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juan\Documents\"/>
    </mc:Choice>
  </mc:AlternateContent>
  <bookViews>
    <workbookView xWindow="0" yWindow="0" windowWidth="23040" windowHeight="9396" tabRatio="854"/>
  </bookViews>
  <sheets>
    <sheet name="Listado y Costo" sheetId="6" r:id="rId1"/>
    <sheet name="Listado de Operadores" sheetId="15" r:id="rId2"/>
    <sheet name="Endosos" sheetId="1" r:id="rId3"/>
    <sheet name="ShortRate" sheetId="17" state="hidden" r:id="rId4"/>
    <sheet name="Lookups" sheetId="14" state="hidden" r:id="rId5"/>
    <sheet name="Tarifa Corto Plazo" sheetId="16" state="hidden" r:id="rId6"/>
  </sheets>
  <definedNames>
    <definedName name="Address">'Listado y Costo'!$C$7</definedName>
    <definedName name="Agent">'Listado y Costo'!$G$5</definedName>
    <definedName name="AgentEmail">'Listado y Costo'!$G$6</definedName>
    <definedName name="AssignedDrivers">'Listado de Operadores'!$B$10:$B$1009</definedName>
    <definedName name="AssignedVehicles">'Listado y Costo'!$B$32:$B$1031</definedName>
    <definedName name="BusinessType">'Listado y Costo'!$E$4</definedName>
    <definedName name="CertificateNumber">'Listado y Costo'!$E$11</definedName>
    <definedName name="CertState">'Listado y Costo'!$C$9</definedName>
    <definedName name="CitySTZip">'Listado y Costo'!$C$8</definedName>
    <definedName name="Company">'Listado y Costo'!$A$2</definedName>
    <definedName name="Contact">'Listado y Costo'!$C$6</definedName>
    <definedName name="DateRequested">'Listado y Costo'!$E$10</definedName>
    <definedName name="domical">'Listado y Costo'!$C$10</definedName>
    <definedName name="DownPayment">'Listado y Costo'!$H$1040</definedName>
    <definedName name="Driver_Endorse_Types">Lookups!$V$11:$V$14</definedName>
    <definedName name="DriverList">'Listado de Operadores'!$A$9:$G$1009</definedName>
    <definedName name="Effective_Valiadate">Lookups!$T$23</definedName>
    <definedName name="EffectiveDate">'Listado y Costo'!$C$4</definedName>
    <definedName name="EndorsementTable" localSheetId="1">'Listado de Operadores'!#REF!</definedName>
    <definedName name="EndorsementTable">Endosos!$Q$9:$S$509</definedName>
    <definedName name="EndorsementTypes">Lookups!$T$11:$T$16</definedName>
    <definedName name="ExpirationDate">'Listado y Costo'!$G$4</definedName>
    <definedName name="Expires">'Listado y Costo'!$G$4</definedName>
    <definedName name="Expires_Validate">Lookups!$T$24</definedName>
    <definedName name="Fees">'Listado y Costo'!$H$1038</definedName>
    <definedName name="FileNameToSave">'Listado y Costo'!$K$1</definedName>
    <definedName name="Insured">'Listado y Costo'!$C$5</definedName>
    <definedName name="LimitLookup">Lookups!$H$2:$I$4</definedName>
    <definedName name="Limits">Lookups!$A$2:$A$4</definedName>
    <definedName name="MasterPolicyNumber">'Listado y Costo'!$L$5</definedName>
    <definedName name="Mileage">Lookups!$B$4:$B$10</definedName>
    <definedName name="NumberDrivers">'Listado de Operadores'!$I$1</definedName>
    <definedName name="NumVehs">'Listado y Costo'!$Q$1</definedName>
    <definedName name="PolicyFinanced">Endosos!$F$4</definedName>
    <definedName name="PolicyLimits">'Listado y Costo'!$C$11</definedName>
    <definedName name="Premium">'Listado y Costo'!$H$1032</definedName>
    <definedName name="PremiumTotal">'Listado y Costo'!$H$1039</definedName>
    <definedName name="_xlnm.Print_Area" localSheetId="2">Endosos!$A$1:$H$510</definedName>
    <definedName name="_xlnm.Print_Area" localSheetId="1">'Listado de Operadores'!$A$1:$G$35</definedName>
    <definedName name="_xlnm.Print_Area" localSheetId="0">'Listado y Costo'!$A$1:$H$1041</definedName>
    <definedName name="Process_Endorsement_Now">Lookups!$X$11:$X$13</definedName>
    <definedName name="Radius_Lookup">Lookups!$L$2:$L$7</definedName>
    <definedName name="ShortRateTable">ShortRate!$A$5:$F$17</definedName>
    <definedName name="state">'Listado y Costo'!$A$9</definedName>
    <definedName name="StateLookup">Lookups!$M$11:$M$16</definedName>
    <definedName name="States">Lookups!$M$21:$M$24</definedName>
    <definedName name="StatesRating">Lookups!$M$21:$N$24</definedName>
    <definedName name="TableLookup">Lookups!$M$11:$Q$16</definedName>
    <definedName name="Term">Lookups!$D$2:$D$4</definedName>
    <definedName name="TermLookup">Lookups!$P$18:$Q$19</definedName>
    <definedName name="Type_Business">Lookups!$Q$22:$Q$25</definedName>
    <definedName name="Veh_Types">Lookups!$K$2:$K$4</definedName>
    <definedName name="Vehicle_List">'Listado y Costo'!$A$32:$H$1031</definedName>
    <definedName name="VehicleSchedule">'Listado y Costo'!$A$31:$H$1031</definedName>
    <definedName name="Weight">Lookups!$E$2:$E$4</definedName>
    <definedName name="Weight_for_Veh_list">Lookups!$J$2:$J$5</definedName>
    <definedName name="WeightLookup">Lookups!$E$2:$F$4</definedName>
  </definedNames>
  <calcPr calcId="152511"/>
</workbook>
</file>

<file path=xl/calcChain.xml><?xml version="1.0" encoding="utf-8"?>
<calcChain xmlns="http://schemas.openxmlformats.org/spreadsheetml/2006/main">
  <c r="G4" i="6" l="1"/>
  <c r="G11" i="1"/>
  <c r="H11" i="1"/>
  <c r="G12" i="1"/>
  <c r="H12" i="1"/>
  <c r="G13" i="1"/>
  <c r="H13" i="1"/>
  <c r="G14" i="1"/>
  <c r="H14" i="1"/>
  <c r="F10" i="1"/>
  <c r="U10" i="1"/>
  <c r="Z10" i="1" s="1"/>
  <c r="U11" i="1"/>
  <c r="AA11" i="1" s="1"/>
  <c r="U12" i="1"/>
  <c r="U13" i="1"/>
  <c r="X13" i="1" s="1"/>
  <c r="U14" i="1"/>
  <c r="U15" i="1"/>
  <c r="U16" i="1"/>
  <c r="Z16" i="1" s="1"/>
  <c r="U17" i="1"/>
  <c r="Z17" i="1" s="1"/>
  <c r="U18" i="1"/>
  <c r="U19" i="1"/>
  <c r="U20" i="1"/>
  <c r="U21" i="1"/>
  <c r="U22" i="1"/>
  <c r="AA22" i="1" s="1"/>
  <c r="U23" i="1"/>
  <c r="U24" i="1"/>
  <c r="U25" i="1"/>
  <c r="U26" i="1"/>
  <c r="U27" i="1"/>
  <c r="U28" i="1"/>
  <c r="X28" i="1" s="1"/>
  <c r="U29" i="1"/>
  <c r="AA29" i="1" s="1"/>
  <c r="U30" i="1"/>
  <c r="U31" i="1"/>
  <c r="U32" i="1"/>
  <c r="U33" i="1"/>
  <c r="U34" i="1"/>
  <c r="AA34" i="1" s="1"/>
  <c r="U35" i="1"/>
  <c r="U36" i="1"/>
  <c r="U37" i="1"/>
  <c r="X37" i="1" s="1"/>
  <c r="U38" i="1"/>
  <c r="U39" i="1"/>
  <c r="U40" i="1"/>
  <c r="Z40" i="1" s="1"/>
  <c r="U41" i="1"/>
  <c r="Z41" i="1" s="1"/>
  <c r="U42" i="1"/>
  <c r="U43" i="1"/>
  <c r="U44" i="1"/>
  <c r="U45" i="1"/>
  <c r="U46" i="1"/>
  <c r="X46" i="1" s="1"/>
  <c r="U47" i="1"/>
  <c r="U48" i="1"/>
  <c r="U49" i="1"/>
  <c r="X49" i="1" s="1"/>
  <c r="U50" i="1"/>
  <c r="U51" i="1"/>
  <c r="U52" i="1"/>
  <c r="X52" i="1" s="1"/>
  <c r="U53" i="1"/>
  <c r="U54" i="1"/>
  <c r="U55" i="1"/>
  <c r="U56" i="1"/>
  <c r="U57" i="1"/>
  <c r="U58" i="1"/>
  <c r="AA58" i="1" s="1"/>
  <c r="U59" i="1"/>
  <c r="U60" i="1"/>
  <c r="U61" i="1"/>
  <c r="X61" i="1" s="1"/>
  <c r="U62" i="1"/>
  <c r="U63" i="1"/>
  <c r="U64" i="1"/>
  <c r="X64" i="1" s="1"/>
  <c r="U65" i="1"/>
  <c r="Z65" i="1" s="1"/>
  <c r="U66" i="1"/>
  <c r="U67" i="1"/>
  <c r="U68" i="1"/>
  <c r="U69" i="1"/>
  <c r="U70" i="1"/>
  <c r="AA70" i="1" s="1"/>
  <c r="U71" i="1"/>
  <c r="U72" i="1"/>
  <c r="U73" i="1"/>
  <c r="X73" i="1" s="1"/>
  <c r="U74" i="1"/>
  <c r="U75" i="1"/>
  <c r="U76" i="1"/>
  <c r="X76" i="1" s="1"/>
  <c r="U77" i="1"/>
  <c r="U78" i="1"/>
  <c r="U79" i="1"/>
  <c r="U80" i="1"/>
  <c r="U81" i="1"/>
  <c r="U82" i="1"/>
  <c r="AA82" i="1" s="1"/>
  <c r="U83" i="1"/>
  <c r="U84" i="1"/>
  <c r="U85" i="1"/>
  <c r="U86" i="1"/>
  <c r="X86" i="1" s="1"/>
  <c r="U87" i="1"/>
  <c r="U88" i="1"/>
  <c r="X88" i="1" s="1"/>
  <c r="U89" i="1"/>
  <c r="U90" i="1"/>
  <c r="U91" i="1"/>
  <c r="U92" i="1"/>
  <c r="X92" i="1" s="1"/>
  <c r="U93" i="1"/>
  <c r="X93" i="1" s="1"/>
  <c r="U94" i="1"/>
  <c r="Z94" i="1" s="1"/>
  <c r="U95" i="1"/>
  <c r="AA95" i="1" s="1"/>
  <c r="U96" i="1"/>
  <c r="U97" i="1"/>
  <c r="U98" i="1"/>
  <c r="U99" i="1"/>
  <c r="U100" i="1"/>
  <c r="X100" i="1" s="1"/>
  <c r="U101" i="1"/>
  <c r="AA101" i="1" s="1"/>
  <c r="U102" i="1"/>
  <c r="U103" i="1"/>
  <c r="U104" i="1"/>
  <c r="AA104" i="1" s="1"/>
  <c r="U105" i="1"/>
  <c r="AA105" i="1" s="1"/>
  <c r="U106" i="1"/>
  <c r="X106" i="1" s="1"/>
  <c r="U107" i="1"/>
  <c r="U108" i="1"/>
  <c r="U109" i="1"/>
  <c r="U110" i="1"/>
  <c r="U111" i="1"/>
  <c r="U112" i="1"/>
  <c r="AA112" i="1" s="1"/>
  <c r="U113" i="1"/>
  <c r="U114" i="1"/>
  <c r="U115" i="1"/>
  <c r="U116" i="1"/>
  <c r="AA116" i="1" s="1"/>
  <c r="U117" i="1"/>
  <c r="X117" i="1" s="1"/>
  <c r="U118" i="1"/>
  <c r="X118" i="1" s="1"/>
  <c r="U119" i="1"/>
  <c r="U120" i="1"/>
  <c r="U121" i="1"/>
  <c r="X121" i="1" s="1"/>
  <c r="U122" i="1"/>
  <c r="AA122" i="1" s="1"/>
  <c r="U123" i="1"/>
  <c r="U124" i="1"/>
  <c r="Z124" i="1" s="1"/>
  <c r="U125" i="1"/>
  <c r="U126" i="1"/>
  <c r="U127" i="1"/>
  <c r="U128" i="1"/>
  <c r="AA128" i="1" s="1"/>
  <c r="U129" i="1"/>
  <c r="X129" i="1" s="1"/>
  <c r="U130" i="1"/>
  <c r="U131" i="1"/>
  <c r="AA131" i="1" s="1"/>
  <c r="U132" i="1"/>
  <c r="U133" i="1"/>
  <c r="X133" i="1" s="1"/>
  <c r="U134" i="1"/>
  <c r="AA134" i="1" s="1"/>
  <c r="U135" i="1"/>
  <c r="U136" i="1"/>
  <c r="U137" i="1"/>
  <c r="AA137" i="1" s="1"/>
  <c r="U138" i="1"/>
  <c r="U139" i="1"/>
  <c r="U140" i="1"/>
  <c r="X140" i="1" s="1"/>
  <c r="U141" i="1"/>
  <c r="X141" i="1" s="1"/>
  <c r="U142" i="1"/>
  <c r="Z142" i="1" s="1"/>
  <c r="U143" i="1"/>
  <c r="AA143" i="1" s="1"/>
  <c r="U144" i="1"/>
  <c r="U145" i="1"/>
  <c r="X145" i="1" s="1"/>
  <c r="U146" i="1"/>
  <c r="X146" i="1" s="1"/>
  <c r="U147" i="1"/>
  <c r="U148" i="1"/>
  <c r="Z148" i="1" s="1"/>
  <c r="U149" i="1"/>
  <c r="AA149" i="1" s="1"/>
  <c r="U150" i="1"/>
  <c r="U151" i="1"/>
  <c r="U152" i="1"/>
  <c r="AA152" i="1" s="1"/>
  <c r="U153" i="1"/>
  <c r="AA153" i="1" s="1"/>
  <c r="U154" i="1"/>
  <c r="U155" i="1"/>
  <c r="U156" i="1"/>
  <c r="U157" i="1"/>
  <c r="AA157" i="1" s="1"/>
  <c r="U158" i="1"/>
  <c r="X158" i="1" s="1"/>
  <c r="U159" i="1"/>
  <c r="U160" i="1"/>
  <c r="U161" i="1"/>
  <c r="U162" i="1"/>
  <c r="U163" i="1"/>
  <c r="U164" i="1"/>
  <c r="X164" i="1" s="1"/>
  <c r="U165" i="1"/>
  <c r="AA165" i="1" s="1"/>
  <c r="U166" i="1"/>
  <c r="AA166" i="1" s="1"/>
  <c r="U167" i="1"/>
  <c r="AA167" i="1" s="1"/>
  <c r="U168" i="1"/>
  <c r="U169" i="1"/>
  <c r="AA169" i="1" s="1"/>
  <c r="U170" i="1"/>
  <c r="AA170" i="1" s="1"/>
  <c r="U171" i="1"/>
  <c r="U172" i="1"/>
  <c r="X172" i="1" s="1"/>
  <c r="U173" i="1"/>
  <c r="AA173" i="1" s="1"/>
  <c r="U174" i="1"/>
  <c r="U175" i="1"/>
  <c r="AA175" i="1" s="1"/>
  <c r="U176" i="1"/>
  <c r="AA176" i="1" s="1"/>
  <c r="U177" i="1"/>
  <c r="X177" i="1" s="1"/>
  <c r="U178" i="1"/>
  <c r="X178" i="1" s="1"/>
  <c r="U179" i="1"/>
  <c r="AA179" i="1" s="1"/>
  <c r="U180" i="1"/>
  <c r="U181" i="1"/>
  <c r="AA181" i="1" s="1"/>
  <c r="U182" i="1"/>
  <c r="AA182" i="1" s="1"/>
  <c r="U183" i="1"/>
  <c r="U184" i="1"/>
  <c r="U185" i="1"/>
  <c r="U186" i="1"/>
  <c r="U187" i="1"/>
  <c r="AA187" i="1" s="1"/>
  <c r="U188" i="1"/>
  <c r="X188" i="1" s="1"/>
  <c r="U189" i="1"/>
  <c r="Z189" i="1" s="1"/>
  <c r="U190" i="1"/>
  <c r="AA190" i="1" s="1"/>
  <c r="U191" i="1"/>
  <c r="AA191" i="1" s="1"/>
  <c r="U192" i="1"/>
  <c r="U193" i="1"/>
  <c r="U194" i="1"/>
  <c r="AA194" i="1" s="1"/>
  <c r="U195" i="1"/>
  <c r="U196" i="1"/>
  <c r="AA196" i="1" s="1"/>
  <c r="U197" i="1"/>
  <c r="Z197" i="1" s="1"/>
  <c r="U198" i="1"/>
  <c r="U199" i="1"/>
  <c r="X199" i="1" s="1"/>
  <c r="U200" i="1"/>
  <c r="X200" i="1" s="1"/>
  <c r="U201" i="1"/>
  <c r="Z201" i="1" s="1"/>
  <c r="U202" i="1"/>
  <c r="X202" i="1" s="1"/>
  <c r="U203" i="1"/>
  <c r="U204" i="1"/>
  <c r="U205" i="1"/>
  <c r="AA205" i="1" s="1"/>
  <c r="U206" i="1"/>
  <c r="AA206" i="1" s="1"/>
  <c r="U207" i="1"/>
  <c r="U208" i="1"/>
  <c r="U209" i="1"/>
  <c r="AA209" i="1" s="1"/>
  <c r="U210" i="1"/>
  <c r="U211" i="1"/>
  <c r="U212" i="1"/>
  <c r="AA212" i="1" s="1"/>
  <c r="U213" i="1"/>
  <c r="Z213" i="1" s="1"/>
  <c r="U214" i="1"/>
  <c r="X214" i="1" s="1"/>
  <c r="U215" i="1"/>
  <c r="U216" i="1"/>
  <c r="U217" i="1"/>
  <c r="Z217" i="1" s="1"/>
  <c r="U218" i="1"/>
  <c r="AA218" i="1" s="1"/>
  <c r="U219" i="1"/>
  <c r="U220" i="1"/>
  <c r="U221" i="1"/>
  <c r="Z221" i="1" s="1"/>
  <c r="U222" i="1"/>
  <c r="U223" i="1"/>
  <c r="U224" i="1"/>
  <c r="AA224" i="1" s="1"/>
  <c r="U225" i="1"/>
  <c r="Z225" i="1" s="1"/>
  <c r="U226" i="1"/>
  <c r="X226" i="1" s="1"/>
  <c r="U227" i="1"/>
  <c r="U228" i="1"/>
  <c r="U229" i="1"/>
  <c r="U230" i="1"/>
  <c r="AA230" i="1" s="1"/>
  <c r="U231" i="1"/>
  <c r="U232" i="1"/>
  <c r="U233" i="1"/>
  <c r="Z233" i="1" s="1"/>
  <c r="U234" i="1"/>
  <c r="U235" i="1"/>
  <c r="U236" i="1"/>
  <c r="AA236" i="1" s="1"/>
  <c r="U237" i="1"/>
  <c r="Z237" i="1" s="1"/>
  <c r="U238" i="1"/>
  <c r="X238" i="1" s="1"/>
  <c r="U239" i="1"/>
  <c r="U240" i="1"/>
  <c r="U241" i="1"/>
  <c r="Z241" i="1" s="1"/>
  <c r="U242" i="1"/>
  <c r="AA242" i="1" s="1"/>
  <c r="U243" i="1"/>
  <c r="U244" i="1"/>
  <c r="AA244" i="1" s="1"/>
  <c r="U245" i="1"/>
  <c r="X245" i="1" s="1"/>
  <c r="U246" i="1"/>
  <c r="U247" i="1"/>
  <c r="U248" i="1"/>
  <c r="U249" i="1"/>
  <c r="X249" i="1" s="1"/>
  <c r="U250" i="1"/>
  <c r="AA250" i="1" s="1"/>
  <c r="U251" i="1"/>
  <c r="U252" i="1"/>
  <c r="U253" i="1"/>
  <c r="U254" i="1"/>
  <c r="U255" i="1"/>
  <c r="U256" i="1"/>
  <c r="AA256" i="1" s="1"/>
  <c r="U257" i="1"/>
  <c r="AA257" i="1" s="1"/>
  <c r="U258" i="1"/>
  <c r="U259" i="1"/>
  <c r="U260" i="1"/>
  <c r="U261" i="1"/>
  <c r="X261" i="1" s="1"/>
  <c r="U262" i="1"/>
  <c r="AA262" i="1" s="1"/>
  <c r="U263" i="1"/>
  <c r="U264" i="1"/>
  <c r="U265" i="1"/>
  <c r="U266" i="1"/>
  <c r="U267" i="1"/>
  <c r="U268" i="1"/>
  <c r="AA268" i="1" s="1"/>
  <c r="U269" i="1"/>
  <c r="Z269" i="1" s="1"/>
  <c r="U270" i="1"/>
  <c r="U271" i="1"/>
  <c r="U272" i="1"/>
  <c r="U273" i="1"/>
  <c r="X273" i="1" s="1"/>
  <c r="U274" i="1"/>
  <c r="AA274" i="1" s="1"/>
  <c r="U275" i="1"/>
  <c r="U276" i="1"/>
  <c r="U277" i="1"/>
  <c r="U278" i="1"/>
  <c r="U279" i="1"/>
  <c r="U280" i="1"/>
  <c r="U281" i="1"/>
  <c r="X281" i="1" s="1"/>
  <c r="U282" i="1"/>
  <c r="U283" i="1"/>
  <c r="U284" i="1"/>
  <c r="U285" i="1"/>
  <c r="X285" i="1" s="1"/>
  <c r="U286" i="1"/>
  <c r="AA286" i="1" s="1"/>
  <c r="U287" i="1"/>
  <c r="AA287" i="1" s="1"/>
  <c r="U288" i="1"/>
  <c r="U289" i="1"/>
  <c r="AA289" i="1" s="1"/>
  <c r="U290" i="1"/>
  <c r="AA290" i="1" s="1"/>
  <c r="U291" i="1"/>
  <c r="U292" i="1"/>
  <c r="U293" i="1"/>
  <c r="U294" i="1"/>
  <c r="U295" i="1"/>
  <c r="U296" i="1"/>
  <c r="AA296" i="1" s="1"/>
  <c r="U297" i="1"/>
  <c r="X297" i="1" s="1"/>
  <c r="U298" i="1"/>
  <c r="U299" i="1"/>
  <c r="AA299" i="1" s="1"/>
  <c r="U300" i="1"/>
  <c r="U301" i="1"/>
  <c r="AA301" i="1" s="1"/>
  <c r="U302" i="1"/>
  <c r="AA302" i="1" s="1"/>
  <c r="U303" i="1"/>
  <c r="U304" i="1"/>
  <c r="U305" i="1"/>
  <c r="U306" i="1"/>
  <c r="U307" i="1"/>
  <c r="AA307" i="1" s="1"/>
  <c r="U308" i="1"/>
  <c r="AA308" i="1" s="1"/>
  <c r="U309" i="1"/>
  <c r="Z309" i="1" s="1"/>
  <c r="U310" i="1"/>
  <c r="U311" i="1"/>
  <c r="U312" i="1"/>
  <c r="U313" i="1"/>
  <c r="X313" i="1" s="1"/>
  <c r="U314" i="1"/>
  <c r="AA314" i="1" s="1"/>
  <c r="U315" i="1"/>
  <c r="U316" i="1"/>
  <c r="U317" i="1"/>
  <c r="X317" i="1" s="1"/>
  <c r="U318" i="1"/>
  <c r="U319" i="1"/>
  <c r="X319" i="1" s="1"/>
  <c r="U320" i="1"/>
  <c r="AA320" i="1" s="1"/>
  <c r="U321" i="1"/>
  <c r="U322" i="1"/>
  <c r="U323" i="1"/>
  <c r="X323" i="1" s="1"/>
  <c r="U324" i="1"/>
  <c r="U325" i="1"/>
  <c r="X325" i="1" s="1"/>
  <c r="U326" i="1"/>
  <c r="AA326" i="1" s="1"/>
  <c r="U327" i="1"/>
  <c r="U328" i="1"/>
  <c r="U329" i="1"/>
  <c r="X329" i="1" s="1"/>
  <c r="U330" i="1"/>
  <c r="U331" i="1"/>
  <c r="Z331" i="1" s="1"/>
  <c r="U332" i="1"/>
  <c r="AA332" i="1" s="1"/>
  <c r="U333" i="1"/>
  <c r="U334" i="1"/>
  <c r="U335" i="1"/>
  <c r="X335" i="1" s="1"/>
  <c r="U336" i="1"/>
  <c r="U337" i="1"/>
  <c r="Z337" i="1" s="1"/>
  <c r="U338" i="1"/>
  <c r="Z338" i="1" s="1"/>
  <c r="U339" i="1"/>
  <c r="U340" i="1"/>
  <c r="AA340" i="1" s="1"/>
  <c r="U341" i="1"/>
  <c r="U342" i="1"/>
  <c r="U343" i="1"/>
  <c r="AA343" i="1" s="1"/>
  <c r="U344" i="1"/>
  <c r="Z344" i="1" s="1"/>
  <c r="U345" i="1"/>
  <c r="Z345" i="1" s="1"/>
  <c r="U346" i="1"/>
  <c r="U347" i="1"/>
  <c r="AA347" i="1" s="1"/>
  <c r="U348" i="1"/>
  <c r="U349" i="1"/>
  <c r="AA349" i="1" s="1"/>
  <c r="U350" i="1"/>
  <c r="X350" i="1" s="1"/>
  <c r="U351" i="1"/>
  <c r="U352" i="1"/>
  <c r="AA352" i="1" s="1"/>
  <c r="U353" i="1"/>
  <c r="Z353" i="1" s="1"/>
  <c r="U354" i="1"/>
  <c r="U355" i="1"/>
  <c r="U356" i="1"/>
  <c r="X356" i="1" s="1"/>
  <c r="U357" i="1"/>
  <c r="U358" i="1"/>
  <c r="Z358" i="1" s="1"/>
  <c r="U359" i="1"/>
  <c r="U360" i="1"/>
  <c r="U361" i="1"/>
  <c r="X361" i="1" s="1"/>
  <c r="U362" i="1"/>
  <c r="U363" i="1"/>
  <c r="U364" i="1"/>
  <c r="X364" i="1" s="1"/>
  <c r="U365" i="1"/>
  <c r="Z365" i="1" s="1"/>
  <c r="U366" i="1"/>
  <c r="U367" i="1"/>
  <c r="U368" i="1"/>
  <c r="Z368" i="1" s="1"/>
  <c r="U369" i="1"/>
  <c r="U370" i="1"/>
  <c r="Z370" i="1" s="1"/>
  <c r="U371" i="1"/>
  <c r="AA371" i="1" s="1"/>
  <c r="U372" i="1"/>
  <c r="U373" i="1"/>
  <c r="X373" i="1" s="1"/>
  <c r="U374" i="1"/>
  <c r="X374" i="1" s="1"/>
  <c r="U375" i="1"/>
  <c r="U376" i="1"/>
  <c r="Z376" i="1" s="1"/>
  <c r="U377" i="1"/>
  <c r="X377" i="1" s="1"/>
  <c r="U378" i="1"/>
  <c r="U379" i="1"/>
  <c r="X379" i="1" s="1"/>
  <c r="U380" i="1"/>
  <c r="Z380" i="1" s="1"/>
  <c r="U381" i="1"/>
  <c r="U382" i="1"/>
  <c r="AA382" i="1" s="1"/>
  <c r="U383" i="1"/>
  <c r="U384" i="1"/>
  <c r="U385" i="1"/>
  <c r="X385" i="1" s="1"/>
  <c r="U386" i="1"/>
  <c r="X386" i="1" s="1"/>
  <c r="U387" i="1"/>
  <c r="U388" i="1"/>
  <c r="Z388" i="1" s="1"/>
  <c r="U389" i="1"/>
  <c r="AA389" i="1" s="1"/>
  <c r="U390" i="1"/>
  <c r="U391" i="1"/>
  <c r="X391" i="1" s="1"/>
  <c r="U392" i="1"/>
  <c r="X392" i="1" s="1"/>
  <c r="U393" i="1"/>
  <c r="U394" i="1"/>
  <c r="X394" i="1" s="1"/>
  <c r="U395" i="1"/>
  <c r="U396" i="1"/>
  <c r="U397" i="1"/>
  <c r="X397" i="1" s="1"/>
  <c r="U398" i="1"/>
  <c r="U399" i="1"/>
  <c r="U400" i="1"/>
  <c r="X400" i="1" s="1"/>
  <c r="U401" i="1"/>
  <c r="AA401" i="1" s="1"/>
  <c r="U402" i="1"/>
  <c r="U403" i="1"/>
  <c r="U404" i="1"/>
  <c r="Z404" i="1" s="1"/>
  <c r="U405" i="1"/>
  <c r="AA405" i="1" s="1"/>
  <c r="U406" i="1"/>
  <c r="Z406" i="1" s="1"/>
  <c r="U407" i="1"/>
  <c r="AA407" i="1" s="1"/>
  <c r="U408" i="1"/>
  <c r="U409" i="1"/>
  <c r="AA409" i="1" s="1"/>
  <c r="U410" i="1"/>
  <c r="X410" i="1" s="1"/>
  <c r="U411" i="1"/>
  <c r="U412" i="1"/>
  <c r="AA412" i="1" s="1"/>
  <c r="U413" i="1"/>
  <c r="X413" i="1" s="1"/>
  <c r="U414" i="1"/>
  <c r="U415" i="1"/>
  <c r="X415" i="1" s="1"/>
  <c r="U416" i="1"/>
  <c r="AA416" i="1" s="1"/>
  <c r="U417" i="1"/>
  <c r="U418" i="1"/>
  <c r="Z418" i="1" s="1"/>
  <c r="U419" i="1"/>
  <c r="AA419" i="1" s="1"/>
  <c r="U420" i="1"/>
  <c r="U421" i="1"/>
  <c r="X421" i="1" s="1"/>
  <c r="U422" i="1"/>
  <c r="X422" i="1" s="1"/>
  <c r="U423" i="1"/>
  <c r="U424" i="1"/>
  <c r="Z424" i="1" s="1"/>
  <c r="U425" i="1"/>
  <c r="AA425" i="1" s="1"/>
  <c r="U426" i="1"/>
  <c r="U427" i="1"/>
  <c r="X427" i="1" s="1"/>
  <c r="U428" i="1"/>
  <c r="X428" i="1" s="1"/>
  <c r="U429" i="1"/>
  <c r="U430" i="1"/>
  <c r="X430" i="1" s="1"/>
  <c r="U431" i="1"/>
  <c r="Z431" i="1" s="1"/>
  <c r="U432" i="1"/>
  <c r="U433" i="1"/>
  <c r="U434" i="1"/>
  <c r="X434" i="1" s="1"/>
  <c r="U435" i="1"/>
  <c r="U436" i="1"/>
  <c r="Z436" i="1" s="1"/>
  <c r="U437" i="1"/>
  <c r="Z437" i="1" s="1"/>
  <c r="U438" i="1"/>
  <c r="U439" i="1"/>
  <c r="AA439" i="1" s="1"/>
  <c r="U440" i="1"/>
  <c r="X440" i="1" s="1"/>
  <c r="U441" i="1"/>
  <c r="U442" i="1"/>
  <c r="X442" i="1" s="1"/>
  <c r="U443" i="1"/>
  <c r="U444" i="1"/>
  <c r="U445" i="1"/>
  <c r="AA445" i="1" s="1"/>
  <c r="U446" i="1"/>
  <c r="Z446" i="1" s="1"/>
  <c r="U447" i="1"/>
  <c r="U448" i="1"/>
  <c r="X448" i="1" s="1"/>
  <c r="U449" i="1"/>
  <c r="U450" i="1"/>
  <c r="U451" i="1"/>
  <c r="AA451" i="1" s="1"/>
  <c r="U452" i="1"/>
  <c r="X452" i="1" s="1"/>
  <c r="U453" i="1"/>
  <c r="U454" i="1"/>
  <c r="X454" i="1" s="1"/>
  <c r="U455" i="1"/>
  <c r="U456" i="1"/>
  <c r="U457" i="1"/>
  <c r="AA457" i="1" s="1"/>
  <c r="U458" i="1"/>
  <c r="Z458" i="1" s="1"/>
  <c r="U459" i="1"/>
  <c r="U460" i="1"/>
  <c r="AA460" i="1" s="1"/>
  <c r="U461" i="1"/>
  <c r="U462" i="1"/>
  <c r="U463" i="1"/>
  <c r="X463" i="1" s="1"/>
  <c r="U464" i="1"/>
  <c r="AA464" i="1" s="1"/>
  <c r="U465" i="1"/>
  <c r="AA465" i="1" s="1"/>
  <c r="U466" i="1"/>
  <c r="Z466" i="1" s="1"/>
  <c r="U467" i="1"/>
  <c r="Z467" i="1" s="1"/>
  <c r="U468" i="1"/>
  <c r="U469" i="1"/>
  <c r="X469" i="1" s="1"/>
  <c r="U470" i="1"/>
  <c r="AA470" i="1" s="1"/>
  <c r="U471" i="1"/>
  <c r="U472" i="1"/>
  <c r="X472" i="1" s="1"/>
  <c r="U473" i="1"/>
  <c r="Z473" i="1" s="1"/>
  <c r="U474" i="1"/>
  <c r="U475" i="1"/>
  <c r="Z475" i="1" s="1"/>
  <c r="U476" i="1"/>
  <c r="AA476" i="1" s="1"/>
  <c r="U477" i="1"/>
  <c r="AA477" i="1" s="1"/>
  <c r="U478" i="1"/>
  <c r="X478" i="1" s="1"/>
  <c r="U479" i="1"/>
  <c r="Z479" i="1" s="1"/>
  <c r="U480" i="1"/>
  <c r="U481" i="1"/>
  <c r="Z481" i="1" s="1"/>
  <c r="U482" i="1"/>
  <c r="U483" i="1"/>
  <c r="U484" i="1"/>
  <c r="X484" i="1" s="1"/>
  <c r="U485" i="1"/>
  <c r="Z485" i="1" s="1"/>
  <c r="U486" i="1"/>
  <c r="U487" i="1"/>
  <c r="AA487" i="1" s="1"/>
  <c r="U488" i="1"/>
  <c r="AA488" i="1" s="1"/>
  <c r="U489" i="1"/>
  <c r="U490" i="1"/>
  <c r="X490" i="1" s="1"/>
  <c r="U491" i="1"/>
  <c r="Z491" i="1" s="1"/>
  <c r="U492" i="1"/>
  <c r="U493" i="1"/>
  <c r="AA493" i="1" s="1"/>
  <c r="U494" i="1"/>
  <c r="AA494" i="1" s="1"/>
  <c r="U495" i="1"/>
  <c r="U496" i="1"/>
  <c r="X496" i="1" s="1"/>
  <c r="U497" i="1"/>
  <c r="Z497" i="1" s="1"/>
  <c r="U498" i="1"/>
  <c r="U499" i="1"/>
  <c r="X499" i="1" s="1"/>
  <c r="U500" i="1"/>
  <c r="AA500" i="1" s="1"/>
  <c r="U501" i="1"/>
  <c r="U502" i="1"/>
  <c r="Z502" i="1" s="1"/>
  <c r="U503" i="1"/>
  <c r="U504" i="1"/>
  <c r="U505" i="1"/>
  <c r="Z505" i="1" s="1"/>
  <c r="U506" i="1"/>
  <c r="AA506" i="1" s="1"/>
  <c r="U507" i="1"/>
  <c r="U508" i="1"/>
  <c r="X508" i="1" s="1"/>
  <c r="U509" i="1"/>
  <c r="Z509" i="1" s="1"/>
  <c r="V11" i="1"/>
  <c r="W11" i="1"/>
  <c r="Y11" i="1"/>
  <c r="V12" i="1"/>
  <c r="W12" i="1"/>
  <c r="X12" i="1"/>
  <c r="Y12" i="1"/>
  <c r="Z12" i="1" s="1"/>
  <c r="AA12" i="1"/>
  <c r="V13" i="1"/>
  <c r="W13" i="1"/>
  <c r="Y13" i="1"/>
  <c r="V14" i="1"/>
  <c r="W14" i="1"/>
  <c r="Y14" i="1"/>
  <c r="V15" i="1"/>
  <c r="W15" i="1"/>
  <c r="Y15" i="1"/>
  <c r="V16" i="1"/>
  <c r="W16" i="1"/>
  <c r="X16" i="1"/>
  <c r="Y16" i="1"/>
  <c r="V17" i="1"/>
  <c r="W17" i="1"/>
  <c r="Y17" i="1"/>
  <c r="V18" i="1"/>
  <c r="W18" i="1"/>
  <c r="X18" i="1"/>
  <c r="Y18" i="1"/>
  <c r="Z18" i="1" s="1"/>
  <c r="AA18" i="1"/>
  <c r="X19" i="1"/>
  <c r="V19" i="1"/>
  <c r="W19" i="1"/>
  <c r="Y19" i="1"/>
  <c r="V20" i="1"/>
  <c r="W20" i="1"/>
  <c r="Y20" i="1"/>
  <c r="V21" i="1"/>
  <c r="W21" i="1"/>
  <c r="Y21" i="1"/>
  <c r="V22" i="1"/>
  <c r="W22" i="1"/>
  <c r="Y22" i="1"/>
  <c r="V23" i="1"/>
  <c r="W23" i="1"/>
  <c r="Y23" i="1"/>
  <c r="V24" i="1"/>
  <c r="W24" i="1"/>
  <c r="X24" i="1"/>
  <c r="Y24" i="1"/>
  <c r="Z24" i="1" s="1"/>
  <c r="AA24" i="1"/>
  <c r="X25" i="1"/>
  <c r="V25" i="1"/>
  <c r="W25" i="1"/>
  <c r="Y25" i="1"/>
  <c r="V26" i="1"/>
  <c r="W26" i="1"/>
  <c r="Y26" i="1"/>
  <c r="V27" i="1"/>
  <c r="W27" i="1"/>
  <c r="Y27" i="1"/>
  <c r="V28" i="1"/>
  <c r="W28" i="1"/>
  <c r="Y28" i="1"/>
  <c r="AA28" i="1"/>
  <c r="V29" i="1"/>
  <c r="W29" i="1"/>
  <c r="Y29" i="1"/>
  <c r="V30" i="1"/>
  <c r="W30" i="1"/>
  <c r="X30" i="1"/>
  <c r="Y30" i="1"/>
  <c r="Z30" i="1" s="1"/>
  <c r="AA30" i="1"/>
  <c r="X31" i="1"/>
  <c r="V31" i="1"/>
  <c r="W31" i="1"/>
  <c r="Y31" i="1"/>
  <c r="V32" i="1"/>
  <c r="W32" i="1"/>
  <c r="Y32" i="1"/>
  <c r="V33" i="1"/>
  <c r="W33" i="1"/>
  <c r="Y33" i="1"/>
  <c r="V34" i="1"/>
  <c r="W34" i="1"/>
  <c r="Y34" i="1"/>
  <c r="V35" i="1"/>
  <c r="W35" i="1"/>
  <c r="Y35" i="1"/>
  <c r="V36" i="1"/>
  <c r="W36" i="1"/>
  <c r="X36" i="1"/>
  <c r="Y36" i="1"/>
  <c r="Z36" i="1"/>
  <c r="AA36" i="1"/>
  <c r="V37" i="1"/>
  <c r="W37" i="1"/>
  <c r="Y37" i="1"/>
  <c r="V38" i="1"/>
  <c r="W38" i="1"/>
  <c r="Y38" i="1"/>
  <c r="V39" i="1"/>
  <c r="W39" i="1"/>
  <c r="Y39" i="1"/>
  <c r="V40" i="1"/>
  <c r="W40" i="1"/>
  <c r="X40" i="1"/>
  <c r="Y40" i="1"/>
  <c r="V41" i="1"/>
  <c r="W41" i="1"/>
  <c r="Y41" i="1"/>
  <c r="V42" i="1"/>
  <c r="W42" i="1"/>
  <c r="X42" i="1"/>
  <c r="Y42" i="1"/>
  <c r="Z42" i="1"/>
  <c r="AA42" i="1"/>
  <c r="X43" i="1"/>
  <c r="V43" i="1"/>
  <c r="W43" i="1"/>
  <c r="Y43" i="1"/>
  <c r="V44" i="1"/>
  <c r="W44" i="1"/>
  <c r="Y44" i="1"/>
  <c r="V45" i="1"/>
  <c r="W45" i="1"/>
  <c r="Y45" i="1"/>
  <c r="Z46" i="1"/>
  <c r="V46" i="1"/>
  <c r="W46" i="1"/>
  <c r="Y46" i="1"/>
  <c r="V47" i="1"/>
  <c r="W47" i="1"/>
  <c r="Y47" i="1"/>
  <c r="V48" i="1"/>
  <c r="W48" i="1"/>
  <c r="X48" i="1"/>
  <c r="Y48" i="1"/>
  <c r="Z48" i="1" s="1"/>
  <c r="AA48" i="1"/>
  <c r="V49" i="1"/>
  <c r="W49" i="1"/>
  <c r="Y49" i="1"/>
  <c r="V50" i="1"/>
  <c r="W50" i="1"/>
  <c r="Y50" i="1"/>
  <c r="V51" i="1"/>
  <c r="W51" i="1"/>
  <c r="Y51" i="1"/>
  <c r="V52" i="1"/>
  <c r="W52" i="1"/>
  <c r="Y52" i="1"/>
  <c r="AA52" i="1"/>
  <c r="V53" i="1"/>
  <c r="W53" i="1"/>
  <c r="Y53" i="1"/>
  <c r="V54" i="1"/>
  <c r="W54" i="1"/>
  <c r="X54" i="1"/>
  <c r="Y54" i="1"/>
  <c r="Z54" i="1" s="1"/>
  <c r="AA54" i="1"/>
  <c r="X55" i="1"/>
  <c r="V55" i="1"/>
  <c r="W55" i="1"/>
  <c r="Y55" i="1"/>
  <c r="V56" i="1"/>
  <c r="W56" i="1"/>
  <c r="Y56" i="1"/>
  <c r="V57" i="1"/>
  <c r="W57" i="1"/>
  <c r="Y57" i="1"/>
  <c r="V58" i="1"/>
  <c r="W58" i="1"/>
  <c r="X58" i="1"/>
  <c r="Y58" i="1"/>
  <c r="V59" i="1"/>
  <c r="W59" i="1"/>
  <c r="Y59" i="1"/>
  <c r="V60" i="1"/>
  <c r="W60" i="1"/>
  <c r="X60" i="1"/>
  <c r="Y60" i="1"/>
  <c r="Z60" i="1" s="1"/>
  <c r="AA60" i="1"/>
  <c r="V61" i="1"/>
  <c r="W61" i="1"/>
  <c r="Y61" i="1"/>
  <c r="V62" i="1"/>
  <c r="W62" i="1"/>
  <c r="Y62" i="1"/>
  <c r="V63" i="1"/>
  <c r="W63" i="1"/>
  <c r="Y63" i="1"/>
  <c r="Z64" i="1"/>
  <c r="V64" i="1"/>
  <c r="W64" i="1"/>
  <c r="Y64" i="1"/>
  <c r="AA64" i="1"/>
  <c r="V65" i="1"/>
  <c r="W65" i="1"/>
  <c r="Y65" i="1"/>
  <c r="V66" i="1"/>
  <c r="W66" i="1"/>
  <c r="X66" i="1"/>
  <c r="Y66" i="1"/>
  <c r="Z66" i="1" s="1"/>
  <c r="AA66" i="1"/>
  <c r="X67" i="1"/>
  <c r="V67" i="1"/>
  <c r="W67" i="1"/>
  <c r="Y67" i="1"/>
  <c r="V68" i="1"/>
  <c r="W68" i="1"/>
  <c r="Y68" i="1"/>
  <c r="V69" i="1"/>
  <c r="W69" i="1"/>
  <c r="Y69" i="1"/>
  <c r="V70" i="1"/>
  <c r="W70" i="1"/>
  <c r="X70" i="1"/>
  <c r="Y70" i="1"/>
  <c r="V71" i="1"/>
  <c r="W71" i="1"/>
  <c r="Y71" i="1"/>
  <c r="V72" i="1"/>
  <c r="W72" i="1"/>
  <c r="X72" i="1"/>
  <c r="Y72" i="1"/>
  <c r="Z72" i="1"/>
  <c r="AA72" i="1"/>
  <c r="V73" i="1"/>
  <c r="W73" i="1"/>
  <c r="Y73" i="1"/>
  <c r="V74" i="1"/>
  <c r="W74" i="1"/>
  <c r="Y74" i="1"/>
  <c r="V75" i="1"/>
  <c r="W75" i="1"/>
  <c r="Y75" i="1"/>
  <c r="V76" i="1"/>
  <c r="W76" i="1"/>
  <c r="Y76" i="1"/>
  <c r="AA76" i="1"/>
  <c r="Z77" i="1"/>
  <c r="V77" i="1"/>
  <c r="W77" i="1"/>
  <c r="Y77" i="1"/>
  <c r="V78" i="1"/>
  <c r="W78" i="1"/>
  <c r="X78" i="1"/>
  <c r="Y78" i="1"/>
  <c r="Z78" i="1"/>
  <c r="AA78" i="1"/>
  <c r="X79" i="1"/>
  <c r="V79" i="1"/>
  <c r="W79" i="1"/>
  <c r="Y79" i="1"/>
  <c r="V80" i="1"/>
  <c r="W80" i="1"/>
  <c r="Y80" i="1"/>
  <c r="V81" i="1"/>
  <c r="W81" i="1"/>
  <c r="Y81" i="1"/>
  <c r="V82" i="1"/>
  <c r="W82" i="1"/>
  <c r="X82" i="1" s="1"/>
  <c r="Y82" i="1"/>
  <c r="V83" i="1"/>
  <c r="W83" i="1"/>
  <c r="Y83" i="1"/>
  <c r="V84" i="1"/>
  <c r="W84" i="1"/>
  <c r="X84" i="1" s="1"/>
  <c r="Y84" i="1"/>
  <c r="Z84" i="1"/>
  <c r="AA84" i="1"/>
  <c r="V85" i="1"/>
  <c r="W85" i="1"/>
  <c r="Y85" i="1"/>
  <c r="V86" i="1"/>
  <c r="W86" i="1"/>
  <c r="Y86" i="1"/>
  <c r="X87" i="1"/>
  <c r="V87" i="1"/>
  <c r="W87" i="1"/>
  <c r="Y87" i="1"/>
  <c r="Z87" i="1"/>
  <c r="AA87" i="1"/>
  <c r="V88" i="1"/>
  <c r="W88" i="1"/>
  <c r="Y88" i="1"/>
  <c r="V89" i="1"/>
  <c r="W89" i="1"/>
  <c r="Y89" i="1"/>
  <c r="V90" i="1"/>
  <c r="W90" i="1"/>
  <c r="X90" i="1" s="1"/>
  <c r="Y90" i="1"/>
  <c r="Z90" i="1"/>
  <c r="AA90" i="1"/>
  <c r="Z91" i="1"/>
  <c r="V91" i="1"/>
  <c r="W91" i="1"/>
  <c r="Y91" i="1"/>
  <c r="V92" i="1"/>
  <c r="W92" i="1"/>
  <c r="Y92" i="1"/>
  <c r="AA92" i="1"/>
  <c r="V93" i="1"/>
  <c r="W93" i="1"/>
  <c r="Y93" i="1"/>
  <c r="V94" i="1"/>
  <c r="W94" i="1"/>
  <c r="Y94" i="1"/>
  <c r="V95" i="1"/>
  <c r="W95" i="1"/>
  <c r="X95" i="1"/>
  <c r="Y95" i="1"/>
  <c r="X96" i="1"/>
  <c r="V96" i="1"/>
  <c r="W96" i="1"/>
  <c r="Y96" i="1"/>
  <c r="Z96" i="1"/>
  <c r="AA96" i="1"/>
  <c r="V97" i="1"/>
  <c r="W97" i="1"/>
  <c r="Y97" i="1"/>
  <c r="V98" i="1"/>
  <c r="W98" i="1"/>
  <c r="Y98" i="1"/>
  <c r="V99" i="1"/>
  <c r="W99" i="1"/>
  <c r="X99" i="1"/>
  <c r="Y99" i="1"/>
  <c r="Z99" i="1" s="1"/>
  <c r="AA99" i="1"/>
  <c r="V100" i="1"/>
  <c r="W100" i="1"/>
  <c r="Y100" i="1"/>
  <c r="V101" i="1"/>
  <c r="W101" i="1"/>
  <c r="Y101" i="1"/>
  <c r="X102" i="1"/>
  <c r="V102" i="1"/>
  <c r="W102" i="1"/>
  <c r="Y102" i="1"/>
  <c r="Z102" i="1"/>
  <c r="AA102" i="1"/>
  <c r="V103" i="1"/>
  <c r="W103" i="1"/>
  <c r="Y103" i="1"/>
  <c r="V104" i="1"/>
  <c r="W104" i="1"/>
  <c r="Y104" i="1"/>
  <c r="V105" i="1"/>
  <c r="W105" i="1"/>
  <c r="X105" i="1"/>
  <c r="Y105" i="1"/>
  <c r="V106" i="1"/>
  <c r="W106" i="1"/>
  <c r="Y106" i="1"/>
  <c r="V107" i="1"/>
  <c r="W107" i="1"/>
  <c r="Y107" i="1"/>
  <c r="X108" i="1"/>
  <c r="V108" i="1"/>
  <c r="W108" i="1"/>
  <c r="Y108" i="1"/>
  <c r="Z108" i="1" s="1"/>
  <c r="AA108" i="1"/>
  <c r="V109" i="1"/>
  <c r="W109" i="1"/>
  <c r="Y109" i="1"/>
  <c r="V110" i="1"/>
  <c r="W110" i="1"/>
  <c r="Y110" i="1"/>
  <c r="V111" i="1"/>
  <c r="W111" i="1"/>
  <c r="X111" i="1"/>
  <c r="Y111" i="1"/>
  <c r="Z111" i="1" s="1"/>
  <c r="AA111" i="1"/>
  <c r="V112" i="1"/>
  <c r="W112" i="1"/>
  <c r="Y112" i="1"/>
  <c r="V113" i="1"/>
  <c r="W113" i="1"/>
  <c r="Y113" i="1"/>
  <c r="V114" i="1"/>
  <c r="W114" i="1"/>
  <c r="Y114" i="1"/>
  <c r="V115" i="1"/>
  <c r="W115" i="1"/>
  <c r="X115" i="1"/>
  <c r="Y115" i="1"/>
  <c r="Z115" i="1"/>
  <c r="AA115" i="1"/>
  <c r="V116" i="1"/>
  <c r="W116" i="1"/>
  <c r="Y116" i="1"/>
  <c r="V117" i="1"/>
  <c r="W117" i="1"/>
  <c r="Y117" i="1"/>
  <c r="V118" i="1"/>
  <c r="W118" i="1"/>
  <c r="Y118" i="1"/>
  <c r="X119" i="1"/>
  <c r="V119" i="1"/>
  <c r="W119" i="1"/>
  <c r="Y119" i="1"/>
  <c r="V120" i="1"/>
  <c r="W120" i="1"/>
  <c r="Y120" i="1"/>
  <c r="AA120" i="1"/>
  <c r="V121" i="1"/>
  <c r="W121" i="1"/>
  <c r="Y121" i="1"/>
  <c r="AA121" i="1"/>
  <c r="V122" i="1"/>
  <c r="W122" i="1"/>
  <c r="Y122" i="1"/>
  <c r="V123" i="1"/>
  <c r="W123" i="1"/>
  <c r="X123" i="1"/>
  <c r="Y123" i="1"/>
  <c r="Z123" i="1" s="1"/>
  <c r="AA123" i="1"/>
  <c r="V124" i="1"/>
  <c r="W124" i="1"/>
  <c r="Y124" i="1"/>
  <c r="V125" i="1"/>
  <c r="W125" i="1"/>
  <c r="Y125" i="1"/>
  <c r="V126" i="1"/>
  <c r="W126" i="1"/>
  <c r="Y126" i="1"/>
  <c r="AA126" i="1"/>
  <c r="Z127" i="1"/>
  <c r="V127" i="1"/>
  <c r="W127" i="1"/>
  <c r="X127" i="1"/>
  <c r="Y127" i="1"/>
  <c r="AA127" i="1"/>
  <c r="V128" i="1"/>
  <c r="W128" i="1"/>
  <c r="Y128" i="1"/>
  <c r="V129" i="1"/>
  <c r="W129" i="1"/>
  <c r="Y129" i="1"/>
  <c r="AA129" i="1"/>
  <c r="V130" i="1"/>
  <c r="W130" i="1"/>
  <c r="Y130" i="1"/>
  <c r="V131" i="1"/>
  <c r="W131" i="1"/>
  <c r="Y131" i="1"/>
  <c r="V132" i="1"/>
  <c r="W132" i="1"/>
  <c r="Y132" i="1"/>
  <c r="AA132" i="1"/>
  <c r="V133" i="1"/>
  <c r="W133" i="1"/>
  <c r="Y133" i="1"/>
  <c r="AA133" i="1"/>
  <c r="V134" i="1"/>
  <c r="W134" i="1"/>
  <c r="Y134" i="1"/>
  <c r="V135" i="1"/>
  <c r="W135" i="1"/>
  <c r="X135" i="1"/>
  <c r="Y135" i="1"/>
  <c r="Z135" i="1" s="1"/>
  <c r="AA135" i="1"/>
  <c r="V136" i="1"/>
  <c r="W136" i="1"/>
  <c r="Y136" i="1"/>
  <c r="V137" i="1"/>
  <c r="W137" i="1"/>
  <c r="Y137" i="1"/>
  <c r="V138" i="1"/>
  <c r="W138" i="1"/>
  <c r="Y138" i="1"/>
  <c r="AA138" i="1"/>
  <c r="Z139" i="1"/>
  <c r="V139" i="1"/>
  <c r="W139" i="1"/>
  <c r="X139" i="1"/>
  <c r="Y139" i="1"/>
  <c r="AA139" i="1"/>
  <c r="V140" i="1"/>
  <c r="W140" i="1"/>
  <c r="Y140" i="1"/>
  <c r="V141" i="1"/>
  <c r="W141" i="1"/>
  <c r="Y141" i="1"/>
  <c r="AA141" i="1"/>
  <c r="V142" i="1"/>
  <c r="W142" i="1"/>
  <c r="Y142" i="1"/>
  <c r="V143" i="1"/>
  <c r="W143" i="1"/>
  <c r="Y143" i="1"/>
  <c r="V144" i="1"/>
  <c r="W144" i="1"/>
  <c r="Y144" i="1"/>
  <c r="AA144" i="1"/>
  <c r="V145" i="1"/>
  <c r="W145" i="1"/>
  <c r="Y145" i="1"/>
  <c r="AA145" i="1"/>
  <c r="V146" i="1"/>
  <c r="W146" i="1"/>
  <c r="Y146" i="1"/>
  <c r="V147" i="1"/>
  <c r="W147" i="1"/>
  <c r="X147" i="1"/>
  <c r="Y147" i="1"/>
  <c r="Z147" i="1" s="1"/>
  <c r="AA147" i="1"/>
  <c r="V148" i="1"/>
  <c r="W148" i="1"/>
  <c r="Y148" i="1"/>
  <c r="V149" i="1"/>
  <c r="W149" i="1"/>
  <c r="Y149" i="1"/>
  <c r="V150" i="1"/>
  <c r="W150" i="1"/>
  <c r="Y150" i="1"/>
  <c r="AA150" i="1"/>
  <c r="Z151" i="1"/>
  <c r="V151" i="1"/>
  <c r="W151" i="1"/>
  <c r="X151" i="1"/>
  <c r="Y151" i="1"/>
  <c r="AA151" i="1"/>
  <c r="V152" i="1"/>
  <c r="W152" i="1"/>
  <c r="Y152" i="1"/>
  <c r="V153" i="1"/>
  <c r="W153" i="1"/>
  <c r="Y153" i="1"/>
  <c r="Z153" i="1" s="1"/>
  <c r="V154" i="1"/>
  <c r="W154" i="1"/>
  <c r="Y154" i="1"/>
  <c r="V155" i="1"/>
  <c r="W155" i="1"/>
  <c r="Y155" i="1"/>
  <c r="V156" i="1"/>
  <c r="W156" i="1"/>
  <c r="Y156" i="1"/>
  <c r="AA156" i="1"/>
  <c r="Z157" i="1"/>
  <c r="V157" i="1"/>
  <c r="W157" i="1"/>
  <c r="Y157" i="1"/>
  <c r="V158" i="1"/>
  <c r="W158" i="1"/>
  <c r="Y158" i="1"/>
  <c r="V159" i="1"/>
  <c r="W159" i="1"/>
  <c r="X159" i="1"/>
  <c r="Y159" i="1"/>
  <c r="Z159" i="1" s="1"/>
  <c r="AA159" i="1"/>
  <c r="V160" i="1"/>
  <c r="W160" i="1"/>
  <c r="Y160" i="1"/>
  <c r="V161" i="1"/>
  <c r="W161" i="1"/>
  <c r="Y161" i="1"/>
  <c r="V162" i="1"/>
  <c r="W162" i="1"/>
  <c r="Y162" i="1"/>
  <c r="AA162" i="1"/>
  <c r="Z163" i="1"/>
  <c r="V163" i="1"/>
  <c r="W163" i="1"/>
  <c r="X163" i="1"/>
  <c r="Y163" i="1"/>
  <c r="AA163" i="1"/>
  <c r="V164" i="1"/>
  <c r="W164" i="1"/>
  <c r="Y164" i="1"/>
  <c r="V165" i="1"/>
  <c r="W165" i="1"/>
  <c r="Y165" i="1"/>
  <c r="Z165" i="1" s="1"/>
  <c r="V166" i="1"/>
  <c r="W166" i="1"/>
  <c r="Y166" i="1"/>
  <c r="V167" i="1"/>
  <c r="W167" i="1"/>
  <c r="Y167" i="1"/>
  <c r="V168" i="1"/>
  <c r="W168" i="1"/>
  <c r="Y168" i="1"/>
  <c r="Z168" i="1"/>
  <c r="V169" i="1"/>
  <c r="W169" i="1"/>
  <c r="Y169" i="1"/>
  <c r="V170" i="1"/>
  <c r="W170" i="1"/>
  <c r="Y170" i="1"/>
  <c r="V171" i="1"/>
  <c r="W171" i="1"/>
  <c r="X171" i="1"/>
  <c r="Y171" i="1"/>
  <c r="Z171" i="1" s="1"/>
  <c r="AA171" i="1"/>
  <c r="Z172" i="1"/>
  <c r="V172" i="1"/>
  <c r="W172" i="1"/>
  <c r="Y172" i="1"/>
  <c r="V173" i="1"/>
  <c r="W173" i="1"/>
  <c r="Y173" i="1"/>
  <c r="V174" i="1"/>
  <c r="W174" i="1"/>
  <c r="Y174" i="1"/>
  <c r="Z174" i="1"/>
  <c r="Z175" i="1"/>
  <c r="V175" i="1"/>
  <c r="W175" i="1"/>
  <c r="Y175" i="1"/>
  <c r="V176" i="1"/>
  <c r="W176" i="1"/>
  <c r="Y176" i="1"/>
  <c r="V177" i="1"/>
  <c r="W177" i="1"/>
  <c r="Y177" i="1"/>
  <c r="V178" i="1"/>
  <c r="W178" i="1"/>
  <c r="Y178" i="1"/>
  <c r="V179" i="1"/>
  <c r="W179" i="1"/>
  <c r="Y179" i="1"/>
  <c r="V180" i="1"/>
  <c r="W180" i="1"/>
  <c r="X180" i="1"/>
  <c r="Y180" i="1"/>
  <c r="Z180" i="1"/>
  <c r="AA180" i="1"/>
  <c r="V181" i="1"/>
  <c r="W181" i="1"/>
  <c r="X181" i="1" s="1"/>
  <c r="Y181" i="1"/>
  <c r="V182" i="1"/>
  <c r="W182" i="1"/>
  <c r="Y182" i="1"/>
  <c r="X183" i="1"/>
  <c r="V183" i="1"/>
  <c r="W183" i="1"/>
  <c r="Y183" i="1"/>
  <c r="Z183" i="1"/>
  <c r="AA183" i="1"/>
  <c r="V184" i="1"/>
  <c r="W184" i="1"/>
  <c r="Y184" i="1"/>
  <c r="V185" i="1"/>
  <c r="W185" i="1"/>
  <c r="Y185" i="1"/>
  <c r="V186" i="1"/>
  <c r="W186" i="1"/>
  <c r="Y186" i="1"/>
  <c r="V187" i="1"/>
  <c r="W187" i="1"/>
  <c r="X187" i="1" s="1"/>
  <c r="Y187" i="1"/>
  <c r="V188" i="1"/>
  <c r="W188" i="1"/>
  <c r="Y188" i="1"/>
  <c r="V189" i="1"/>
  <c r="W189" i="1"/>
  <c r="Y189" i="1"/>
  <c r="V190" i="1"/>
  <c r="W190" i="1"/>
  <c r="Y190" i="1"/>
  <c r="V191" i="1"/>
  <c r="W191" i="1"/>
  <c r="Y191" i="1"/>
  <c r="V192" i="1"/>
  <c r="W192" i="1"/>
  <c r="Y192" i="1"/>
  <c r="Z192" i="1" s="1"/>
  <c r="AA192" i="1"/>
  <c r="V193" i="1"/>
  <c r="W193" i="1"/>
  <c r="Y193" i="1"/>
  <c r="AA193" i="1"/>
  <c r="V194" i="1"/>
  <c r="W194" i="1"/>
  <c r="Y194" i="1"/>
  <c r="V195" i="1"/>
  <c r="W195" i="1"/>
  <c r="X195" i="1" s="1"/>
  <c r="Y195" i="1"/>
  <c r="Z195" i="1"/>
  <c r="AA195" i="1"/>
  <c r="V196" i="1"/>
  <c r="W196" i="1"/>
  <c r="Y196" i="1"/>
  <c r="V197" i="1"/>
  <c r="W197" i="1"/>
  <c r="Y197" i="1"/>
  <c r="V198" i="1"/>
  <c r="W198" i="1"/>
  <c r="Y198" i="1"/>
  <c r="Z198" i="1"/>
  <c r="V199" i="1"/>
  <c r="W199" i="1"/>
  <c r="Y199" i="1"/>
  <c r="Z199" i="1"/>
  <c r="AA199" i="1"/>
  <c r="V200" i="1"/>
  <c r="W200" i="1"/>
  <c r="Y200" i="1"/>
  <c r="V201" i="1"/>
  <c r="W201" i="1"/>
  <c r="Y201" i="1"/>
  <c r="AA201" i="1"/>
  <c r="V202" i="1"/>
  <c r="W202" i="1"/>
  <c r="Y202" i="1"/>
  <c r="V203" i="1"/>
  <c r="W203" i="1"/>
  <c r="Y203" i="1"/>
  <c r="V204" i="1"/>
  <c r="W204" i="1"/>
  <c r="Y204" i="1"/>
  <c r="AA204" i="1"/>
  <c r="V205" i="1"/>
  <c r="W205" i="1"/>
  <c r="Y205" i="1"/>
  <c r="V206" i="1"/>
  <c r="W206" i="1"/>
  <c r="Y206" i="1"/>
  <c r="V207" i="1"/>
  <c r="W207" i="1"/>
  <c r="X207" i="1" s="1"/>
  <c r="Y207" i="1"/>
  <c r="Z207" i="1"/>
  <c r="AA207" i="1"/>
  <c r="V208" i="1"/>
  <c r="W208" i="1"/>
  <c r="Y208" i="1"/>
  <c r="V209" i="1"/>
  <c r="W209" i="1"/>
  <c r="Y209" i="1"/>
  <c r="V210" i="1"/>
  <c r="W210" i="1"/>
  <c r="Y210" i="1"/>
  <c r="AA210" i="1"/>
  <c r="V211" i="1"/>
  <c r="W211" i="1"/>
  <c r="Y211" i="1"/>
  <c r="V212" i="1"/>
  <c r="W212" i="1"/>
  <c r="Y212" i="1"/>
  <c r="V213" i="1"/>
  <c r="W213" i="1"/>
  <c r="Y213" i="1"/>
  <c r="AA213" i="1"/>
  <c r="V214" i="1"/>
  <c r="W214" i="1"/>
  <c r="Y214" i="1"/>
  <c r="V215" i="1"/>
  <c r="W215" i="1"/>
  <c r="Y215" i="1"/>
  <c r="V216" i="1"/>
  <c r="W216" i="1"/>
  <c r="Y216" i="1"/>
  <c r="V217" i="1"/>
  <c r="W217" i="1"/>
  <c r="Y217" i="1"/>
  <c r="V218" i="1"/>
  <c r="W218" i="1"/>
  <c r="Y218" i="1"/>
  <c r="V219" i="1"/>
  <c r="W219" i="1"/>
  <c r="X219" i="1" s="1"/>
  <c r="Y219" i="1"/>
  <c r="Z219" i="1"/>
  <c r="AA219" i="1"/>
  <c r="V220" i="1"/>
  <c r="W220" i="1"/>
  <c r="X220" i="1" s="1"/>
  <c r="Y220" i="1"/>
  <c r="V221" i="1"/>
  <c r="W221" i="1"/>
  <c r="Y221" i="1"/>
  <c r="Z222" i="1"/>
  <c r="V222" i="1"/>
  <c r="W222" i="1"/>
  <c r="Y222" i="1"/>
  <c r="V223" i="1"/>
  <c r="W223" i="1"/>
  <c r="Y223" i="1"/>
  <c r="V224" i="1"/>
  <c r="W224" i="1"/>
  <c r="Y224" i="1"/>
  <c r="V225" i="1"/>
  <c r="W225" i="1"/>
  <c r="Y225" i="1"/>
  <c r="V226" i="1"/>
  <c r="W226" i="1"/>
  <c r="Y226" i="1"/>
  <c r="V227" i="1"/>
  <c r="W227" i="1"/>
  <c r="Y227" i="1"/>
  <c r="V228" i="1"/>
  <c r="W228" i="1"/>
  <c r="Y228" i="1"/>
  <c r="V229" i="1"/>
  <c r="W229" i="1"/>
  <c r="Y229" i="1"/>
  <c r="V230" i="1"/>
  <c r="W230" i="1"/>
  <c r="Y230" i="1"/>
  <c r="V231" i="1"/>
  <c r="W231" i="1"/>
  <c r="X231" i="1" s="1"/>
  <c r="Y231" i="1"/>
  <c r="Z231" i="1"/>
  <c r="AA231" i="1"/>
  <c r="V232" i="1"/>
  <c r="W232" i="1"/>
  <c r="X232" i="1" s="1"/>
  <c r="Y232" i="1"/>
  <c r="V233" i="1"/>
  <c r="W233" i="1"/>
  <c r="Y233" i="1"/>
  <c r="Z234" i="1"/>
  <c r="V234" i="1"/>
  <c r="W234" i="1"/>
  <c r="Y234" i="1"/>
  <c r="V235" i="1"/>
  <c r="W235" i="1"/>
  <c r="Y235" i="1"/>
  <c r="V236" i="1"/>
  <c r="W236" i="1"/>
  <c r="Y236" i="1"/>
  <c r="V237" i="1"/>
  <c r="W237" i="1"/>
  <c r="Y237" i="1"/>
  <c r="AA237" i="1"/>
  <c r="V238" i="1"/>
  <c r="W238" i="1"/>
  <c r="Y238" i="1"/>
  <c r="V239" i="1"/>
  <c r="W239" i="1"/>
  <c r="Y239" i="1"/>
  <c r="V240" i="1"/>
  <c r="W240" i="1"/>
  <c r="Y240" i="1"/>
  <c r="V241" i="1"/>
  <c r="W241" i="1"/>
  <c r="Y241" i="1"/>
  <c r="V242" i="1"/>
  <c r="W242" i="1"/>
  <c r="Y242" i="1"/>
  <c r="V243" i="1"/>
  <c r="W243" i="1"/>
  <c r="X243" i="1" s="1"/>
  <c r="Y243" i="1"/>
  <c r="Z243" i="1"/>
  <c r="AA243" i="1"/>
  <c r="V244" i="1"/>
  <c r="W244" i="1"/>
  <c r="X244" i="1" s="1"/>
  <c r="Y244" i="1"/>
  <c r="V245" i="1"/>
  <c r="W245" i="1"/>
  <c r="Y245" i="1"/>
  <c r="X246" i="1"/>
  <c r="V246" i="1"/>
  <c r="W246" i="1"/>
  <c r="Y246" i="1"/>
  <c r="Z246" i="1"/>
  <c r="V247" i="1"/>
  <c r="W247" i="1"/>
  <c r="Y247" i="1"/>
  <c r="V248" i="1"/>
  <c r="W248" i="1"/>
  <c r="Y248" i="1"/>
  <c r="V249" i="1"/>
  <c r="W249" i="1"/>
  <c r="Y249" i="1"/>
  <c r="AA249" i="1"/>
  <c r="V250" i="1"/>
  <c r="W250" i="1"/>
  <c r="Y250" i="1"/>
  <c r="V251" i="1"/>
  <c r="W251" i="1"/>
  <c r="Y251" i="1"/>
  <c r="AA251" i="1"/>
  <c r="X252" i="1"/>
  <c r="V252" i="1"/>
  <c r="W252" i="1"/>
  <c r="Y252" i="1"/>
  <c r="Z252" i="1"/>
  <c r="V253" i="1"/>
  <c r="W253" i="1"/>
  <c r="Y253" i="1"/>
  <c r="V254" i="1"/>
  <c r="W254" i="1"/>
  <c r="Y254" i="1"/>
  <c r="Z255" i="1"/>
  <c r="V255" i="1"/>
  <c r="W255" i="1"/>
  <c r="X255" i="1"/>
  <c r="Y255" i="1"/>
  <c r="AA255" i="1"/>
  <c r="V256" i="1"/>
  <c r="W256" i="1"/>
  <c r="X256" i="1" s="1"/>
  <c r="Y256" i="1"/>
  <c r="V257" i="1"/>
  <c r="W257" i="1"/>
  <c r="Y257" i="1"/>
  <c r="X258" i="1"/>
  <c r="V258" i="1"/>
  <c r="W258" i="1"/>
  <c r="Y258" i="1"/>
  <c r="Z258" i="1"/>
  <c r="V259" i="1"/>
  <c r="W259" i="1"/>
  <c r="Y259" i="1"/>
  <c r="V260" i="1"/>
  <c r="W260" i="1"/>
  <c r="Y260" i="1"/>
  <c r="V261" i="1"/>
  <c r="W261" i="1"/>
  <c r="Y261" i="1"/>
  <c r="AA261" i="1"/>
  <c r="V262" i="1"/>
  <c r="W262" i="1"/>
  <c r="Y262" i="1"/>
  <c r="V263" i="1"/>
  <c r="W263" i="1"/>
  <c r="Y263" i="1"/>
  <c r="X264" i="1"/>
  <c r="V264" i="1"/>
  <c r="W264" i="1"/>
  <c r="Y264" i="1"/>
  <c r="Z264" i="1"/>
  <c r="V265" i="1"/>
  <c r="W265" i="1"/>
  <c r="Y265" i="1"/>
  <c r="V266" i="1"/>
  <c r="W266" i="1"/>
  <c r="Y266" i="1"/>
  <c r="Z267" i="1"/>
  <c r="V267" i="1"/>
  <c r="W267" i="1"/>
  <c r="X267" i="1"/>
  <c r="Y267" i="1"/>
  <c r="AA267" i="1"/>
  <c r="V268" i="1"/>
  <c r="W268" i="1"/>
  <c r="Y268" i="1"/>
  <c r="V269" i="1"/>
  <c r="W269" i="1"/>
  <c r="Y269" i="1"/>
  <c r="X270" i="1"/>
  <c r="V270" i="1"/>
  <c r="W270" i="1"/>
  <c r="Y270" i="1"/>
  <c r="Z270" i="1"/>
  <c r="V271" i="1"/>
  <c r="W271" i="1"/>
  <c r="Y271" i="1"/>
  <c r="V272" i="1"/>
  <c r="W272" i="1"/>
  <c r="Y272" i="1"/>
  <c r="V273" i="1"/>
  <c r="W273" i="1"/>
  <c r="Y273" i="1"/>
  <c r="V274" i="1"/>
  <c r="W274" i="1"/>
  <c r="Y274" i="1"/>
  <c r="V275" i="1"/>
  <c r="W275" i="1"/>
  <c r="Y275" i="1"/>
  <c r="X276" i="1"/>
  <c r="V276" i="1"/>
  <c r="W276" i="1"/>
  <c r="Y276" i="1"/>
  <c r="Z276" i="1"/>
  <c r="V277" i="1"/>
  <c r="W277" i="1"/>
  <c r="Y277" i="1"/>
  <c r="V278" i="1"/>
  <c r="W278" i="1"/>
  <c r="Y278" i="1"/>
  <c r="Z279" i="1"/>
  <c r="V279" i="1"/>
  <c r="W279" i="1"/>
  <c r="X279" i="1"/>
  <c r="Y279" i="1"/>
  <c r="AA279" i="1"/>
  <c r="V280" i="1"/>
  <c r="W280" i="1"/>
  <c r="Y280" i="1"/>
  <c r="AA280" i="1"/>
  <c r="V281" i="1"/>
  <c r="W281" i="1"/>
  <c r="Y281" i="1"/>
  <c r="X282" i="1"/>
  <c r="V282" i="1"/>
  <c r="W282" i="1"/>
  <c r="Y282" i="1"/>
  <c r="Z282" i="1"/>
  <c r="V283" i="1"/>
  <c r="W283" i="1"/>
  <c r="Y283" i="1"/>
  <c r="V284" i="1"/>
  <c r="W284" i="1"/>
  <c r="Y284" i="1"/>
  <c r="V285" i="1"/>
  <c r="W285" i="1"/>
  <c r="Y285" i="1"/>
  <c r="AA285" i="1"/>
  <c r="V286" i="1"/>
  <c r="W286" i="1"/>
  <c r="Y286" i="1"/>
  <c r="V287" i="1"/>
  <c r="W287" i="1"/>
  <c r="X287" i="1"/>
  <c r="Y287" i="1"/>
  <c r="V288" i="1"/>
  <c r="W288" i="1"/>
  <c r="X288" i="1"/>
  <c r="Y288" i="1"/>
  <c r="Z288" i="1"/>
  <c r="AA288" i="1"/>
  <c r="V289" i="1"/>
  <c r="W289" i="1"/>
  <c r="Y289" i="1"/>
  <c r="V290" i="1"/>
  <c r="W290" i="1"/>
  <c r="Y290" i="1"/>
  <c r="V291" i="1"/>
  <c r="W291" i="1"/>
  <c r="Y291" i="1"/>
  <c r="AA291" i="1"/>
  <c r="V292" i="1"/>
  <c r="W292" i="1"/>
  <c r="Y292" i="1"/>
  <c r="V293" i="1"/>
  <c r="W293" i="1"/>
  <c r="Y293" i="1"/>
  <c r="V294" i="1"/>
  <c r="W294" i="1"/>
  <c r="X294" i="1"/>
  <c r="Y294" i="1"/>
  <c r="Z294" i="1" s="1"/>
  <c r="AA294" i="1"/>
  <c r="V295" i="1"/>
  <c r="W295" i="1"/>
  <c r="Y295" i="1"/>
  <c r="V296" i="1"/>
  <c r="W296" i="1"/>
  <c r="Y296" i="1"/>
  <c r="V297" i="1"/>
  <c r="W297" i="1"/>
  <c r="Y297" i="1"/>
  <c r="V298" i="1"/>
  <c r="W298" i="1"/>
  <c r="Y298" i="1"/>
  <c r="V299" i="1"/>
  <c r="W299" i="1"/>
  <c r="X299" i="1"/>
  <c r="Y299" i="1"/>
  <c r="V300" i="1"/>
  <c r="W300" i="1"/>
  <c r="X300" i="1"/>
  <c r="Y300" i="1"/>
  <c r="Z300" i="1"/>
  <c r="AA300" i="1"/>
  <c r="V301" i="1"/>
  <c r="W301" i="1"/>
  <c r="Y301" i="1"/>
  <c r="V302" i="1"/>
  <c r="W302" i="1"/>
  <c r="Y302" i="1"/>
  <c r="V303" i="1"/>
  <c r="W303" i="1"/>
  <c r="Y303" i="1"/>
  <c r="Z303" i="1"/>
  <c r="AA303" i="1"/>
  <c r="V304" i="1"/>
  <c r="W304" i="1"/>
  <c r="Y304" i="1"/>
  <c r="V305" i="1"/>
  <c r="W305" i="1"/>
  <c r="Y305" i="1"/>
  <c r="V306" i="1"/>
  <c r="W306" i="1"/>
  <c r="X306" i="1"/>
  <c r="Y306" i="1"/>
  <c r="Z306" i="1" s="1"/>
  <c r="AA306" i="1"/>
  <c r="V307" i="1"/>
  <c r="W307" i="1"/>
  <c r="Y307" i="1"/>
  <c r="V308" i="1"/>
  <c r="W308" i="1"/>
  <c r="Y308" i="1"/>
  <c r="V309" i="1"/>
  <c r="W309" i="1"/>
  <c r="Y309" i="1"/>
  <c r="V310" i="1"/>
  <c r="W310" i="1"/>
  <c r="Y310" i="1"/>
  <c r="V311" i="1"/>
  <c r="W311" i="1"/>
  <c r="Y311" i="1"/>
  <c r="V312" i="1"/>
  <c r="W312" i="1"/>
  <c r="X312" i="1"/>
  <c r="Y312" i="1"/>
  <c r="Z312" i="1"/>
  <c r="AA312" i="1"/>
  <c r="V313" i="1"/>
  <c r="W313" i="1"/>
  <c r="Y313" i="1"/>
  <c r="V314" i="1"/>
  <c r="W314" i="1"/>
  <c r="Y314" i="1"/>
  <c r="Z315" i="1"/>
  <c r="V315" i="1"/>
  <c r="W315" i="1"/>
  <c r="Y315" i="1"/>
  <c r="AA315" i="1"/>
  <c r="V316" i="1"/>
  <c r="W316" i="1"/>
  <c r="Y316" i="1"/>
  <c r="V317" i="1"/>
  <c r="W317" i="1"/>
  <c r="Y317" i="1"/>
  <c r="V318" i="1"/>
  <c r="W318" i="1"/>
  <c r="X318" i="1"/>
  <c r="Y318" i="1"/>
  <c r="Z318" i="1"/>
  <c r="AA318" i="1"/>
  <c r="Z319" i="1"/>
  <c r="V319" i="1"/>
  <c r="W319" i="1"/>
  <c r="Y319" i="1"/>
  <c r="V320" i="1"/>
  <c r="W320" i="1"/>
  <c r="Y320" i="1"/>
  <c r="V321" i="1"/>
  <c r="W321" i="1"/>
  <c r="Y321" i="1"/>
  <c r="V322" i="1"/>
  <c r="W322" i="1"/>
  <c r="Y322" i="1"/>
  <c r="V323" i="1"/>
  <c r="W323" i="1"/>
  <c r="Y323" i="1"/>
  <c r="Z323" i="1" s="1"/>
  <c r="AA323" i="1"/>
  <c r="V324" i="1"/>
  <c r="W324" i="1"/>
  <c r="X324" i="1"/>
  <c r="Y324" i="1"/>
  <c r="Z324" i="1" s="1"/>
  <c r="AA324" i="1"/>
  <c r="V325" i="1"/>
  <c r="W325" i="1"/>
  <c r="Y325" i="1"/>
  <c r="V326" i="1"/>
  <c r="W326" i="1"/>
  <c r="Y326" i="1"/>
  <c r="V327" i="1"/>
  <c r="W327" i="1"/>
  <c r="Y327" i="1"/>
  <c r="V328" i="1"/>
  <c r="W328" i="1"/>
  <c r="Y328" i="1"/>
  <c r="V329" i="1"/>
  <c r="W329" i="1"/>
  <c r="Y329" i="1"/>
  <c r="V330" i="1"/>
  <c r="W330" i="1"/>
  <c r="X330" i="1"/>
  <c r="Y330" i="1"/>
  <c r="Z330" i="1" s="1"/>
  <c r="AA330" i="1"/>
  <c r="V331" i="1"/>
  <c r="W331" i="1"/>
  <c r="X331" i="1"/>
  <c r="Y331" i="1"/>
  <c r="V332" i="1"/>
  <c r="W332" i="1"/>
  <c r="Y332" i="1"/>
  <c r="AA333" i="1"/>
  <c r="V333" i="1"/>
  <c r="W333" i="1"/>
  <c r="Y333" i="1"/>
  <c r="V334" i="1"/>
  <c r="W334" i="1"/>
  <c r="Y334" i="1"/>
  <c r="V335" i="1"/>
  <c r="W335" i="1"/>
  <c r="Y335" i="1"/>
  <c r="Z335" i="1" s="1"/>
  <c r="AA335" i="1"/>
  <c r="V336" i="1"/>
  <c r="W336" i="1"/>
  <c r="X336" i="1"/>
  <c r="Y336" i="1"/>
  <c r="Z336" i="1" s="1"/>
  <c r="AA336" i="1"/>
  <c r="V337" i="1"/>
  <c r="W337" i="1"/>
  <c r="Y337" i="1"/>
  <c r="V338" i="1"/>
  <c r="W338" i="1"/>
  <c r="Y338" i="1"/>
  <c r="V339" i="1"/>
  <c r="W339" i="1"/>
  <c r="X339" i="1"/>
  <c r="Y339" i="1"/>
  <c r="Z339" i="1"/>
  <c r="AA339" i="1"/>
  <c r="V340" i="1"/>
  <c r="W340" i="1"/>
  <c r="Y340" i="1"/>
  <c r="V341" i="1"/>
  <c r="W341" i="1"/>
  <c r="Y341" i="1"/>
  <c r="AA342" i="1"/>
  <c r="V342" i="1"/>
  <c r="W342" i="1"/>
  <c r="Y342" i="1"/>
  <c r="V343" i="1"/>
  <c r="W343" i="1"/>
  <c r="Y343" i="1"/>
  <c r="V344" i="1"/>
  <c r="W344" i="1"/>
  <c r="Y344" i="1"/>
  <c r="V345" i="1"/>
  <c r="W345" i="1"/>
  <c r="Y345" i="1"/>
  <c r="V346" i="1"/>
  <c r="W346" i="1"/>
  <c r="Y346" i="1"/>
  <c r="Z347" i="1"/>
  <c r="V347" i="1"/>
  <c r="W347" i="1"/>
  <c r="Y347" i="1"/>
  <c r="V348" i="1"/>
  <c r="W348" i="1"/>
  <c r="Y348" i="1"/>
  <c r="AA348" i="1"/>
  <c r="V349" i="1"/>
  <c r="W349" i="1"/>
  <c r="Y349" i="1"/>
  <c r="V350" i="1"/>
  <c r="W350" i="1"/>
  <c r="Y350" i="1"/>
  <c r="V351" i="1"/>
  <c r="W351" i="1"/>
  <c r="X351" i="1"/>
  <c r="Y351" i="1"/>
  <c r="Z351" i="1"/>
  <c r="AA351" i="1"/>
  <c r="V352" i="1"/>
  <c r="W352" i="1"/>
  <c r="Y352" i="1"/>
  <c r="V353" i="1"/>
  <c r="W353" i="1"/>
  <c r="Y353" i="1"/>
  <c r="AA353" i="1"/>
  <c r="V354" i="1"/>
  <c r="W354" i="1"/>
  <c r="X354" i="1"/>
  <c r="Y354" i="1"/>
  <c r="Z354" i="1"/>
  <c r="AA354" i="1"/>
  <c r="X355" i="1"/>
  <c r="V355" i="1"/>
  <c r="W355" i="1"/>
  <c r="Y355" i="1"/>
  <c r="V356" i="1"/>
  <c r="W356" i="1"/>
  <c r="Y356" i="1"/>
  <c r="V357" i="1"/>
  <c r="W357" i="1"/>
  <c r="Y357" i="1"/>
  <c r="V358" i="1"/>
  <c r="W358" i="1"/>
  <c r="Y358" i="1"/>
  <c r="V359" i="1"/>
  <c r="W359" i="1"/>
  <c r="Y359" i="1"/>
  <c r="V360" i="1"/>
  <c r="W360" i="1"/>
  <c r="X360" i="1"/>
  <c r="Y360" i="1"/>
  <c r="Z360" i="1" s="1"/>
  <c r="AA360" i="1"/>
  <c r="V361" i="1"/>
  <c r="W361" i="1"/>
  <c r="Y361" i="1"/>
  <c r="V362" i="1"/>
  <c r="W362" i="1"/>
  <c r="Y362" i="1"/>
  <c r="V363" i="1"/>
  <c r="W363" i="1"/>
  <c r="Y363" i="1"/>
  <c r="AA363" i="1"/>
  <c r="V364" i="1"/>
  <c r="W364" i="1"/>
  <c r="Y364" i="1"/>
  <c r="V365" i="1"/>
  <c r="W365" i="1"/>
  <c r="Y365" i="1"/>
  <c r="AA365" i="1"/>
  <c r="V366" i="1"/>
  <c r="W366" i="1"/>
  <c r="X366" i="1"/>
  <c r="Y366" i="1"/>
  <c r="Z366" i="1"/>
  <c r="AA366" i="1"/>
  <c r="V367" i="1"/>
  <c r="W367" i="1"/>
  <c r="Y367" i="1"/>
  <c r="V368" i="1"/>
  <c r="W368" i="1"/>
  <c r="Y368" i="1"/>
  <c r="V369" i="1"/>
  <c r="W369" i="1"/>
  <c r="Y369" i="1"/>
  <c r="AA369" i="1"/>
  <c r="V370" i="1"/>
  <c r="W370" i="1"/>
  <c r="Y370" i="1"/>
  <c r="V371" i="1"/>
  <c r="W371" i="1"/>
  <c r="Y371" i="1"/>
  <c r="V372" i="1"/>
  <c r="W372" i="1"/>
  <c r="X372" i="1"/>
  <c r="Y372" i="1"/>
  <c r="Z372" i="1" s="1"/>
  <c r="AA372" i="1"/>
  <c r="V373" i="1"/>
  <c r="W373" i="1"/>
  <c r="Y373" i="1"/>
  <c r="AA373" i="1"/>
  <c r="V374" i="1"/>
  <c r="W374" i="1"/>
  <c r="Y374" i="1"/>
  <c r="V375" i="1"/>
  <c r="W375" i="1"/>
  <c r="Y375" i="1"/>
  <c r="AA375" i="1"/>
  <c r="V376" i="1"/>
  <c r="W376" i="1"/>
  <c r="Y376" i="1"/>
  <c r="V377" i="1"/>
  <c r="W377" i="1"/>
  <c r="Y377" i="1"/>
  <c r="V378" i="1"/>
  <c r="W378" i="1"/>
  <c r="X378" i="1"/>
  <c r="Y378" i="1"/>
  <c r="Z378" i="1"/>
  <c r="AA378" i="1"/>
  <c r="V379" i="1"/>
  <c r="W379" i="1"/>
  <c r="Y379" i="1"/>
  <c r="Z379" i="1"/>
  <c r="V380" i="1"/>
  <c r="W380" i="1"/>
  <c r="Y380" i="1"/>
  <c r="V381" i="1"/>
  <c r="W381" i="1"/>
  <c r="Y381" i="1"/>
  <c r="V382" i="1"/>
  <c r="W382" i="1"/>
  <c r="Y382" i="1"/>
  <c r="V383" i="1"/>
  <c r="W383" i="1"/>
  <c r="Y383" i="1"/>
  <c r="V384" i="1"/>
  <c r="W384" i="1"/>
  <c r="X384" i="1"/>
  <c r="Y384" i="1"/>
  <c r="Z384" i="1"/>
  <c r="AA384" i="1"/>
  <c r="V385" i="1"/>
  <c r="W385" i="1"/>
  <c r="Y385" i="1"/>
  <c r="V386" i="1"/>
  <c r="W386" i="1"/>
  <c r="Y386" i="1"/>
  <c r="V387" i="1"/>
  <c r="W387" i="1"/>
  <c r="Y387" i="1"/>
  <c r="V388" i="1"/>
  <c r="W388" i="1"/>
  <c r="Y388" i="1"/>
  <c r="V389" i="1"/>
  <c r="W389" i="1"/>
  <c r="Y389" i="1"/>
  <c r="V390" i="1"/>
  <c r="W390" i="1"/>
  <c r="X390" i="1"/>
  <c r="Y390" i="1"/>
  <c r="Z390" i="1"/>
  <c r="AA390" i="1"/>
  <c r="V391" i="1"/>
  <c r="W391" i="1"/>
  <c r="Y391" i="1"/>
  <c r="V392" i="1"/>
  <c r="W392" i="1"/>
  <c r="Y392" i="1"/>
  <c r="V393" i="1"/>
  <c r="W393" i="1"/>
  <c r="Y393" i="1"/>
  <c r="V394" i="1"/>
  <c r="W394" i="1"/>
  <c r="Y394" i="1"/>
  <c r="V395" i="1"/>
  <c r="W395" i="1"/>
  <c r="X395" i="1"/>
  <c r="Y395" i="1"/>
  <c r="V396" i="1"/>
  <c r="W396" i="1"/>
  <c r="X396" i="1"/>
  <c r="Y396" i="1"/>
  <c r="Z396" i="1" s="1"/>
  <c r="AA396" i="1"/>
  <c r="V397" i="1"/>
  <c r="W397" i="1"/>
  <c r="Y397" i="1"/>
  <c r="V398" i="1"/>
  <c r="W398" i="1"/>
  <c r="Y398" i="1"/>
  <c r="V399" i="1"/>
  <c r="W399" i="1"/>
  <c r="Y399" i="1"/>
  <c r="AA399" i="1"/>
  <c r="V400" i="1"/>
  <c r="W400" i="1"/>
  <c r="Y400" i="1"/>
  <c r="Z401" i="1"/>
  <c r="V401" i="1"/>
  <c r="W401" i="1"/>
  <c r="Y401" i="1"/>
  <c r="V402" i="1"/>
  <c r="W402" i="1"/>
  <c r="X402" i="1"/>
  <c r="Y402" i="1"/>
  <c r="Z402" i="1"/>
  <c r="AA402" i="1"/>
  <c r="V403" i="1"/>
  <c r="W403" i="1"/>
  <c r="Y403" i="1"/>
  <c r="V404" i="1"/>
  <c r="W404" i="1"/>
  <c r="Y404" i="1"/>
  <c r="V405" i="1"/>
  <c r="W405" i="1"/>
  <c r="Y405" i="1"/>
  <c r="V406" i="1"/>
  <c r="W406" i="1"/>
  <c r="Y406" i="1"/>
  <c r="V407" i="1"/>
  <c r="W407" i="1"/>
  <c r="X407" i="1"/>
  <c r="Y407" i="1"/>
  <c r="V408" i="1"/>
  <c r="W408" i="1"/>
  <c r="X408" i="1"/>
  <c r="Y408" i="1"/>
  <c r="Z408" i="1" s="1"/>
  <c r="AA408" i="1"/>
  <c r="V409" i="1"/>
  <c r="W409" i="1"/>
  <c r="Y409" i="1"/>
  <c r="V410" i="1"/>
  <c r="W410" i="1"/>
  <c r="Y410" i="1"/>
  <c r="V411" i="1"/>
  <c r="W411" i="1"/>
  <c r="Y411" i="1"/>
  <c r="AA411" i="1"/>
  <c r="V412" i="1"/>
  <c r="W412" i="1"/>
  <c r="Y412" i="1"/>
  <c r="Z412" i="1"/>
  <c r="V413" i="1"/>
  <c r="W413" i="1"/>
  <c r="Y413" i="1"/>
  <c r="V414" i="1"/>
  <c r="W414" i="1"/>
  <c r="X414" i="1"/>
  <c r="Y414" i="1"/>
  <c r="Z414" i="1"/>
  <c r="AA414" i="1"/>
  <c r="V415" i="1"/>
  <c r="W415" i="1"/>
  <c r="Y415" i="1"/>
  <c r="V416" i="1"/>
  <c r="W416" i="1"/>
  <c r="Y416" i="1"/>
  <c r="V417" i="1"/>
  <c r="W417" i="1"/>
  <c r="Y417" i="1"/>
  <c r="V418" i="1"/>
  <c r="W418" i="1"/>
  <c r="Y418" i="1"/>
  <c r="V419" i="1"/>
  <c r="W419" i="1"/>
  <c r="Y419" i="1"/>
  <c r="V420" i="1"/>
  <c r="W420" i="1"/>
  <c r="X420" i="1"/>
  <c r="Y420" i="1"/>
  <c r="Z420" i="1"/>
  <c r="AA420" i="1"/>
  <c r="V421" i="1"/>
  <c r="W421" i="1"/>
  <c r="Y421" i="1"/>
  <c r="V422" i="1"/>
  <c r="W422" i="1"/>
  <c r="Y422" i="1"/>
  <c r="V423" i="1"/>
  <c r="W423" i="1"/>
  <c r="Y423" i="1"/>
  <c r="V424" i="1"/>
  <c r="W424" i="1"/>
  <c r="Y424" i="1"/>
  <c r="V425" i="1"/>
  <c r="W425" i="1"/>
  <c r="Y425" i="1"/>
  <c r="V426" i="1"/>
  <c r="W426" i="1"/>
  <c r="X426" i="1"/>
  <c r="Y426" i="1"/>
  <c r="Z426" i="1"/>
  <c r="AA426" i="1"/>
  <c r="V427" i="1"/>
  <c r="W427" i="1"/>
  <c r="Y427" i="1"/>
  <c r="V428" i="1"/>
  <c r="W428" i="1"/>
  <c r="Y428" i="1"/>
  <c r="V429" i="1"/>
  <c r="W429" i="1"/>
  <c r="Y429" i="1"/>
  <c r="V430" i="1"/>
  <c r="W430" i="1"/>
  <c r="Y430" i="1"/>
  <c r="V431" i="1"/>
  <c r="W431" i="1"/>
  <c r="X431" i="1"/>
  <c r="Y431" i="1"/>
  <c r="V432" i="1"/>
  <c r="W432" i="1"/>
  <c r="X432" i="1"/>
  <c r="Y432" i="1"/>
  <c r="Z432" i="1"/>
  <c r="AA432" i="1"/>
  <c r="X433" i="1"/>
  <c r="V433" i="1"/>
  <c r="W433" i="1"/>
  <c r="Y433" i="1"/>
  <c r="V434" i="1"/>
  <c r="W434" i="1"/>
  <c r="Y434" i="1"/>
  <c r="V435" i="1"/>
  <c r="W435" i="1"/>
  <c r="Y435" i="1"/>
  <c r="V436" i="1"/>
  <c r="W436" i="1"/>
  <c r="Y436" i="1"/>
  <c r="V437" i="1"/>
  <c r="W437" i="1"/>
  <c r="Y437" i="1"/>
  <c r="V438" i="1"/>
  <c r="W438" i="1"/>
  <c r="X438" i="1"/>
  <c r="Y438" i="1"/>
  <c r="Z438" i="1" s="1"/>
  <c r="AA438" i="1"/>
  <c r="V439" i="1"/>
  <c r="W439" i="1"/>
  <c r="Y439" i="1"/>
  <c r="V440" i="1"/>
  <c r="W440" i="1"/>
  <c r="Y440" i="1"/>
  <c r="V441" i="1"/>
  <c r="W441" i="1"/>
  <c r="Y441" i="1"/>
  <c r="V442" i="1"/>
  <c r="W442" i="1"/>
  <c r="Y442" i="1"/>
  <c r="V443" i="1"/>
  <c r="W443" i="1"/>
  <c r="Y443" i="1"/>
  <c r="V444" i="1"/>
  <c r="W444" i="1"/>
  <c r="X444" i="1"/>
  <c r="Y444" i="1"/>
  <c r="Z444" i="1" s="1"/>
  <c r="AA444" i="1"/>
  <c r="V445" i="1"/>
  <c r="W445" i="1"/>
  <c r="Y445" i="1"/>
  <c r="V446" i="1"/>
  <c r="W446" i="1"/>
  <c r="Y446" i="1"/>
  <c r="V447" i="1"/>
  <c r="W447" i="1"/>
  <c r="Y447" i="1"/>
  <c r="V448" i="1"/>
  <c r="W448" i="1"/>
  <c r="Y448" i="1"/>
  <c r="V449" i="1"/>
  <c r="W449" i="1"/>
  <c r="Y449" i="1"/>
  <c r="V450" i="1"/>
  <c r="W450" i="1"/>
  <c r="X450" i="1"/>
  <c r="Y450" i="1"/>
  <c r="Z450" i="1" s="1"/>
  <c r="AA450" i="1"/>
  <c r="V451" i="1"/>
  <c r="W451" i="1"/>
  <c r="Y451" i="1"/>
  <c r="V452" i="1"/>
  <c r="W452" i="1"/>
  <c r="Y452" i="1"/>
  <c r="V453" i="1"/>
  <c r="W453" i="1"/>
  <c r="Y453" i="1"/>
  <c r="V454" i="1"/>
  <c r="W454" i="1"/>
  <c r="Y454" i="1"/>
  <c r="V455" i="1"/>
  <c r="W455" i="1"/>
  <c r="Y455" i="1"/>
  <c r="V456" i="1"/>
  <c r="W456" i="1"/>
  <c r="X456" i="1"/>
  <c r="Y456" i="1"/>
  <c r="Z456" i="1" s="1"/>
  <c r="AA456" i="1"/>
  <c r="V457" i="1"/>
  <c r="W457" i="1"/>
  <c r="Y457" i="1"/>
  <c r="V458" i="1"/>
  <c r="W458" i="1"/>
  <c r="Y458" i="1"/>
  <c r="V459" i="1"/>
  <c r="W459" i="1"/>
  <c r="Y459" i="1"/>
  <c r="V460" i="1"/>
  <c r="W460" i="1"/>
  <c r="Y460" i="1"/>
  <c r="V461" i="1"/>
  <c r="W461" i="1"/>
  <c r="Y461" i="1"/>
  <c r="V462" i="1"/>
  <c r="W462" i="1"/>
  <c r="X462" i="1"/>
  <c r="Y462" i="1"/>
  <c r="Z462" i="1" s="1"/>
  <c r="AA462" i="1"/>
  <c r="V463" i="1"/>
  <c r="W463" i="1"/>
  <c r="Y463" i="1"/>
  <c r="Z463" i="1"/>
  <c r="V464" i="1"/>
  <c r="W464" i="1"/>
  <c r="Y464" i="1"/>
  <c r="V465" i="1"/>
  <c r="W465" i="1"/>
  <c r="Y465" i="1"/>
  <c r="V466" i="1"/>
  <c r="W466" i="1"/>
  <c r="Y466" i="1"/>
  <c r="V467" i="1"/>
  <c r="W467" i="1"/>
  <c r="Y467" i="1"/>
  <c r="V468" i="1"/>
  <c r="W468" i="1"/>
  <c r="X468" i="1"/>
  <c r="Y468" i="1"/>
  <c r="Z468" i="1" s="1"/>
  <c r="AA468" i="1"/>
  <c r="V469" i="1"/>
  <c r="W469" i="1"/>
  <c r="Y469" i="1"/>
  <c r="V470" i="1"/>
  <c r="W470" i="1"/>
  <c r="Y470" i="1"/>
  <c r="V471" i="1"/>
  <c r="W471" i="1"/>
  <c r="Y471" i="1"/>
  <c r="Z471" i="1" s="1"/>
  <c r="AA471" i="1"/>
  <c r="V472" i="1"/>
  <c r="W472" i="1"/>
  <c r="Y472" i="1"/>
  <c r="V473" i="1"/>
  <c r="W473" i="1"/>
  <c r="Y473" i="1"/>
  <c r="V474" i="1"/>
  <c r="W474" i="1"/>
  <c r="X474" i="1"/>
  <c r="Y474" i="1"/>
  <c r="Z474" i="1" s="1"/>
  <c r="AA474" i="1"/>
  <c r="V475" i="1"/>
  <c r="W475" i="1"/>
  <c r="Y475" i="1"/>
  <c r="V476" i="1"/>
  <c r="W476" i="1"/>
  <c r="Y476" i="1"/>
  <c r="V477" i="1"/>
  <c r="W477" i="1"/>
  <c r="Y477" i="1"/>
  <c r="Z477" i="1" s="1"/>
  <c r="V478" i="1"/>
  <c r="W478" i="1"/>
  <c r="Y478" i="1"/>
  <c r="V479" i="1"/>
  <c r="W479" i="1"/>
  <c r="Y479" i="1"/>
  <c r="V480" i="1"/>
  <c r="W480" i="1"/>
  <c r="X480" i="1"/>
  <c r="Y480" i="1"/>
  <c r="Z480" i="1" s="1"/>
  <c r="AA480" i="1"/>
  <c r="V481" i="1"/>
  <c r="W481" i="1"/>
  <c r="Y481" i="1"/>
  <c r="V482" i="1"/>
  <c r="W482" i="1"/>
  <c r="Y482" i="1"/>
  <c r="V483" i="1"/>
  <c r="W483" i="1"/>
  <c r="Y483" i="1"/>
  <c r="Z483" i="1" s="1"/>
  <c r="AA483" i="1"/>
  <c r="V484" i="1"/>
  <c r="W484" i="1"/>
  <c r="Y484" i="1"/>
  <c r="V485" i="1"/>
  <c r="W485" i="1"/>
  <c r="Y485" i="1"/>
  <c r="V486" i="1"/>
  <c r="W486" i="1"/>
  <c r="X486" i="1"/>
  <c r="Y486" i="1"/>
  <c r="Z486" i="1" s="1"/>
  <c r="AA486" i="1"/>
  <c r="V487" i="1"/>
  <c r="W487" i="1"/>
  <c r="Y487" i="1"/>
  <c r="V488" i="1"/>
  <c r="W488" i="1"/>
  <c r="Y488" i="1"/>
  <c r="V489" i="1"/>
  <c r="W489" i="1"/>
  <c r="Y489" i="1"/>
  <c r="AA489" i="1"/>
  <c r="V490" i="1"/>
  <c r="W490" i="1"/>
  <c r="Y490" i="1"/>
  <c r="V491" i="1"/>
  <c r="W491" i="1"/>
  <c r="Y491" i="1"/>
  <c r="V492" i="1"/>
  <c r="W492" i="1"/>
  <c r="X492" i="1"/>
  <c r="Y492" i="1"/>
  <c r="Z492" i="1" s="1"/>
  <c r="AA492" i="1"/>
  <c r="V493" i="1"/>
  <c r="W493" i="1"/>
  <c r="Y493" i="1"/>
  <c r="V494" i="1"/>
  <c r="W494" i="1"/>
  <c r="Y494" i="1"/>
  <c r="V495" i="1"/>
  <c r="W495" i="1"/>
  <c r="Y495" i="1"/>
  <c r="Z495" i="1" s="1"/>
  <c r="AA495" i="1"/>
  <c r="V496" i="1"/>
  <c r="W496" i="1"/>
  <c r="Y496" i="1"/>
  <c r="V497" i="1"/>
  <c r="W497" i="1"/>
  <c r="Y497" i="1"/>
  <c r="V498" i="1"/>
  <c r="W498" i="1"/>
  <c r="X498" i="1"/>
  <c r="Y498" i="1"/>
  <c r="Z498" i="1" s="1"/>
  <c r="AA498" i="1"/>
  <c r="V499" i="1"/>
  <c r="W499" i="1"/>
  <c r="Y499" i="1"/>
  <c r="AA499" i="1"/>
  <c r="V500" i="1"/>
  <c r="W500" i="1"/>
  <c r="Y500" i="1"/>
  <c r="V501" i="1"/>
  <c r="W501" i="1"/>
  <c r="Y501" i="1"/>
  <c r="AA501" i="1"/>
  <c r="V502" i="1"/>
  <c r="W502" i="1"/>
  <c r="Y502" i="1"/>
  <c r="Z503" i="1"/>
  <c r="V503" i="1"/>
  <c r="W503" i="1"/>
  <c r="Y503" i="1"/>
  <c r="V504" i="1"/>
  <c r="W504" i="1"/>
  <c r="X504" i="1"/>
  <c r="Y504" i="1"/>
  <c r="Z504" i="1" s="1"/>
  <c r="AA504" i="1"/>
  <c r="V505" i="1"/>
  <c r="W505" i="1"/>
  <c r="Y505" i="1"/>
  <c r="AA505" i="1"/>
  <c r="V506" i="1"/>
  <c r="W506" i="1"/>
  <c r="Y506" i="1"/>
  <c r="V507" i="1"/>
  <c r="W507" i="1"/>
  <c r="Y507" i="1"/>
  <c r="Z507" i="1" s="1"/>
  <c r="AA507" i="1"/>
  <c r="V508" i="1"/>
  <c r="W508" i="1"/>
  <c r="Y508" i="1"/>
  <c r="V509" i="1"/>
  <c r="W509" i="1"/>
  <c r="Y509" i="1"/>
  <c r="AD9" i="1"/>
  <c r="Y10" i="1"/>
  <c r="W10" i="1"/>
  <c r="V10" i="1"/>
  <c r="L1034" i="6"/>
  <c r="L1036" i="6"/>
  <c r="L1033" i="6"/>
  <c r="K1033" i="6"/>
  <c r="K1034" i="6"/>
  <c r="K1035" i="6"/>
  <c r="K1036" i="6"/>
  <c r="AK27" i="6"/>
  <c r="AL27" i="6" s="1"/>
  <c r="AI27" i="6"/>
  <c r="AJ27" i="6" s="1"/>
  <c r="AK25" i="6"/>
  <c r="AL25" i="6" s="1"/>
  <c r="AI25" i="6"/>
  <c r="AJ25" i="6" s="1"/>
  <c r="AK23" i="6"/>
  <c r="AL23" i="6" s="1"/>
  <c r="AI23" i="6"/>
  <c r="AJ23" i="6" s="1"/>
  <c r="AK21" i="6"/>
  <c r="AL21" i="6" s="1"/>
  <c r="AI21" i="6"/>
  <c r="AJ21" i="6" s="1"/>
  <c r="AK19" i="6"/>
  <c r="AL19" i="6" s="1"/>
  <c r="AI19" i="6"/>
  <c r="AJ19" i="6" s="1"/>
  <c r="AG27" i="6"/>
  <c r="AH27" i="6" s="1"/>
  <c r="AG25" i="6"/>
  <c r="AH25" i="6" s="1"/>
  <c r="AG23" i="6"/>
  <c r="AH23" i="6" s="1"/>
  <c r="AG21" i="6"/>
  <c r="AH21" i="6" s="1"/>
  <c r="AG19" i="6"/>
  <c r="AH19" i="6" s="1"/>
  <c r="AE27" i="6"/>
  <c r="AF27" i="6" s="1"/>
  <c r="AE25" i="6"/>
  <c r="AF25" i="6" s="1"/>
  <c r="AE23" i="6"/>
  <c r="AF23" i="6" s="1"/>
  <c r="AE21" i="6"/>
  <c r="AF21" i="6" s="1"/>
  <c r="AE19" i="6"/>
  <c r="AF19" i="6" s="1"/>
  <c r="AC27" i="6"/>
  <c r="AD27" i="6" s="1"/>
  <c r="AC25" i="6"/>
  <c r="AD25" i="6" s="1"/>
  <c r="AC23" i="6"/>
  <c r="AD23" i="6" s="1"/>
  <c r="AC21" i="6"/>
  <c r="AD21" i="6" s="1"/>
  <c r="AC19" i="6"/>
  <c r="AD19" i="6" s="1"/>
  <c r="AA27" i="6"/>
  <c r="AB27" i="6" s="1"/>
  <c r="AA25" i="6"/>
  <c r="AB25" i="6" s="1"/>
  <c r="AA23" i="6"/>
  <c r="AB23" i="6" s="1"/>
  <c r="AA21" i="6"/>
  <c r="AB21" i="6" s="1"/>
  <c r="J1031" i="6"/>
  <c r="K1031" i="6" s="1"/>
  <c r="J33" i="6"/>
  <c r="L33" i="6" s="1"/>
  <c r="J34" i="6"/>
  <c r="L34" i="6" s="1"/>
  <c r="J35" i="6"/>
  <c r="L35" i="6" s="1"/>
  <c r="J36" i="6"/>
  <c r="L36" i="6" s="1"/>
  <c r="J37" i="6"/>
  <c r="J38" i="6"/>
  <c r="L38" i="6" s="1"/>
  <c r="J39" i="6"/>
  <c r="J40" i="6"/>
  <c r="J41" i="6"/>
  <c r="J42" i="6"/>
  <c r="J43" i="6"/>
  <c r="L43" i="6" s="1"/>
  <c r="J44" i="6"/>
  <c r="J45" i="6"/>
  <c r="J46" i="6"/>
  <c r="J47" i="6"/>
  <c r="J48" i="6"/>
  <c r="J49" i="6"/>
  <c r="L49" i="6" s="1"/>
  <c r="J50" i="6"/>
  <c r="L50" i="6" s="1"/>
  <c r="J51" i="6"/>
  <c r="J52" i="6"/>
  <c r="J53" i="6"/>
  <c r="J54" i="6"/>
  <c r="J55" i="6"/>
  <c r="J56" i="6"/>
  <c r="L56" i="6" s="1"/>
  <c r="J57" i="6"/>
  <c r="J58" i="6"/>
  <c r="J59" i="6"/>
  <c r="J60" i="6"/>
  <c r="J61" i="6"/>
  <c r="L61" i="6" s="1"/>
  <c r="J62" i="6"/>
  <c r="L62" i="6" s="1"/>
  <c r="J63" i="6"/>
  <c r="J64" i="6"/>
  <c r="J65" i="6"/>
  <c r="J66" i="6"/>
  <c r="J67" i="6"/>
  <c r="L67" i="6" s="1"/>
  <c r="J68" i="6"/>
  <c r="L68" i="6" s="1"/>
  <c r="J69" i="6"/>
  <c r="J70" i="6"/>
  <c r="J71" i="6"/>
  <c r="J72" i="6"/>
  <c r="J73" i="6"/>
  <c r="L73" i="6" s="1"/>
  <c r="J74" i="6"/>
  <c r="L74" i="6" s="1"/>
  <c r="J75" i="6"/>
  <c r="J76" i="6"/>
  <c r="J77" i="6"/>
  <c r="J78" i="6"/>
  <c r="J79" i="6"/>
  <c r="L79" i="6" s="1"/>
  <c r="J80" i="6"/>
  <c r="L80" i="6" s="1"/>
  <c r="J81" i="6"/>
  <c r="J82" i="6"/>
  <c r="J83" i="6"/>
  <c r="J84" i="6"/>
  <c r="J85" i="6"/>
  <c r="L85" i="6" s="1"/>
  <c r="J86" i="6"/>
  <c r="L86" i="6" s="1"/>
  <c r="J87" i="6"/>
  <c r="J88" i="6"/>
  <c r="J89" i="6"/>
  <c r="J90" i="6"/>
  <c r="J91" i="6"/>
  <c r="L91" i="6" s="1"/>
  <c r="J92" i="6"/>
  <c r="L92" i="6" s="1"/>
  <c r="J93" i="6"/>
  <c r="J94" i="6"/>
  <c r="J95" i="6"/>
  <c r="J96" i="6"/>
  <c r="J97" i="6"/>
  <c r="L97" i="6" s="1"/>
  <c r="J98" i="6"/>
  <c r="L98" i="6" s="1"/>
  <c r="J99" i="6"/>
  <c r="J100" i="6"/>
  <c r="J101" i="6"/>
  <c r="J102" i="6"/>
  <c r="J103" i="6"/>
  <c r="L103" i="6" s="1"/>
  <c r="J104" i="6"/>
  <c r="L104" i="6" s="1"/>
  <c r="J105" i="6"/>
  <c r="J106" i="6"/>
  <c r="J107" i="6"/>
  <c r="J108" i="6"/>
  <c r="J109" i="6"/>
  <c r="L109" i="6" s="1"/>
  <c r="J110" i="6"/>
  <c r="L110" i="6" s="1"/>
  <c r="J111" i="6"/>
  <c r="J112" i="6"/>
  <c r="J113" i="6"/>
  <c r="J114" i="6"/>
  <c r="J115" i="6"/>
  <c r="L115" i="6" s="1"/>
  <c r="J116" i="6"/>
  <c r="L116" i="6" s="1"/>
  <c r="J117" i="6"/>
  <c r="J118" i="6"/>
  <c r="J119" i="6"/>
  <c r="J120" i="6"/>
  <c r="J121" i="6"/>
  <c r="L121" i="6" s="1"/>
  <c r="J122" i="6"/>
  <c r="L122" i="6" s="1"/>
  <c r="J123" i="6"/>
  <c r="J124" i="6"/>
  <c r="J125" i="6"/>
  <c r="J126" i="6"/>
  <c r="J127" i="6"/>
  <c r="L127" i="6" s="1"/>
  <c r="J128" i="6"/>
  <c r="L128" i="6" s="1"/>
  <c r="J129" i="6"/>
  <c r="J130" i="6"/>
  <c r="J131" i="6"/>
  <c r="J132" i="6"/>
  <c r="J133" i="6"/>
  <c r="L133" i="6" s="1"/>
  <c r="J134" i="6"/>
  <c r="L134" i="6" s="1"/>
  <c r="J135" i="6"/>
  <c r="J136" i="6"/>
  <c r="J137" i="6"/>
  <c r="J138" i="6"/>
  <c r="J139" i="6"/>
  <c r="J140" i="6"/>
  <c r="L140" i="6" s="1"/>
  <c r="J141" i="6"/>
  <c r="J142" i="6"/>
  <c r="L142" i="6" s="1"/>
  <c r="J143" i="6"/>
  <c r="J144" i="6"/>
  <c r="J145" i="6"/>
  <c r="J146" i="6"/>
  <c r="J147" i="6"/>
  <c r="J148" i="6"/>
  <c r="J149" i="6"/>
  <c r="J150" i="6"/>
  <c r="J151" i="6"/>
  <c r="L151" i="6" s="1"/>
  <c r="J152" i="6"/>
  <c r="J153" i="6"/>
  <c r="J154" i="6"/>
  <c r="J155" i="6"/>
  <c r="J156" i="6"/>
  <c r="J157" i="6"/>
  <c r="J158" i="6"/>
  <c r="L158" i="6" s="1"/>
  <c r="J159" i="6"/>
  <c r="J160" i="6"/>
  <c r="J161" i="6"/>
  <c r="J162" i="6"/>
  <c r="J163" i="6"/>
  <c r="J164" i="6"/>
  <c r="J165" i="6"/>
  <c r="J166" i="6"/>
  <c r="J167" i="6"/>
  <c r="J168" i="6"/>
  <c r="J169" i="6"/>
  <c r="L169" i="6" s="1"/>
  <c r="J170" i="6"/>
  <c r="J171" i="6"/>
  <c r="J172" i="6"/>
  <c r="J173" i="6"/>
  <c r="J174" i="6"/>
  <c r="J175" i="6"/>
  <c r="J176" i="6"/>
  <c r="J177" i="6"/>
  <c r="J178" i="6"/>
  <c r="L178" i="6" s="1"/>
  <c r="J179" i="6"/>
  <c r="J180" i="6"/>
  <c r="J181" i="6"/>
  <c r="J182" i="6"/>
  <c r="J183" i="6"/>
  <c r="J184" i="6"/>
  <c r="J185" i="6"/>
  <c r="J186" i="6"/>
  <c r="J187" i="6"/>
  <c r="L187" i="6" s="1"/>
  <c r="J188" i="6"/>
  <c r="J189" i="6"/>
  <c r="J190" i="6"/>
  <c r="J191" i="6"/>
  <c r="J192" i="6"/>
  <c r="J193" i="6"/>
  <c r="J194" i="6"/>
  <c r="J195" i="6"/>
  <c r="J196" i="6"/>
  <c r="L196" i="6" s="1"/>
  <c r="J197" i="6"/>
  <c r="J198" i="6"/>
  <c r="J199" i="6"/>
  <c r="J200" i="6"/>
  <c r="J201" i="6"/>
  <c r="J202" i="6"/>
  <c r="J203" i="6"/>
  <c r="J204" i="6"/>
  <c r="J205" i="6"/>
  <c r="L205" i="6" s="1"/>
  <c r="J206" i="6"/>
  <c r="J207" i="6"/>
  <c r="J208" i="6"/>
  <c r="J209" i="6"/>
  <c r="J210" i="6"/>
  <c r="J211" i="6"/>
  <c r="J212" i="6"/>
  <c r="J213" i="6"/>
  <c r="J214" i="6"/>
  <c r="L214" i="6" s="1"/>
  <c r="J215" i="6"/>
  <c r="J216" i="6"/>
  <c r="J217" i="6"/>
  <c r="J218" i="6"/>
  <c r="J219" i="6"/>
  <c r="J220" i="6"/>
  <c r="J221" i="6"/>
  <c r="J222" i="6"/>
  <c r="J223" i="6"/>
  <c r="L223" i="6" s="1"/>
  <c r="J224" i="6"/>
  <c r="J225" i="6"/>
  <c r="J226" i="6"/>
  <c r="J227" i="6"/>
  <c r="J228" i="6"/>
  <c r="J229" i="6"/>
  <c r="J230" i="6"/>
  <c r="J231" i="6"/>
  <c r="J232" i="6"/>
  <c r="L232" i="6" s="1"/>
  <c r="J233" i="6"/>
  <c r="J234" i="6"/>
  <c r="J235" i="6"/>
  <c r="J236" i="6"/>
  <c r="J237" i="6"/>
  <c r="J238" i="6"/>
  <c r="J239" i="6"/>
  <c r="J240" i="6"/>
  <c r="J241" i="6"/>
  <c r="L241" i="6" s="1"/>
  <c r="J242" i="6"/>
  <c r="J243" i="6"/>
  <c r="J244" i="6"/>
  <c r="J245" i="6"/>
  <c r="J246" i="6"/>
  <c r="J247" i="6"/>
  <c r="L247" i="6" s="1"/>
  <c r="J248" i="6"/>
  <c r="L248" i="6" s="1"/>
  <c r="J249" i="6"/>
  <c r="J250" i="6"/>
  <c r="J251" i="6"/>
  <c r="J252" i="6"/>
  <c r="J253" i="6"/>
  <c r="J254" i="6"/>
  <c r="L254" i="6" s="1"/>
  <c r="J255" i="6"/>
  <c r="J256" i="6"/>
  <c r="J257" i="6"/>
  <c r="J258" i="6"/>
  <c r="J259" i="6"/>
  <c r="L259" i="6" s="1"/>
  <c r="J260" i="6"/>
  <c r="J261" i="6"/>
  <c r="J262" i="6"/>
  <c r="J263" i="6"/>
  <c r="J264" i="6"/>
  <c r="J265" i="6"/>
  <c r="L265" i="6" s="1"/>
  <c r="J266" i="6"/>
  <c r="L266" i="6" s="1"/>
  <c r="J267" i="6"/>
  <c r="J268" i="6"/>
  <c r="J269" i="6"/>
  <c r="J270" i="6"/>
  <c r="J271" i="6"/>
  <c r="J272" i="6"/>
  <c r="J273" i="6"/>
  <c r="J274" i="6"/>
  <c r="L274" i="6" s="1"/>
  <c r="J275" i="6"/>
  <c r="J276" i="6"/>
  <c r="J277" i="6"/>
  <c r="L277" i="6" s="1"/>
  <c r="J278" i="6"/>
  <c r="J279" i="6"/>
  <c r="J280" i="6"/>
  <c r="J281" i="6"/>
  <c r="J282" i="6"/>
  <c r="J283" i="6"/>
  <c r="L283" i="6" s="1"/>
  <c r="J284" i="6"/>
  <c r="L284" i="6" s="1"/>
  <c r="J285" i="6"/>
  <c r="J286" i="6"/>
  <c r="J287" i="6"/>
  <c r="J288" i="6"/>
  <c r="J289" i="6"/>
  <c r="L289" i="6" s="1"/>
  <c r="J290" i="6"/>
  <c r="J291" i="6"/>
  <c r="J292" i="6"/>
  <c r="L292" i="6" s="1"/>
  <c r="J293" i="6"/>
  <c r="J294" i="6"/>
  <c r="J295" i="6"/>
  <c r="J296" i="6"/>
  <c r="J297" i="6"/>
  <c r="J298" i="6"/>
  <c r="J299" i="6"/>
  <c r="J300" i="6"/>
  <c r="L300" i="6" s="1"/>
  <c r="J301" i="6"/>
  <c r="L301" i="6" s="1"/>
  <c r="J302" i="6"/>
  <c r="J303" i="6"/>
  <c r="J304" i="6"/>
  <c r="J305" i="6"/>
  <c r="J306" i="6"/>
  <c r="J307" i="6"/>
  <c r="L307" i="6" s="1"/>
  <c r="J308" i="6"/>
  <c r="J309" i="6"/>
  <c r="J310" i="6"/>
  <c r="L310" i="6" s="1"/>
  <c r="J311" i="6"/>
  <c r="J312" i="6"/>
  <c r="J313" i="6"/>
  <c r="J314" i="6"/>
  <c r="J315" i="6"/>
  <c r="J316" i="6"/>
  <c r="J317" i="6"/>
  <c r="J318" i="6"/>
  <c r="L318" i="6" s="1"/>
  <c r="J319" i="6"/>
  <c r="L319" i="6" s="1"/>
  <c r="J320" i="6"/>
  <c r="J321" i="6"/>
  <c r="J322" i="6"/>
  <c r="J323" i="6"/>
  <c r="J324" i="6"/>
  <c r="J325" i="6"/>
  <c r="L325" i="6" s="1"/>
  <c r="J326" i="6"/>
  <c r="J327" i="6"/>
  <c r="J328" i="6"/>
  <c r="L328" i="6" s="1"/>
  <c r="J329" i="6"/>
  <c r="J330" i="6"/>
  <c r="J331" i="6"/>
  <c r="J332" i="6"/>
  <c r="J333" i="6"/>
  <c r="J334" i="6"/>
  <c r="J335" i="6"/>
  <c r="J336" i="6"/>
  <c r="L336" i="6" s="1"/>
  <c r="J337" i="6"/>
  <c r="L337" i="6" s="1"/>
  <c r="J338" i="6"/>
  <c r="J339" i="6"/>
  <c r="J340" i="6"/>
  <c r="J341" i="6"/>
  <c r="J342" i="6"/>
  <c r="J343" i="6"/>
  <c r="L343" i="6" s="1"/>
  <c r="J344" i="6"/>
  <c r="J345" i="6"/>
  <c r="J346" i="6"/>
  <c r="J347" i="6"/>
  <c r="J348" i="6"/>
  <c r="L348" i="6" s="1"/>
  <c r="J349" i="6"/>
  <c r="J350" i="6"/>
  <c r="J351" i="6"/>
  <c r="J352" i="6"/>
  <c r="J353" i="6"/>
  <c r="J354" i="6"/>
  <c r="L354" i="6" s="1"/>
  <c r="J355" i="6"/>
  <c r="L355" i="6" s="1"/>
  <c r="J356" i="6"/>
  <c r="J357" i="6"/>
  <c r="J358" i="6"/>
  <c r="J359" i="6"/>
  <c r="J360" i="6"/>
  <c r="J361" i="6"/>
  <c r="L361" i="6" s="1"/>
  <c r="J362" i="6"/>
  <c r="J363" i="6"/>
  <c r="J364" i="6"/>
  <c r="J365" i="6"/>
  <c r="J366" i="6"/>
  <c r="L366" i="6" s="1"/>
  <c r="J367" i="6"/>
  <c r="J368" i="6"/>
  <c r="J369" i="6"/>
  <c r="J370" i="6"/>
  <c r="J371" i="6"/>
  <c r="J372" i="6"/>
  <c r="L372" i="6" s="1"/>
  <c r="J373" i="6"/>
  <c r="L373" i="6" s="1"/>
  <c r="J374" i="6"/>
  <c r="J375" i="6"/>
  <c r="J376" i="6"/>
  <c r="J377" i="6"/>
  <c r="J378" i="6"/>
  <c r="J379" i="6"/>
  <c r="L379" i="6" s="1"/>
  <c r="J380" i="6"/>
  <c r="J381" i="6"/>
  <c r="J382" i="6"/>
  <c r="J383" i="6"/>
  <c r="J384" i="6"/>
  <c r="L384" i="6" s="1"/>
  <c r="J385" i="6"/>
  <c r="J386" i="6"/>
  <c r="J387" i="6"/>
  <c r="J388" i="6"/>
  <c r="J389" i="6"/>
  <c r="J390" i="6"/>
  <c r="L390" i="6" s="1"/>
  <c r="J391" i="6"/>
  <c r="L391" i="6" s="1"/>
  <c r="J392" i="6"/>
  <c r="J393" i="6"/>
  <c r="J394" i="6"/>
  <c r="J395" i="6"/>
  <c r="J396" i="6"/>
  <c r="J397" i="6"/>
  <c r="L397" i="6" s="1"/>
  <c r="J398" i="6"/>
  <c r="J399" i="6"/>
  <c r="J400" i="6"/>
  <c r="J401" i="6"/>
  <c r="J402" i="6"/>
  <c r="L402" i="6" s="1"/>
  <c r="J403" i="6"/>
  <c r="J404" i="6"/>
  <c r="J405" i="6"/>
  <c r="J406" i="6"/>
  <c r="J407" i="6"/>
  <c r="J408" i="6"/>
  <c r="L408" i="6" s="1"/>
  <c r="J409" i="6"/>
  <c r="L409" i="6" s="1"/>
  <c r="J410" i="6"/>
  <c r="J411" i="6"/>
  <c r="J412" i="6"/>
  <c r="J413" i="6"/>
  <c r="J414" i="6"/>
  <c r="J415" i="6"/>
  <c r="L415" i="6" s="1"/>
  <c r="J416" i="6"/>
  <c r="J417" i="6"/>
  <c r="J418" i="6"/>
  <c r="J419" i="6"/>
  <c r="J420" i="6"/>
  <c r="L420" i="6" s="1"/>
  <c r="J421" i="6"/>
  <c r="J422" i="6"/>
  <c r="J423" i="6"/>
  <c r="J424" i="6"/>
  <c r="J425" i="6"/>
  <c r="J426" i="6"/>
  <c r="L426" i="6" s="1"/>
  <c r="J427" i="6"/>
  <c r="L427" i="6" s="1"/>
  <c r="J428" i="6"/>
  <c r="J429" i="6"/>
  <c r="J430" i="6"/>
  <c r="J431" i="6"/>
  <c r="J432" i="6"/>
  <c r="J433" i="6"/>
  <c r="L433" i="6" s="1"/>
  <c r="J434" i="6"/>
  <c r="J435" i="6"/>
  <c r="J436" i="6"/>
  <c r="J437" i="6"/>
  <c r="J438" i="6"/>
  <c r="L438" i="6" s="1"/>
  <c r="J439" i="6"/>
  <c r="J440" i="6"/>
  <c r="J441" i="6"/>
  <c r="J442" i="6"/>
  <c r="J443" i="6"/>
  <c r="J444" i="6"/>
  <c r="L444" i="6" s="1"/>
  <c r="J445" i="6"/>
  <c r="L445" i="6" s="1"/>
  <c r="J446" i="6"/>
  <c r="J447" i="6"/>
  <c r="J448" i="6"/>
  <c r="J449" i="6"/>
  <c r="J450" i="6"/>
  <c r="J451" i="6"/>
  <c r="L451" i="6" s="1"/>
  <c r="J452" i="6"/>
  <c r="J453" i="6"/>
  <c r="J454" i="6"/>
  <c r="J455" i="6"/>
  <c r="J456" i="6"/>
  <c r="L456" i="6" s="1"/>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L547" i="6" s="1"/>
  <c r="J548" i="6"/>
  <c r="J549" i="6"/>
  <c r="J550" i="6"/>
  <c r="J551" i="6"/>
  <c r="J552" i="6"/>
  <c r="J553" i="6"/>
  <c r="J554" i="6"/>
  <c r="J555" i="6"/>
  <c r="J556" i="6"/>
  <c r="L556" i="6" s="1"/>
  <c r="J557" i="6"/>
  <c r="J558" i="6"/>
  <c r="J559" i="6"/>
  <c r="J560" i="6"/>
  <c r="J561" i="6"/>
  <c r="J562" i="6"/>
  <c r="J563" i="6"/>
  <c r="J564" i="6"/>
  <c r="J565" i="6"/>
  <c r="L565" i="6" s="1"/>
  <c r="J566" i="6"/>
  <c r="J567" i="6"/>
  <c r="J568" i="6"/>
  <c r="J569" i="6"/>
  <c r="J570" i="6"/>
  <c r="J571" i="6"/>
  <c r="J572" i="6"/>
  <c r="J573" i="6"/>
  <c r="J574" i="6"/>
  <c r="L574" i="6" s="1"/>
  <c r="J575" i="6"/>
  <c r="J576" i="6"/>
  <c r="J577" i="6"/>
  <c r="J578" i="6"/>
  <c r="J579" i="6"/>
  <c r="J580" i="6"/>
  <c r="J581" i="6"/>
  <c r="J582" i="6"/>
  <c r="J583" i="6"/>
  <c r="L583" i="6" s="1"/>
  <c r="J584" i="6"/>
  <c r="J585" i="6"/>
  <c r="J586" i="6"/>
  <c r="J587" i="6"/>
  <c r="J588" i="6"/>
  <c r="J589" i="6"/>
  <c r="L589" i="6" s="1"/>
  <c r="J590" i="6"/>
  <c r="J591" i="6"/>
  <c r="L591" i="6" s="1"/>
  <c r="J592" i="6"/>
  <c r="J593" i="6"/>
  <c r="J594" i="6"/>
  <c r="L594" i="6" s="1"/>
  <c r="J595" i="6"/>
  <c r="J596" i="6"/>
  <c r="J597" i="6"/>
  <c r="J598" i="6"/>
  <c r="L598" i="6" s="1"/>
  <c r="J599" i="6"/>
  <c r="J600" i="6"/>
  <c r="L600" i="6" s="1"/>
  <c r="J601" i="6"/>
  <c r="L601" i="6" s="1"/>
  <c r="J602" i="6"/>
  <c r="J603" i="6"/>
  <c r="J604" i="6"/>
  <c r="J605" i="6"/>
  <c r="J606" i="6"/>
  <c r="J607" i="6"/>
  <c r="L607" i="6" s="1"/>
  <c r="J608" i="6"/>
  <c r="J609" i="6"/>
  <c r="L609" i="6" s="1"/>
  <c r="J610" i="6"/>
  <c r="J611" i="6"/>
  <c r="J612" i="6"/>
  <c r="L612" i="6" s="1"/>
  <c r="J613" i="6"/>
  <c r="J614" i="6"/>
  <c r="J615" i="6"/>
  <c r="J616" i="6"/>
  <c r="L616" i="6" s="1"/>
  <c r="J617" i="6"/>
  <c r="J618" i="6"/>
  <c r="L618" i="6" s="1"/>
  <c r="J619" i="6"/>
  <c r="L619" i="6" s="1"/>
  <c r="J620" i="6"/>
  <c r="J621" i="6"/>
  <c r="J622" i="6"/>
  <c r="J623" i="6"/>
  <c r="J624" i="6"/>
  <c r="J625" i="6"/>
  <c r="L625" i="6" s="1"/>
  <c r="J626" i="6"/>
  <c r="J627" i="6"/>
  <c r="L627" i="6" s="1"/>
  <c r="J628" i="6"/>
  <c r="J629" i="6"/>
  <c r="J630" i="6"/>
  <c r="L630" i="6" s="1"/>
  <c r="J631" i="6"/>
  <c r="J632" i="6"/>
  <c r="J633" i="6"/>
  <c r="J634" i="6"/>
  <c r="L634" i="6" s="1"/>
  <c r="J635" i="6"/>
  <c r="J636" i="6"/>
  <c r="L636" i="6" s="1"/>
  <c r="J637" i="6"/>
  <c r="L637" i="6" s="1"/>
  <c r="J638" i="6"/>
  <c r="J639" i="6"/>
  <c r="J640" i="6"/>
  <c r="J641" i="6"/>
  <c r="J642" i="6"/>
  <c r="J643" i="6"/>
  <c r="L643" i="6" s="1"/>
  <c r="J644" i="6"/>
  <c r="J645" i="6"/>
  <c r="L645" i="6" s="1"/>
  <c r="J646" i="6"/>
  <c r="J647" i="6"/>
  <c r="J648" i="6"/>
  <c r="L648" i="6" s="1"/>
  <c r="J649" i="6"/>
  <c r="J650" i="6"/>
  <c r="J651" i="6"/>
  <c r="J652" i="6"/>
  <c r="L652" i="6" s="1"/>
  <c r="J653" i="6"/>
  <c r="J654" i="6"/>
  <c r="L654" i="6" s="1"/>
  <c r="J655" i="6"/>
  <c r="L655" i="6" s="1"/>
  <c r="J656" i="6"/>
  <c r="J657" i="6"/>
  <c r="J658" i="6"/>
  <c r="J659" i="6"/>
  <c r="J660" i="6"/>
  <c r="J661" i="6"/>
  <c r="L661" i="6" s="1"/>
  <c r="J662" i="6"/>
  <c r="J663" i="6"/>
  <c r="L663" i="6" s="1"/>
  <c r="J664" i="6"/>
  <c r="J665" i="6"/>
  <c r="J666" i="6"/>
  <c r="L666" i="6" s="1"/>
  <c r="J667" i="6"/>
  <c r="J668" i="6"/>
  <c r="J669" i="6"/>
  <c r="J670" i="6"/>
  <c r="L670" i="6" s="1"/>
  <c r="J671" i="6"/>
  <c r="J672" i="6"/>
  <c r="L672" i="6" s="1"/>
  <c r="J673" i="6"/>
  <c r="L673" i="6" s="1"/>
  <c r="J674" i="6"/>
  <c r="J675" i="6"/>
  <c r="J676" i="6"/>
  <c r="J677" i="6"/>
  <c r="J678" i="6"/>
  <c r="J679" i="6"/>
  <c r="L679" i="6" s="1"/>
  <c r="J680" i="6"/>
  <c r="J681" i="6"/>
  <c r="L681" i="6" s="1"/>
  <c r="J682" i="6"/>
  <c r="J683" i="6"/>
  <c r="J684" i="6"/>
  <c r="L684" i="6" s="1"/>
  <c r="J685" i="6"/>
  <c r="J686" i="6"/>
  <c r="J687" i="6"/>
  <c r="J688" i="6"/>
  <c r="L688" i="6" s="1"/>
  <c r="J689" i="6"/>
  <c r="J690" i="6"/>
  <c r="L690" i="6" s="1"/>
  <c r="J691" i="6"/>
  <c r="L691" i="6" s="1"/>
  <c r="J692" i="6"/>
  <c r="J693" i="6"/>
  <c r="J694" i="6"/>
  <c r="J695" i="6"/>
  <c r="J696" i="6"/>
  <c r="J697" i="6"/>
  <c r="L697" i="6" s="1"/>
  <c r="J698" i="6"/>
  <c r="J699" i="6"/>
  <c r="L699" i="6" s="1"/>
  <c r="J700" i="6"/>
  <c r="J701" i="6"/>
  <c r="J702" i="6"/>
  <c r="L702" i="6" s="1"/>
  <c r="J703" i="6"/>
  <c r="J704" i="6"/>
  <c r="J705" i="6"/>
  <c r="J706" i="6"/>
  <c r="L706" i="6" s="1"/>
  <c r="J707" i="6"/>
  <c r="J708" i="6"/>
  <c r="L708" i="6" s="1"/>
  <c r="J709" i="6"/>
  <c r="L709" i="6" s="1"/>
  <c r="J710" i="6"/>
  <c r="J711" i="6"/>
  <c r="J712" i="6"/>
  <c r="J713" i="6"/>
  <c r="J714" i="6"/>
  <c r="J715" i="6"/>
  <c r="L715" i="6" s="1"/>
  <c r="J716" i="6"/>
  <c r="J717" i="6"/>
  <c r="L717" i="6" s="1"/>
  <c r="J718" i="6"/>
  <c r="J719" i="6"/>
  <c r="J720" i="6"/>
  <c r="L720" i="6" s="1"/>
  <c r="J721" i="6"/>
  <c r="J722" i="6"/>
  <c r="J723" i="6"/>
  <c r="J724" i="6"/>
  <c r="L724" i="6" s="1"/>
  <c r="J725" i="6"/>
  <c r="J726" i="6"/>
  <c r="L726" i="6" s="1"/>
  <c r="J727" i="6"/>
  <c r="L727" i="6" s="1"/>
  <c r="J728" i="6"/>
  <c r="J729" i="6"/>
  <c r="J730" i="6"/>
  <c r="J731" i="6"/>
  <c r="J732" i="6"/>
  <c r="J733" i="6"/>
  <c r="L733" i="6" s="1"/>
  <c r="J734" i="6"/>
  <c r="J735" i="6"/>
  <c r="L735" i="6" s="1"/>
  <c r="J736" i="6"/>
  <c r="J737" i="6"/>
  <c r="J738" i="6"/>
  <c r="L738" i="6" s="1"/>
  <c r="J739" i="6"/>
  <c r="J740" i="6"/>
  <c r="J741" i="6"/>
  <c r="J742" i="6"/>
  <c r="L742" i="6" s="1"/>
  <c r="J743" i="6"/>
  <c r="J744" i="6"/>
  <c r="L744" i="6" s="1"/>
  <c r="J745" i="6"/>
  <c r="L745" i="6" s="1"/>
  <c r="J746" i="6"/>
  <c r="J747" i="6"/>
  <c r="J748" i="6"/>
  <c r="J749" i="6"/>
  <c r="J750" i="6"/>
  <c r="J751" i="6"/>
  <c r="L751" i="6" s="1"/>
  <c r="J752" i="6"/>
  <c r="J753" i="6"/>
  <c r="L753" i="6" s="1"/>
  <c r="J754" i="6"/>
  <c r="J755" i="6"/>
  <c r="J756" i="6"/>
  <c r="L756" i="6" s="1"/>
  <c r="J757" i="6"/>
  <c r="J758" i="6"/>
  <c r="J759" i="6"/>
  <c r="J760" i="6"/>
  <c r="L760" i="6" s="1"/>
  <c r="J761" i="6"/>
  <c r="J762" i="6"/>
  <c r="J763" i="6"/>
  <c r="L763" i="6" s="1"/>
  <c r="J764" i="6"/>
  <c r="J765" i="6"/>
  <c r="J766" i="6"/>
  <c r="J767" i="6"/>
  <c r="J768" i="6"/>
  <c r="J769" i="6"/>
  <c r="L769" i="6" s="1"/>
  <c r="J770" i="6"/>
  <c r="J771" i="6"/>
  <c r="J772" i="6"/>
  <c r="J773" i="6"/>
  <c r="J774" i="6"/>
  <c r="L774" i="6" s="1"/>
  <c r="J775" i="6"/>
  <c r="J776" i="6"/>
  <c r="J777" i="6"/>
  <c r="J778" i="6"/>
  <c r="L778" i="6" s="1"/>
  <c r="J779" i="6"/>
  <c r="J780" i="6"/>
  <c r="J781" i="6"/>
  <c r="L781" i="6" s="1"/>
  <c r="J782" i="6"/>
  <c r="J783" i="6"/>
  <c r="J784" i="6"/>
  <c r="J785" i="6"/>
  <c r="J786" i="6"/>
  <c r="J787" i="6"/>
  <c r="L787" i="6" s="1"/>
  <c r="J788" i="6"/>
  <c r="J789" i="6"/>
  <c r="J790" i="6"/>
  <c r="J791" i="6"/>
  <c r="J792" i="6"/>
  <c r="L792" i="6" s="1"/>
  <c r="J793" i="6"/>
  <c r="J794" i="6"/>
  <c r="J795" i="6"/>
  <c r="J796" i="6"/>
  <c r="L796" i="6" s="1"/>
  <c r="J797" i="6"/>
  <c r="J798" i="6"/>
  <c r="J799" i="6"/>
  <c r="L799" i="6" s="1"/>
  <c r="J800" i="6"/>
  <c r="J801" i="6"/>
  <c r="J802" i="6"/>
  <c r="J803" i="6"/>
  <c r="J804" i="6"/>
  <c r="J805" i="6"/>
  <c r="L805" i="6" s="1"/>
  <c r="J806" i="6"/>
  <c r="J807" i="6"/>
  <c r="J808" i="6"/>
  <c r="J809" i="6"/>
  <c r="J810" i="6"/>
  <c r="L810" i="6" s="1"/>
  <c r="J811" i="6"/>
  <c r="J812" i="6"/>
  <c r="J813" i="6"/>
  <c r="J814" i="6"/>
  <c r="L814" i="6" s="1"/>
  <c r="J815" i="6"/>
  <c r="J816" i="6"/>
  <c r="J817" i="6"/>
  <c r="L817" i="6" s="1"/>
  <c r="J818" i="6"/>
  <c r="J819" i="6"/>
  <c r="J820" i="6"/>
  <c r="J821" i="6"/>
  <c r="J822" i="6"/>
  <c r="J823" i="6"/>
  <c r="L823" i="6" s="1"/>
  <c r="J824" i="6"/>
  <c r="J825" i="6"/>
  <c r="J826" i="6"/>
  <c r="J827" i="6"/>
  <c r="J828" i="6"/>
  <c r="J829" i="6"/>
  <c r="J830" i="6"/>
  <c r="J831" i="6"/>
  <c r="J832" i="6"/>
  <c r="L832" i="6" s="1"/>
  <c r="J833" i="6"/>
  <c r="J834" i="6"/>
  <c r="J835" i="6"/>
  <c r="L835" i="6" s="1"/>
  <c r="J836" i="6"/>
  <c r="J837" i="6"/>
  <c r="J838" i="6"/>
  <c r="J839" i="6"/>
  <c r="J840" i="6"/>
  <c r="J841" i="6"/>
  <c r="L841" i="6" s="1"/>
  <c r="J842" i="6"/>
  <c r="J843" i="6"/>
  <c r="J844" i="6"/>
  <c r="J845" i="6"/>
  <c r="J846" i="6"/>
  <c r="J847" i="6"/>
  <c r="J848" i="6"/>
  <c r="J849" i="6"/>
  <c r="J850" i="6"/>
  <c r="L850" i="6" s="1"/>
  <c r="J851" i="6"/>
  <c r="J852" i="6"/>
  <c r="J853" i="6"/>
  <c r="L853" i="6" s="1"/>
  <c r="J854" i="6"/>
  <c r="J855" i="6"/>
  <c r="J856" i="6"/>
  <c r="J857" i="6"/>
  <c r="J858" i="6"/>
  <c r="J859" i="6"/>
  <c r="L859" i="6" s="1"/>
  <c r="J860" i="6"/>
  <c r="J861" i="6"/>
  <c r="J862" i="6"/>
  <c r="J863" i="6"/>
  <c r="J864" i="6"/>
  <c r="J865" i="6"/>
  <c r="J866" i="6"/>
  <c r="J867" i="6"/>
  <c r="J868" i="6"/>
  <c r="L868" i="6" s="1"/>
  <c r="J869" i="6"/>
  <c r="J870" i="6"/>
  <c r="J871" i="6"/>
  <c r="L871" i="6" s="1"/>
  <c r="J872" i="6"/>
  <c r="J873" i="6"/>
  <c r="J874" i="6"/>
  <c r="J875" i="6"/>
  <c r="J876" i="6"/>
  <c r="J877" i="6"/>
  <c r="L877" i="6" s="1"/>
  <c r="J878" i="6"/>
  <c r="J879" i="6"/>
  <c r="J880" i="6"/>
  <c r="J881" i="6"/>
  <c r="J882" i="6"/>
  <c r="J883" i="6"/>
  <c r="J884" i="6"/>
  <c r="J885" i="6"/>
  <c r="J886" i="6"/>
  <c r="L886" i="6" s="1"/>
  <c r="J887" i="6"/>
  <c r="J888" i="6"/>
  <c r="J889" i="6"/>
  <c r="L889" i="6" s="1"/>
  <c r="J890" i="6"/>
  <c r="J891" i="6"/>
  <c r="J892" i="6"/>
  <c r="J893" i="6"/>
  <c r="J894" i="6"/>
  <c r="J895" i="6"/>
  <c r="L895" i="6" s="1"/>
  <c r="J896" i="6"/>
  <c r="J897" i="6"/>
  <c r="J898" i="6"/>
  <c r="J899" i="6"/>
  <c r="J900" i="6"/>
  <c r="J901" i="6"/>
  <c r="J902" i="6"/>
  <c r="J903" i="6"/>
  <c r="J904" i="6"/>
  <c r="L904" i="6" s="1"/>
  <c r="J905" i="6"/>
  <c r="J906" i="6"/>
  <c r="J907" i="6"/>
  <c r="L907" i="6" s="1"/>
  <c r="J908" i="6"/>
  <c r="J909" i="6"/>
  <c r="J910" i="6"/>
  <c r="J911" i="6"/>
  <c r="J912" i="6"/>
  <c r="J913" i="6"/>
  <c r="L913" i="6" s="1"/>
  <c r="J914" i="6"/>
  <c r="J915" i="6"/>
  <c r="J916" i="6"/>
  <c r="J917" i="6"/>
  <c r="J918" i="6"/>
  <c r="J919" i="6"/>
  <c r="J920" i="6"/>
  <c r="J921" i="6"/>
  <c r="J922" i="6"/>
  <c r="L922" i="6" s="1"/>
  <c r="J923" i="6"/>
  <c r="J924" i="6"/>
  <c r="J925" i="6"/>
  <c r="L925" i="6" s="1"/>
  <c r="J926" i="6"/>
  <c r="J927" i="6"/>
  <c r="J928" i="6"/>
  <c r="J929" i="6"/>
  <c r="L929" i="6" s="1"/>
  <c r="J930" i="6"/>
  <c r="J931" i="6"/>
  <c r="J932" i="6"/>
  <c r="L932" i="6" s="1"/>
  <c r="J933" i="6"/>
  <c r="J934" i="6"/>
  <c r="J935" i="6"/>
  <c r="L935" i="6" s="1"/>
  <c r="J936" i="6"/>
  <c r="J937" i="6"/>
  <c r="J938" i="6"/>
  <c r="L938" i="6" s="1"/>
  <c r="J939" i="6"/>
  <c r="J940" i="6"/>
  <c r="J941" i="6"/>
  <c r="L941" i="6" s="1"/>
  <c r="J942" i="6"/>
  <c r="J943" i="6"/>
  <c r="J944" i="6"/>
  <c r="L944" i="6" s="1"/>
  <c r="J945" i="6"/>
  <c r="J946" i="6"/>
  <c r="J947" i="6"/>
  <c r="L947" i="6" s="1"/>
  <c r="J948" i="6"/>
  <c r="J949" i="6"/>
  <c r="J950" i="6"/>
  <c r="L950" i="6" s="1"/>
  <c r="J951" i="6"/>
  <c r="J952" i="6"/>
  <c r="J953" i="6"/>
  <c r="L953" i="6" s="1"/>
  <c r="J954" i="6"/>
  <c r="J955" i="6"/>
  <c r="J956" i="6"/>
  <c r="L956" i="6" s="1"/>
  <c r="J957" i="6"/>
  <c r="J958" i="6"/>
  <c r="J959" i="6"/>
  <c r="L959" i="6" s="1"/>
  <c r="J960" i="6"/>
  <c r="J961" i="6"/>
  <c r="J962" i="6"/>
  <c r="L962" i="6" s="1"/>
  <c r="J963" i="6"/>
  <c r="J964" i="6"/>
  <c r="J965" i="6"/>
  <c r="L965" i="6" s="1"/>
  <c r="J966" i="6"/>
  <c r="J967" i="6"/>
  <c r="J968" i="6"/>
  <c r="L968" i="6" s="1"/>
  <c r="J969" i="6"/>
  <c r="J970" i="6"/>
  <c r="J971" i="6"/>
  <c r="L971" i="6" s="1"/>
  <c r="J972" i="6"/>
  <c r="J973" i="6"/>
  <c r="J974" i="6"/>
  <c r="L974" i="6" s="1"/>
  <c r="J975" i="6"/>
  <c r="J976" i="6"/>
  <c r="J977" i="6"/>
  <c r="L977" i="6" s="1"/>
  <c r="J978" i="6"/>
  <c r="J979" i="6"/>
  <c r="J980" i="6"/>
  <c r="L980" i="6" s="1"/>
  <c r="J981" i="6"/>
  <c r="J982" i="6"/>
  <c r="J983" i="6"/>
  <c r="L983" i="6" s="1"/>
  <c r="J984" i="6"/>
  <c r="J985" i="6"/>
  <c r="J986" i="6"/>
  <c r="L986" i="6" s="1"/>
  <c r="J987" i="6"/>
  <c r="J988" i="6"/>
  <c r="J989" i="6"/>
  <c r="L989" i="6" s="1"/>
  <c r="J990" i="6"/>
  <c r="J991" i="6"/>
  <c r="J992" i="6"/>
  <c r="L992" i="6" s="1"/>
  <c r="J993" i="6"/>
  <c r="J994" i="6"/>
  <c r="J995" i="6"/>
  <c r="L995" i="6" s="1"/>
  <c r="J996" i="6"/>
  <c r="J997" i="6"/>
  <c r="J998" i="6"/>
  <c r="L998" i="6" s="1"/>
  <c r="J999" i="6"/>
  <c r="J1000" i="6"/>
  <c r="J1001" i="6"/>
  <c r="L1001" i="6" s="1"/>
  <c r="J1002" i="6"/>
  <c r="J1003" i="6"/>
  <c r="J1004" i="6"/>
  <c r="L1004" i="6" s="1"/>
  <c r="J1005" i="6"/>
  <c r="J1006" i="6"/>
  <c r="J1007" i="6"/>
  <c r="L1007" i="6" s="1"/>
  <c r="J1008" i="6"/>
  <c r="J1009" i="6"/>
  <c r="J1010" i="6"/>
  <c r="L1010" i="6" s="1"/>
  <c r="J1011" i="6"/>
  <c r="J1012" i="6"/>
  <c r="J1013" i="6"/>
  <c r="L1013" i="6" s="1"/>
  <c r="J1014" i="6"/>
  <c r="J1015" i="6"/>
  <c r="J1016" i="6"/>
  <c r="L1016" i="6" s="1"/>
  <c r="J1017" i="6"/>
  <c r="J1018" i="6"/>
  <c r="J1019" i="6"/>
  <c r="L1019" i="6" s="1"/>
  <c r="J1020" i="6"/>
  <c r="J1021" i="6"/>
  <c r="J1022" i="6"/>
  <c r="L1022" i="6" s="1"/>
  <c r="J1023" i="6"/>
  <c r="J1024" i="6"/>
  <c r="J1025" i="6"/>
  <c r="L1025" i="6" s="1"/>
  <c r="J1026" i="6"/>
  <c r="J1027" i="6"/>
  <c r="J1028" i="6"/>
  <c r="L1028" i="6" s="1"/>
  <c r="J1029" i="6"/>
  <c r="J1030" i="6"/>
  <c r="J32" i="6"/>
  <c r="L32" i="6" s="1"/>
  <c r="AA19" i="6" s="1"/>
  <c r="AB19" i="6" s="1"/>
  <c r="Z501" i="1" l="1"/>
  <c r="Z489" i="1"/>
  <c r="X481" i="1"/>
  <c r="Z409" i="1"/>
  <c r="Z389" i="1"/>
  <c r="Z373" i="1"/>
  <c r="X349" i="1"/>
  <c r="X345" i="1"/>
  <c r="AA337" i="1"/>
  <c r="AA329" i="1"/>
  <c r="AA313" i="1"/>
  <c r="Z285" i="1"/>
  <c r="AA281" i="1"/>
  <c r="AA273" i="1"/>
  <c r="Z261" i="1"/>
  <c r="Z257" i="1"/>
  <c r="Z249" i="1"/>
  <c r="X225" i="1"/>
  <c r="X165" i="1"/>
  <c r="X157" i="1"/>
  <c r="X153" i="1"/>
  <c r="Z145" i="1"/>
  <c r="Z141" i="1"/>
  <c r="Z133" i="1"/>
  <c r="Z129" i="1"/>
  <c r="Z121" i="1"/>
  <c r="AA117" i="1"/>
  <c r="X493" i="1"/>
  <c r="Z465" i="1"/>
  <c r="AA377" i="1"/>
  <c r="AA345" i="1"/>
  <c r="AA325" i="1"/>
  <c r="AA317" i="1"/>
  <c r="Z289" i="1"/>
  <c r="Z281" i="1"/>
  <c r="Z273" i="1"/>
  <c r="X257" i="1"/>
  <c r="AA225" i="1"/>
  <c r="Z205" i="1"/>
  <c r="AA189" i="1"/>
  <c r="AA177" i="1"/>
  <c r="Z117" i="1"/>
  <c r="AA93" i="1"/>
  <c r="AA41" i="1"/>
  <c r="Z385" i="1"/>
  <c r="Z317" i="1"/>
  <c r="X237" i="1"/>
  <c r="X213" i="1"/>
  <c r="X201" i="1"/>
  <c r="Z177" i="1"/>
  <c r="Z105" i="1"/>
  <c r="Z93" i="1"/>
  <c r="Z416" i="1"/>
  <c r="Z410" i="1"/>
  <c r="Z188" i="1"/>
  <c r="Z164" i="1"/>
  <c r="Z440" i="1"/>
  <c r="AA200" i="1"/>
  <c r="Z140" i="1"/>
  <c r="Z128" i="1"/>
  <c r="Z182" i="1"/>
  <c r="X176" i="1"/>
  <c r="X406" i="1"/>
  <c r="AA364" i="1"/>
  <c r="X358" i="1"/>
  <c r="AA442" i="1"/>
  <c r="AA388" i="1"/>
  <c r="Z190" i="1"/>
  <c r="AA118" i="1"/>
  <c r="Z100" i="1"/>
  <c r="Z478" i="1"/>
  <c r="Z196" i="1"/>
  <c r="X112" i="1"/>
  <c r="AA88" i="1"/>
  <c r="AA376" i="1"/>
  <c r="X268" i="1"/>
  <c r="X208" i="1"/>
  <c r="X418" i="1"/>
  <c r="AA172" i="1"/>
  <c r="Z490" i="1"/>
  <c r="X370" i="1"/>
  <c r="Z364" i="1"/>
  <c r="AA100" i="1"/>
  <c r="AB13" i="1"/>
  <c r="AC13" i="1" s="1"/>
  <c r="AB12" i="1"/>
  <c r="AC12" i="1" s="1"/>
  <c r="AD12" i="1" s="1"/>
  <c r="AE12" i="1" s="1"/>
  <c r="AB14" i="1"/>
  <c r="AC14" i="1" s="1"/>
  <c r="AD14" i="1" s="1"/>
  <c r="AB11" i="1"/>
  <c r="AC11" i="1" s="1"/>
  <c r="Z499" i="1"/>
  <c r="X475" i="1"/>
  <c r="X502" i="1"/>
  <c r="AA469" i="1"/>
  <c r="X460" i="1"/>
  <c r="Z448" i="1"/>
  <c r="Z76" i="1"/>
  <c r="Z469" i="1"/>
  <c r="AA478" i="1"/>
  <c r="AA448" i="1"/>
  <c r="Z425" i="1"/>
  <c r="AA413" i="1"/>
  <c r="AA400" i="1"/>
  <c r="Z394" i="1"/>
  <c r="Z454" i="1"/>
  <c r="Z430" i="1"/>
  <c r="Z395" i="1"/>
  <c r="AA395" i="1"/>
  <c r="X383" i="1"/>
  <c r="AA383" i="1"/>
  <c r="Z359" i="1"/>
  <c r="X359" i="1"/>
  <c r="AA359" i="1"/>
  <c r="X341" i="1"/>
  <c r="AA341" i="1"/>
  <c r="X311" i="1"/>
  <c r="AA311" i="1"/>
  <c r="X305" i="1"/>
  <c r="AA305" i="1"/>
  <c r="AA293" i="1"/>
  <c r="X293" i="1"/>
  <c r="X275" i="1"/>
  <c r="AA275" i="1"/>
  <c r="X269" i="1"/>
  <c r="AA269" i="1"/>
  <c r="Z263" i="1"/>
  <c r="AA263" i="1"/>
  <c r="X263" i="1"/>
  <c r="X251" i="1"/>
  <c r="Z251" i="1"/>
  <c r="AA245" i="1"/>
  <c r="Z245" i="1"/>
  <c r="AA239" i="1"/>
  <c r="Z239" i="1"/>
  <c r="X239" i="1"/>
  <c r="X233" i="1"/>
  <c r="AA233" i="1"/>
  <c r="AA227" i="1"/>
  <c r="Z227" i="1"/>
  <c r="X227" i="1"/>
  <c r="X221" i="1"/>
  <c r="AA221" i="1"/>
  <c r="AA215" i="1"/>
  <c r="Z215" i="1"/>
  <c r="X215" i="1"/>
  <c r="X209" i="1"/>
  <c r="Z209" i="1"/>
  <c r="X203" i="1"/>
  <c r="Z203" i="1"/>
  <c r="AA203" i="1"/>
  <c r="X197" i="1"/>
  <c r="AA197" i="1"/>
  <c r="Z119" i="1"/>
  <c r="AA119" i="1"/>
  <c r="X113" i="1"/>
  <c r="AA113" i="1"/>
  <c r="Z107" i="1"/>
  <c r="AA107" i="1"/>
  <c r="X107" i="1"/>
  <c r="Z101" i="1"/>
  <c r="X101" i="1"/>
  <c r="X89" i="1"/>
  <c r="AA89" i="1"/>
  <c r="AA83" i="1"/>
  <c r="X83" i="1"/>
  <c r="X77" i="1"/>
  <c r="AA77" i="1"/>
  <c r="Z71" i="1"/>
  <c r="AA71" i="1"/>
  <c r="X65" i="1"/>
  <c r="AA65" i="1"/>
  <c r="AA59" i="1"/>
  <c r="Z59" i="1"/>
  <c r="AA53" i="1"/>
  <c r="Z53" i="1"/>
  <c r="Z47" i="1"/>
  <c r="AA47" i="1"/>
  <c r="AA35" i="1"/>
  <c r="Z35" i="1"/>
  <c r="X35" i="1"/>
  <c r="X29" i="1"/>
  <c r="Z29" i="1"/>
  <c r="AA23" i="1"/>
  <c r="Z23" i="1"/>
  <c r="X23" i="1"/>
  <c r="X419" i="1"/>
  <c r="X371" i="1"/>
  <c r="Z341" i="1"/>
  <c r="Z113" i="1"/>
  <c r="X59" i="1"/>
  <c r="AA17" i="1"/>
  <c r="AA418" i="1"/>
  <c r="X412" i="1"/>
  <c r="Z382" i="1"/>
  <c r="X376" i="1"/>
  <c r="AA370" i="1"/>
  <c r="X353" i="1"/>
  <c r="Z130" i="1"/>
  <c r="Z106" i="1"/>
  <c r="AA490" i="1"/>
  <c r="Z460" i="1"/>
  <c r="AA454" i="1"/>
  <c r="Z452" i="1"/>
  <c r="X436" i="1"/>
  <c r="AA430" i="1"/>
  <c r="X425" i="1"/>
  <c r="X424" i="1"/>
  <c r="AA394" i="1"/>
  <c r="X382" i="1"/>
  <c r="AA380" i="1"/>
  <c r="Z299" i="1"/>
  <c r="Z287" i="1"/>
  <c r="X286" i="1"/>
  <c r="Z88" i="1"/>
  <c r="Z52" i="1"/>
  <c r="X47" i="1"/>
  <c r="AA40" i="1"/>
  <c r="X34" i="1"/>
  <c r="Z28" i="1"/>
  <c r="X22" i="1"/>
  <c r="AA16" i="1"/>
  <c r="X71" i="1"/>
  <c r="AA502" i="1"/>
  <c r="X466" i="1"/>
  <c r="X458" i="1"/>
  <c r="Z442" i="1"/>
  <c r="AA436" i="1"/>
  <c r="AA424" i="1"/>
  <c r="Z400" i="1"/>
  <c r="Z329" i="1"/>
  <c r="X280" i="1"/>
  <c r="X196" i="1"/>
  <c r="Z118" i="1"/>
  <c r="AA106" i="1"/>
  <c r="Z82" i="1"/>
  <c r="AA46" i="1"/>
  <c r="X41" i="1"/>
  <c r="Z34" i="1"/>
  <c r="Z22" i="1"/>
  <c r="X17" i="1"/>
  <c r="X365" i="1"/>
  <c r="AA358" i="1"/>
  <c r="Z311" i="1"/>
  <c r="Z305" i="1"/>
  <c r="X250" i="1"/>
  <c r="Z70" i="1"/>
  <c r="Z58" i="1"/>
  <c r="X53" i="1"/>
  <c r="AA466" i="1"/>
  <c r="AA406" i="1"/>
  <c r="X190" i="1"/>
  <c r="X446" i="1"/>
  <c r="X404" i="1"/>
  <c r="X401" i="1"/>
  <c r="X389" i="1"/>
  <c r="X388" i="1"/>
  <c r="X347" i="1"/>
  <c r="Z293" i="1"/>
  <c r="Z275" i="1"/>
  <c r="X274" i="1"/>
  <c r="X262" i="1"/>
  <c r="X94" i="1"/>
  <c r="X11" i="1"/>
  <c r="AA452" i="1"/>
  <c r="X368" i="1"/>
  <c r="X182" i="1"/>
  <c r="AA146" i="1"/>
  <c r="X128" i="1"/>
  <c r="Z487" i="1"/>
  <c r="AA475" i="1"/>
  <c r="X505" i="1"/>
  <c r="Z493" i="1"/>
  <c r="AA481" i="1"/>
  <c r="AA458" i="1"/>
  <c r="AA446" i="1"/>
  <c r="AA421" i="1"/>
  <c r="X416" i="1"/>
  <c r="X409" i="1"/>
  <c r="AA350" i="1"/>
  <c r="X343" i="1"/>
  <c r="X337" i="1"/>
  <c r="AA331" i="1"/>
  <c r="X289" i="1"/>
  <c r="X205" i="1"/>
  <c r="X194" i="1"/>
  <c r="Z170" i="1"/>
  <c r="Z152" i="1"/>
  <c r="X134" i="1"/>
  <c r="X122" i="1"/>
  <c r="AA404" i="1"/>
  <c r="Z374" i="1"/>
  <c r="Z308" i="1"/>
  <c r="X487" i="1"/>
  <c r="AA463" i="1"/>
  <c r="Z421" i="1"/>
  <c r="Z415" i="1"/>
  <c r="AA385" i="1"/>
  <c r="X380" i="1"/>
  <c r="Z350" i="1"/>
  <c r="Z349" i="1"/>
  <c r="X344" i="1"/>
  <c r="Z325" i="1"/>
  <c r="Z320" i="1"/>
  <c r="Z313" i="1"/>
  <c r="Z296" i="1"/>
  <c r="Z290" i="1"/>
  <c r="Z200" i="1"/>
  <c r="AA188" i="1"/>
  <c r="Z176" i="1"/>
  <c r="X175" i="1"/>
  <c r="X170" i="1"/>
  <c r="Z169" i="1"/>
  <c r="AA164" i="1"/>
  <c r="X152" i="1"/>
  <c r="AA140" i="1"/>
  <c r="AA440" i="1"/>
  <c r="AA158" i="1"/>
  <c r="Z92" i="1"/>
  <c r="AA86" i="1"/>
  <c r="AA368" i="1"/>
  <c r="AA344" i="1"/>
  <c r="AA338" i="1"/>
  <c r="Z158" i="1"/>
  <c r="Z146" i="1"/>
  <c r="Z86" i="1"/>
  <c r="Z332" i="1"/>
  <c r="Z343" i="1"/>
  <c r="Z326" i="1"/>
  <c r="Z314" i="1"/>
  <c r="Z302" i="1"/>
  <c r="X169" i="1"/>
  <c r="Z134" i="1"/>
  <c r="Z122" i="1"/>
  <c r="AB66" i="1"/>
  <c r="AC66" i="1" s="1"/>
  <c r="AB492" i="1"/>
  <c r="AC492" i="1" s="1"/>
  <c r="AD492" i="1" s="1"/>
  <c r="AB480" i="1"/>
  <c r="AC480" i="1" s="1"/>
  <c r="AB450" i="1"/>
  <c r="AC450" i="1" s="1"/>
  <c r="AB432" i="1"/>
  <c r="AC432" i="1" s="1"/>
  <c r="AD432" i="1" s="1"/>
  <c r="AB414" i="1"/>
  <c r="AB396" i="1"/>
  <c r="AC396" i="1" s="1"/>
  <c r="AD396" i="1" s="1"/>
  <c r="AB372" i="1"/>
  <c r="AC372" i="1" s="1"/>
  <c r="AB336" i="1"/>
  <c r="AC336" i="1" s="1"/>
  <c r="AD336" i="1" s="1"/>
  <c r="AB252" i="1"/>
  <c r="AB30" i="1"/>
  <c r="AC30" i="1" s="1"/>
  <c r="AB498" i="1"/>
  <c r="AB474" i="1"/>
  <c r="AB444" i="1"/>
  <c r="AC444" i="1" s="1"/>
  <c r="AD444" i="1" s="1"/>
  <c r="AB420" i="1"/>
  <c r="AC420" i="1" s="1"/>
  <c r="AD420" i="1" s="1"/>
  <c r="AB402" i="1"/>
  <c r="AB384" i="1"/>
  <c r="AC384" i="1" s="1"/>
  <c r="AD384" i="1" s="1"/>
  <c r="AB366" i="1"/>
  <c r="AC366" i="1" s="1"/>
  <c r="AB354" i="1"/>
  <c r="AB342" i="1"/>
  <c r="AB324" i="1"/>
  <c r="AC324" i="1" s="1"/>
  <c r="AD324" i="1" s="1"/>
  <c r="AB312" i="1"/>
  <c r="AC312" i="1" s="1"/>
  <c r="AD312" i="1" s="1"/>
  <c r="AB306" i="1"/>
  <c r="AB294" i="1"/>
  <c r="AC294" i="1" s="1"/>
  <c r="AD294" i="1" s="1"/>
  <c r="AB276" i="1"/>
  <c r="AC276" i="1" s="1"/>
  <c r="AD276" i="1" s="1"/>
  <c r="AB246" i="1"/>
  <c r="AC246" i="1" s="1"/>
  <c r="AB234" i="1"/>
  <c r="AB204" i="1"/>
  <c r="AB174" i="1"/>
  <c r="AC174" i="1" s="1"/>
  <c r="AB132" i="1"/>
  <c r="AC132" i="1" s="1"/>
  <c r="AD132" i="1" s="1"/>
  <c r="AB54" i="1"/>
  <c r="AC54" i="1" s="1"/>
  <c r="AB504" i="1"/>
  <c r="AC504" i="1" s="1"/>
  <c r="AD504" i="1" s="1"/>
  <c r="AB486" i="1"/>
  <c r="AB468" i="1"/>
  <c r="AC468" i="1" s="1"/>
  <c r="AB462" i="1"/>
  <c r="AC462" i="1" s="1"/>
  <c r="AD462" i="1" s="1"/>
  <c r="AB456" i="1"/>
  <c r="AB438" i="1"/>
  <c r="AC438" i="1" s="1"/>
  <c r="AB426" i="1"/>
  <c r="AB408" i="1"/>
  <c r="AC408" i="1" s="1"/>
  <c r="AD408" i="1" s="1"/>
  <c r="AB390" i="1"/>
  <c r="AC390" i="1" s="1"/>
  <c r="AB378" i="1"/>
  <c r="AB360" i="1"/>
  <c r="AC360" i="1" s="1"/>
  <c r="AD360" i="1" s="1"/>
  <c r="AB348" i="1"/>
  <c r="AC348" i="1" s="1"/>
  <c r="AB330" i="1"/>
  <c r="AB318" i="1"/>
  <c r="AC318" i="1" s="1"/>
  <c r="AB300" i="1"/>
  <c r="AB288" i="1"/>
  <c r="AC288" i="1" s="1"/>
  <c r="AD288" i="1" s="1"/>
  <c r="AB282" i="1"/>
  <c r="AB270" i="1"/>
  <c r="AB264" i="1"/>
  <c r="AB258" i="1"/>
  <c r="AB240" i="1"/>
  <c r="AB228" i="1"/>
  <c r="AC228" i="1" s="1"/>
  <c r="AD228" i="1" s="1"/>
  <c r="AB222" i="1"/>
  <c r="AB216" i="1"/>
  <c r="AC216" i="1" s="1"/>
  <c r="AD216" i="1" s="1"/>
  <c r="AB210" i="1"/>
  <c r="AB198" i="1"/>
  <c r="AC198" i="1" s="1"/>
  <c r="AD198" i="1" s="1"/>
  <c r="AB192" i="1"/>
  <c r="AB186" i="1"/>
  <c r="AC186" i="1" s="1"/>
  <c r="AB180" i="1"/>
  <c r="AC180" i="1" s="1"/>
  <c r="AD180" i="1" s="1"/>
  <c r="AB168" i="1"/>
  <c r="AC168" i="1" s="1"/>
  <c r="AD168" i="1" s="1"/>
  <c r="AB162" i="1"/>
  <c r="AC162" i="1" s="1"/>
  <c r="AB156" i="1"/>
  <c r="AB150" i="1"/>
  <c r="AC150" i="1" s="1"/>
  <c r="AD150" i="1" s="1"/>
  <c r="AB144" i="1"/>
  <c r="AC144" i="1" s="1"/>
  <c r="AB138" i="1"/>
  <c r="AC138" i="1" s="1"/>
  <c r="AB126" i="1"/>
  <c r="AC126" i="1" s="1"/>
  <c r="AB120" i="1"/>
  <c r="AC120" i="1" s="1"/>
  <c r="AD120" i="1" s="1"/>
  <c r="AB114" i="1"/>
  <c r="AB108" i="1"/>
  <c r="AB102" i="1"/>
  <c r="AC102" i="1" s="1"/>
  <c r="AD102" i="1" s="1"/>
  <c r="AB96" i="1"/>
  <c r="AC96" i="1" s="1"/>
  <c r="AD96" i="1" s="1"/>
  <c r="AB90" i="1"/>
  <c r="AC90" i="1" s="1"/>
  <c r="AB84" i="1"/>
  <c r="AC84" i="1" s="1"/>
  <c r="AD84" i="1" s="1"/>
  <c r="AB78" i="1"/>
  <c r="AC78" i="1" s="1"/>
  <c r="AB72" i="1"/>
  <c r="AB60" i="1"/>
  <c r="AC60" i="1" s="1"/>
  <c r="AD60" i="1" s="1"/>
  <c r="AB509" i="1"/>
  <c r="AB503" i="1"/>
  <c r="AB497" i="1"/>
  <c r="AB491" i="1"/>
  <c r="AB485" i="1"/>
  <c r="AB479" i="1"/>
  <c r="AB473" i="1"/>
  <c r="AB467" i="1"/>
  <c r="AB461" i="1"/>
  <c r="AB455" i="1"/>
  <c r="AB449" i="1"/>
  <c r="AB443" i="1"/>
  <c r="AB437" i="1"/>
  <c r="AB431" i="1"/>
  <c r="AC431" i="1" s="1"/>
  <c r="AB425" i="1"/>
  <c r="AB419" i="1"/>
  <c r="AB413" i="1"/>
  <c r="AB407" i="1"/>
  <c r="AB401" i="1"/>
  <c r="AB395" i="1"/>
  <c r="AB389" i="1"/>
  <c r="AB383" i="1"/>
  <c r="AB377" i="1"/>
  <c r="AB371" i="1"/>
  <c r="AB365" i="1"/>
  <c r="AB359" i="1"/>
  <c r="AB353" i="1"/>
  <c r="AB347" i="1"/>
  <c r="AB341" i="1"/>
  <c r="AB335" i="1"/>
  <c r="AB329" i="1"/>
  <c r="AB323" i="1"/>
  <c r="AB317" i="1"/>
  <c r="AB311" i="1"/>
  <c r="AC311" i="1" s="1"/>
  <c r="AB305" i="1"/>
  <c r="AB299" i="1"/>
  <c r="AB293" i="1"/>
  <c r="AB287" i="1"/>
  <c r="AB281" i="1"/>
  <c r="AB275" i="1"/>
  <c r="AB269" i="1"/>
  <c r="AB263" i="1"/>
  <c r="AB257" i="1"/>
  <c r="AB251" i="1"/>
  <c r="AB245" i="1"/>
  <c r="AB239" i="1"/>
  <c r="AB233" i="1"/>
  <c r="AC233" i="1" s="1"/>
  <c r="AD233" i="1" s="1"/>
  <c r="AB227" i="1"/>
  <c r="AB221" i="1"/>
  <c r="AB215" i="1"/>
  <c r="AB209" i="1"/>
  <c r="AB203" i="1"/>
  <c r="AB197" i="1"/>
  <c r="AB191" i="1"/>
  <c r="AB185" i="1"/>
  <c r="AB179" i="1"/>
  <c r="AC179" i="1" s="1"/>
  <c r="AD179" i="1" s="1"/>
  <c r="AB173" i="1"/>
  <c r="AB167" i="1"/>
  <c r="AB161" i="1"/>
  <c r="AC161" i="1" s="1"/>
  <c r="AB155" i="1"/>
  <c r="AB149" i="1"/>
  <c r="AC149" i="1" s="1"/>
  <c r="AB143" i="1"/>
  <c r="AB137" i="1"/>
  <c r="AC137" i="1" s="1"/>
  <c r="AD137" i="1" s="1"/>
  <c r="AB131" i="1"/>
  <c r="AB125" i="1"/>
  <c r="AC125" i="1" s="1"/>
  <c r="AB119" i="1"/>
  <c r="AB113" i="1"/>
  <c r="AC113" i="1" s="1"/>
  <c r="AB107" i="1"/>
  <c r="AC107" i="1" s="1"/>
  <c r="AB101" i="1"/>
  <c r="AC101" i="1" s="1"/>
  <c r="AB95" i="1"/>
  <c r="AB89" i="1"/>
  <c r="AB83" i="1"/>
  <c r="AB77" i="1"/>
  <c r="AB71" i="1"/>
  <c r="AB65" i="1"/>
  <c r="AB59" i="1"/>
  <c r="AB53" i="1"/>
  <c r="AB47" i="1"/>
  <c r="AB41" i="1"/>
  <c r="AB35" i="1"/>
  <c r="AB29" i="1"/>
  <c r="AB508" i="1"/>
  <c r="AC508" i="1" s="1"/>
  <c r="AD508" i="1" s="1"/>
  <c r="AB502" i="1"/>
  <c r="AB496" i="1"/>
  <c r="AB490" i="1"/>
  <c r="AB484" i="1"/>
  <c r="AC484" i="1" s="1"/>
  <c r="AD484" i="1" s="1"/>
  <c r="AB478" i="1"/>
  <c r="AB472" i="1"/>
  <c r="AB466" i="1"/>
  <c r="AB460" i="1"/>
  <c r="AC460" i="1" s="1"/>
  <c r="AD460" i="1" s="1"/>
  <c r="AB454" i="1"/>
  <c r="AB448" i="1"/>
  <c r="AB442" i="1"/>
  <c r="AB436" i="1"/>
  <c r="AC436" i="1" s="1"/>
  <c r="AD436" i="1" s="1"/>
  <c r="AB430" i="1"/>
  <c r="AB424" i="1"/>
  <c r="AB418" i="1"/>
  <c r="AB412" i="1"/>
  <c r="AC412" i="1" s="1"/>
  <c r="AD412" i="1" s="1"/>
  <c r="AB406" i="1"/>
  <c r="AC406" i="1" s="1"/>
  <c r="AB400" i="1"/>
  <c r="AB394" i="1"/>
  <c r="AB388" i="1"/>
  <c r="AC388" i="1" s="1"/>
  <c r="AD388" i="1" s="1"/>
  <c r="AB382" i="1"/>
  <c r="AB376" i="1"/>
  <c r="AC376" i="1" s="1"/>
  <c r="AD376" i="1" s="1"/>
  <c r="AB370" i="1"/>
  <c r="AB364" i="1"/>
  <c r="AB358" i="1"/>
  <c r="AB352" i="1"/>
  <c r="AC352" i="1" s="1"/>
  <c r="AD352" i="1" s="1"/>
  <c r="AB346" i="1"/>
  <c r="AC346" i="1" s="1"/>
  <c r="AB340" i="1"/>
  <c r="AC340" i="1" s="1"/>
  <c r="AD340" i="1" s="1"/>
  <c r="AB334" i="1"/>
  <c r="AB328" i="1"/>
  <c r="AB322" i="1"/>
  <c r="AC322" i="1" s="1"/>
  <c r="AD322" i="1" s="1"/>
  <c r="AB316" i="1"/>
  <c r="AC316" i="1" s="1"/>
  <c r="AD316" i="1" s="1"/>
  <c r="AB310" i="1"/>
  <c r="AB304" i="1"/>
  <c r="AB298" i="1"/>
  <c r="AB292" i="1"/>
  <c r="AB286" i="1"/>
  <c r="AB280" i="1"/>
  <c r="AB274" i="1"/>
  <c r="AB268" i="1"/>
  <c r="AC268" i="1" s="1"/>
  <c r="AD268" i="1" s="1"/>
  <c r="AB262" i="1"/>
  <c r="AB256" i="1"/>
  <c r="AB250" i="1"/>
  <c r="AB244" i="1"/>
  <c r="AC244" i="1" s="1"/>
  <c r="AD244" i="1" s="1"/>
  <c r="AB238" i="1"/>
  <c r="AB232" i="1"/>
  <c r="AB226" i="1"/>
  <c r="AC226" i="1" s="1"/>
  <c r="AD226" i="1" s="1"/>
  <c r="AB220" i="1"/>
  <c r="AC220" i="1" s="1"/>
  <c r="AB214" i="1"/>
  <c r="AB208" i="1"/>
  <c r="AC208" i="1" s="1"/>
  <c r="AD208" i="1" s="1"/>
  <c r="AB202" i="1"/>
  <c r="AC202" i="1" s="1"/>
  <c r="AD202" i="1" s="1"/>
  <c r="AB196" i="1"/>
  <c r="AB190" i="1"/>
  <c r="AC190" i="1" s="1"/>
  <c r="AD190" i="1" s="1"/>
  <c r="AB184" i="1"/>
  <c r="AC184" i="1" s="1"/>
  <c r="AD184" i="1" s="1"/>
  <c r="AB178" i="1"/>
  <c r="AC178" i="1" s="1"/>
  <c r="AD178" i="1" s="1"/>
  <c r="AB172" i="1"/>
  <c r="AC172" i="1" s="1"/>
  <c r="AD172" i="1" s="1"/>
  <c r="AB166" i="1"/>
  <c r="AC166" i="1" s="1"/>
  <c r="AB160" i="1"/>
  <c r="AC160" i="1" s="1"/>
  <c r="AD160" i="1" s="1"/>
  <c r="AB154" i="1"/>
  <c r="AB148" i="1"/>
  <c r="AC148" i="1" s="1"/>
  <c r="AD148" i="1" s="1"/>
  <c r="AB142" i="1"/>
  <c r="AB136" i="1"/>
  <c r="AC136" i="1" s="1"/>
  <c r="AB130" i="1"/>
  <c r="AB124" i="1"/>
  <c r="AC124" i="1" s="1"/>
  <c r="AD124" i="1" s="1"/>
  <c r="AB118" i="1"/>
  <c r="AC118" i="1" s="1"/>
  <c r="AD118" i="1" s="1"/>
  <c r="AB112" i="1"/>
  <c r="AB106" i="1"/>
  <c r="AC106" i="1" s="1"/>
  <c r="AB100" i="1"/>
  <c r="AC100" i="1" s="1"/>
  <c r="AB94" i="1"/>
  <c r="AC94" i="1" s="1"/>
  <c r="AB88" i="1"/>
  <c r="AC88" i="1" s="1"/>
  <c r="AD88" i="1" s="1"/>
  <c r="AB82" i="1"/>
  <c r="AC82" i="1" s="1"/>
  <c r="AB76" i="1"/>
  <c r="AC76" i="1" s="1"/>
  <c r="AB70" i="1"/>
  <c r="AB64" i="1"/>
  <c r="AC64" i="1" s="1"/>
  <c r="AD64" i="1" s="1"/>
  <c r="AB58" i="1"/>
  <c r="AC58" i="1" s="1"/>
  <c r="AB52" i="1"/>
  <c r="AC52" i="1" s="1"/>
  <c r="AB46" i="1"/>
  <c r="AC46" i="1" s="1"/>
  <c r="AD46" i="1" s="1"/>
  <c r="AB40" i="1"/>
  <c r="AC40" i="1" s="1"/>
  <c r="AB34" i="1"/>
  <c r="AC34" i="1" s="1"/>
  <c r="AD34" i="1" s="1"/>
  <c r="AB28" i="1"/>
  <c r="AC28" i="1" s="1"/>
  <c r="AB507" i="1"/>
  <c r="AC507" i="1" s="1"/>
  <c r="AB501" i="1"/>
  <c r="AC501" i="1" s="1"/>
  <c r="AB495" i="1"/>
  <c r="AC495" i="1" s="1"/>
  <c r="AB489" i="1"/>
  <c r="AB483" i="1"/>
  <c r="AB477" i="1"/>
  <c r="AB471" i="1"/>
  <c r="AB465" i="1"/>
  <c r="AB459" i="1"/>
  <c r="AB453" i="1"/>
  <c r="AC453" i="1" s="1"/>
  <c r="AD453" i="1" s="1"/>
  <c r="AB447" i="1"/>
  <c r="AB441" i="1"/>
  <c r="AB435" i="1"/>
  <c r="AB429" i="1"/>
  <c r="AC429" i="1" s="1"/>
  <c r="AB423" i="1"/>
  <c r="AB417" i="1"/>
  <c r="AB411" i="1"/>
  <c r="AB405" i="1"/>
  <c r="AB399" i="1"/>
  <c r="AB393" i="1"/>
  <c r="AB387" i="1"/>
  <c r="AB381" i="1"/>
  <c r="AC381" i="1" s="1"/>
  <c r="AD381" i="1" s="1"/>
  <c r="AB375" i="1"/>
  <c r="AB369" i="1"/>
  <c r="AB363" i="1"/>
  <c r="AB357" i="1"/>
  <c r="AC357" i="1" s="1"/>
  <c r="AB351" i="1"/>
  <c r="AB345" i="1"/>
  <c r="AB339" i="1"/>
  <c r="AB333" i="1"/>
  <c r="AB327" i="1"/>
  <c r="AC327" i="1" s="1"/>
  <c r="AD327" i="1" s="1"/>
  <c r="AB321" i="1"/>
  <c r="AB315" i="1"/>
  <c r="AB309" i="1"/>
  <c r="AC309" i="1" s="1"/>
  <c r="AD309" i="1" s="1"/>
  <c r="AB303" i="1"/>
  <c r="AB297" i="1"/>
  <c r="AB291" i="1"/>
  <c r="AB285" i="1"/>
  <c r="AC285" i="1" s="1"/>
  <c r="AD285" i="1" s="1"/>
  <c r="AB279" i="1"/>
  <c r="AB273" i="1"/>
  <c r="AB267" i="1"/>
  <c r="AB261" i="1"/>
  <c r="AC261" i="1" s="1"/>
  <c r="AD261" i="1" s="1"/>
  <c r="AB255" i="1"/>
  <c r="AB249" i="1"/>
  <c r="AB243" i="1"/>
  <c r="AB237" i="1"/>
  <c r="AC237" i="1" s="1"/>
  <c r="AD237" i="1" s="1"/>
  <c r="AB231" i="1"/>
  <c r="AB225" i="1"/>
  <c r="AB219" i="1"/>
  <c r="AC219" i="1" s="1"/>
  <c r="AD219" i="1" s="1"/>
  <c r="AB213" i="1"/>
  <c r="AB207" i="1"/>
  <c r="AB201" i="1"/>
  <c r="AC201" i="1" s="1"/>
  <c r="AD201" i="1" s="1"/>
  <c r="AB195" i="1"/>
  <c r="AB189" i="1"/>
  <c r="AB183" i="1"/>
  <c r="AB177" i="1"/>
  <c r="AC177" i="1" s="1"/>
  <c r="AD177" i="1" s="1"/>
  <c r="AB171" i="1"/>
  <c r="AC171" i="1" s="1"/>
  <c r="AD171" i="1" s="1"/>
  <c r="AB165" i="1"/>
  <c r="AB159" i="1"/>
  <c r="AC159" i="1" s="1"/>
  <c r="AD159" i="1" s="1"/>
  <c r="AB153" i="1"/>
  <c r="AB147" i="1"/>
  <c r="AC147" i="1" s="1"/>
  <c r="AB141" i="1"/>
  <c r="AB135" i="1"/>
  <c r="AC135" i="1" s="1"/>
  <c r="AB129" i="1"/>
  <c r="AC129" i="1" s="1"/>
  <c r="AB123" i="1"/>
  <c r="AC123" i="1" s="1"/>
  <c r="AD123" i="1" s="1"/>
  <c r="AB117" i="1"/>
  <c r="AB111" i="1"/>
  <c r="AC111" i="1" s="1"/>
  <c r="AB105" i="1"/>
  <c r="AB99" i="1"/>
  <c r="AC99" i="1" s="1"/>
  <c r="AB93" i="1"/>
  <c r="AB87" i="1"/>
  <c r="AC87" i="1" s="1"/>
  <c r="AB81" i="1"/>
  <c r="AC81" i="1" s="1"/>
  <c r="AD81" i="1" s="1"/>
  <c r="AB75" i="1"/>
  <c r="AB69" i="1"/>
  <c r="AC69" i="1" s="1"/>
  <c r="AD69" i="1" s="1"/>
  <c r="AB63" i="1"/>
  <c r="AB57" i="1"/>
  <c r="AC57" i="1" s="1"/>
  <c r="AD57" i="1" s="1"/>
  <c r="AB51" i="1"/>
  <c r="AB45" i="1"/>
  <c r="AB39" i="1"/>
  <c r="AB33" i="1"/>
  <c r="AB48" i="1"/>
  <c r="AC48" i="1" s="1"/>
  <c r="AD48" i="1" s="1"/>
  <c r="AB42" i="1"/>
  <c r="AC42" i="1" s="1"/>
  <c r="AB36" i="1"/>
  <c r="AC36" i="1" s="1"/>
  <c r="AD36" i="1" s="1"/>
  <c r="AB27" i="1"/>
  <c r="AC27" i="1" s="1"/>
  <c r="AD27" i="1" s="1"/>
  <c r="AB506" i="1"/>
  <c r="AC506" i="1" s="1"/>
  <c r="AD506" i="1" s="1"/>
  <c r="AB500" i="1"/>
  <c r="AC500" i="1" s="1"/>
  <c r="AD500" i="1" s="1"/>
  <c r="AB494" i="1"/>
  <c r="AC494" i="1" s="1"/>
  <c r="AB488" i="1"/>
  <c r="AC488" i="1" s="1"/>
  <c r="AD488" i="1" s="1"/>
  <c r="AB482" i="1"/>
  <c r="AC482" i="1" s="1"/>
  <c r="AB476" i="1"/>
  <c r="AC476" i="1" s="1"/>
  <c r="AD476" i="1" s="1"/>
  <c r="AB470" i="1"/>
  <c r="AC470" i="1" s="1"/>
  <c r="AD470" i="1" s="1"/>
  <c r="AB464" i="1"/>
  <c r="AC464" i="1" s="1"/>
  <c r="AD464" i="1" s="1"/>
  <c r="AB458" i="1"/>
  <c r="AC458" i="1" s="1"/>
  <c r="AB452" i="1"/>
  <c r="AC452" i="1" s="1"/>
  <c r="AD452" i="1" s="1"/>
  <c r="AB446" i="1"/>
  <c r="AC446" i="1" s="1"/>
  <c r="AB440" i="1"/>
  <c r="AC440" i="1" s="1"/>
  <c r="AD440" i="1" s="1"/>
  <c r="AB434" i="1"/>
  <c r="AC434" i="1" s="1"/>
  <c r="AB428" i="1"/>
  <c r="AC428" i="1" s="1"/>
  <c r="AD428" i="1" s="1"/>
  <c r="AB422" i="1"/>
  <c r="AC422" i="1" s="1"/>
  <c r="AD422" i="1" s="1"/>
  <c r="AB416" i="1"/>
  <c r="AC416" i="1" s="1"/>
  <c r="AD416" i="1" s="1"/>
  <c r="AB410" i="1"/>
  <c r="AC410" i="1" s="1"/>
  <c r="AB404" i="1"/>
  <c r="AC404" i="1" s="1"/>
  <c r="AD404" i="1" s="1"/>
  <c r="AB398" i="1"/>
  <c r="AC398" i="1" s="1"/>
  <c r="AD398" i="1" s="1"/>
  <c r="AB392" i="1"/>
  <c r="AC392" i="1" s="1"/>
  <c r="AD392" i="1" s="1"/>
  <c r="AB386" i="1"/>
  <c r="AC386" i="1" s="1"/>
  <c r="AD386" i="1" s="1"/>
  <c r="AB380" i="1"/>
  <c r="AC380" i="1" s="1"/>
  <c r="AD380" i="1" s="1"/>
  <c r="AB374" i="1"/>
  <c r="AC374" i="1" s="1"/>
  <c r="AB368" i="1"/>
  <c r="AC368" i="1" s="1"/>
  <c r="AD368" i="1" s="1"/>
  <c r="AB362" i="1"/>
  <c r="AC362" i="1" s="1"/>
  <c r="AB356" i="1"/>
  <c r="AC356" i="1" s="1"/>
  <c r="AD356" i="1" s="1"/>
  <c r="AB350" i="1"/>
  <c r="AC350" i="1" s="1"/>
  <c r="AD350" i="1" s="1"/>
  <c r="AB344" i="1"/>
  <c r="AC344" i="1" s="1"/>
  <c r="AD344" i="1" s="1"/>
  <c r="AB338" i="1"/>
  <c r="AC338" i="1" s="1"/>
  <c r="AB332" i="1"/>
  <c r="AC332" i="1" s="1"/>
  <c r="AD332" i="1" s="1"/>
  <c r="AB326" i="1"/>
  <c r="AC326" i="1" s="1"/>
  <c r="AD326" i="1" s="1"/>
  <c r="AB320" i="1"/>
  <c r="AC320" i="1" s="1"/>
  <c r="AD320" i="1" s="1"/>
  <c r="AB314" i="1"/>
  <c r="AC314" i="1" s="1"/>
  <c r="AB308" i="1"/>
  <c r="AC308" i="1" s="1"/>
  <c r="AD308" i="1" s="1"/>
  <c r="AB302" i="1"/>
  <c r="AC302" i="1" s="1"/>
  <c r="AB296" i="1"/>
  <c r="AC296" i="1" s="1"/>
  <c r="AD296" i="1" s="1"/>
  <c r="AB290" i="1"/>
  <c r="AC290" i="1" s="1"/>
  <c r="AB284" i="1"/>
  <c r="AC284" i="1" s="1"/>
  <c r="AD284" i="1" s="1"/>
  <c r="AB278" i="1"/>
  <c r="AC278" i="1" s="1"/>
  <c r="AB272" i="1"/>
  <c r="AC272" i="1" s="1"/>
  <c r="AD272" i="1" s="1"/>
  <c r="AB266" i="1"/>
  <c r="AC266" i="1" s="1"/>
  <c r="AB260" i="1"/>
  <c r="AC260" i="1" s="1"/>
  <c r="AD260" i="1" s="1"/>
  <c r="AB254" i="1"/>
  <c r="AC254" i="1" s="1"/>
  <c r="AD254" i="1" s="1"/>
  <c r="AB248" i="1"/>
  <c r="AC248" i="1" s="1"/>
  <c r="AD248" i="1" s="1"/>
  <c r="AB242" i="1"/>
  <c r="AC242" i="1" s="1"/>
  <c r="AD242" i="1" s="1"/>
  <c r="AB236" i="1"/>
  <c r="AB230" i="1"/>
  <c r="AC230" i="1" s="1"/>
  <c r="AD230" i="1" s="1"/>
  <c r="AB224" i="1"/>
  <c r="AB218" i="1"/>
  <c r="AC218" i="1" s="1"/>
  <c r="AD218" i="1" s="1"/>
  <c r="AB212" i="1"/>
  <c r="AB206" i="1"/>
  <c r="AC206" i="1" s="1"/>
  <c r="AB200" i="1"/>
  <c r="AB194" i="1"/>
  <c r="AC194" i="1" s="1"/>
  <c r="AD194" i="1" s="1"/>
  <c r="AB188" i="1"/>
  <c r="AB182" i="1"/>
  <c r="AC182" i="1" s="1"/>
  <c r="AD182" i="1" s="1"/>
  <c r="AB176" i="1"/>
  <c r="AC176" i="1" s="1"/>
  <c r="AD176" i="1" s="1"/>
  <c r="AB170" i="1"/>
  <c r="AC170" i="1" s="1"/>
  <c r="AB164" i="1"/>
  <c r="AC164" i="1" s="1"/>
  <c r="AD164" i="1" s="1"/>
  <c r="AB158" i="1"/>
  <c r="AC158" i="1" s="1"/>
  <c r="AD158" i="1" s="1"/>
  <c r="AB152" i="1"/>
  <c r="AC152" i="1" s="1"/>
  <c r="AD152" i="1" s="1"/>
  <c r="AB146" i="1"/>
  <c r="AC146" i="1" s="1"/>
  <c r="AB140" i="1"/>
  <c r="AC140" i="1" s="1"/>
  <c r="AD140" i="1" s="1"/>
  <c r="AB134" i="1"/>
  <c r="AC134" i="1" s="1"/>
  <c r="AD134" i="1" s="1"/>
  <c r="AB128" i="1"/>
  <c r="AC128" i="1" s="1"/>
  <c r="AD128" i="1" s="1"/>
  <c r="AB122" i="1"/>
  <c r="AC122" i="1" s="1"/>
  <c r="AD122" i="1" s="1"/>
  <c r="AB116" i="1"/>
  <c r="AC116" i="1" s="1"/>
  <c r="AD116" i="1" s="1"/>
  <c r="AB110" i="1"/>
  <c r="AC110" i="1" s="1"/>
  <c r="AD110" i="1" s="1"/>
  <c r="AB104" i="1"/>
  <c r="AC104" i="1" s="1"/>
  <c r="AD104" i="1" s="1"/>
  <c r="AB98" i="1"/>
  <c r="AC98" i="1" s="1"/>
  <c r="AD98" i="1" s="1"/>
  <c r="AB92" i="1"/>
  <c r="AC92" i="1" s="1"/>
  <c r="AD92" i="1" s="1"/>
  <c r="AB86" i="1"/>
  <c r="AC86" i="1" s="1"/>
  <c r="AB80" i="1"/>
  <c r="AC80" i="1" s="1"/>
  <c r="AD80" i="1" s="1"/>
  <c r="AB74" i="1"/>
  <c r="AC74" i="1" s="1"/>
  <c r="AB68" i="1"/>
  <c r="AC68" i="1" s="1"/>
  <c r="AD68" i="1" s="1"/>
  <c r="AB62" i="1"/>
  <c r="AC62" i="1" s="1"/>
  <c r="AB56" i="1"/>
  <c r="AC56" i="1" s="1"/>
  <c r="AD56" i="1" s="1"/>
  <c r="AB50" i="1"/>
  <c r="AC50" i="1" s="1"/>
  <c r="AB44" i="1"/>
  <c r="AC44" i="1" s="1"/>
  <c r="AD44" i="1" s="1"/>
  <c r="AB38" i="1"/>
  <c r="AC38" i="1" s="1"/>
  <c r="AD38" i="1" s="1"/>
  <c r="AB32" i="1"/>
  <c r="AC32" i="1" s="1"/>
  <c r="AB26" i="1"/>
  <c r="AC26" i="1" s="1"/>
  <c r="AD26" i="1" s="1"/>
  <c r="AB505" i="1"/>
  <c r="AB499" i="1"/>
  <c r="AC499" i="1" s="1"/>
  <c r="AD499" i="1" s="1"/>
  <c r="AB493" i="1"/>
  <c r="AC493" i="1" s="1"/>
  <c r="AD493" i="1" s="1"/>
  <c r="AB487" i="1"/>
  <c r="AC487" i="1" s="1"/>
  <c r="AD487" i="1" s="1"/>
  <c r="AB481" i="1"/>
  <c r="AC481" i="1" s="1"/>
  <c r="AD481" i="1" s="1"/>
  <c r="AB475" i="1"/>
  <c r="AC475" i="1" s="1"/>
  <c r="AD475" i="1" s="1"/>
  <c r="AB469" i="1"/>
  <c r="AC469" i="1" s="1"/>
  <c r="AD469" i="1" s="1"/>
  <c r="AB463" i="1"/>
  <c r="AC463" i="1" s="1"/>
  <c r="AD463" i="1" s="1"/>
  <c r="AB457" i="1"/>
  <c r="AC457" i="1" s="1"/>
  <c r="AD457" i="1" s="1"/>
  <c r="AB451" i="1"/>
  <c r="AB445" i="1"/>
  <c r="AC445" i="1" s="1"/>
  <c r="AD445" i="1" s="1"/>
  <c r="AB439" i="1"/>
  <c r="AC439" i="1" s="1"/>
  <c r="AD439" i="1" s="1"/>
  <c r="AB433" i="1"/>
  <c r="AC433" i="1" s="1"/>
  <c r="AD433" i="1" s="1"/>
  <c r="AB427" i="1"/>
  <c r="AB421" i="1"/>
  <c r="AC421" i="1" s="1"/>
  <c r="AD421" i="1" s="1"/>
  <c r="AB415" i="1"/>
  <c r="AC415" i="1" s="1"/>
  <c r="AD415" i="1" s="1"/>
  <c r="AB409" i="1"/>
  <c r="AC409" i="1" s="1"/>
  <c r="AD409" i="1" s="1"/>
  <c r="AB403" i="1"/>
  <c r="AC403" i="1" s="1"/>
  <c r="AD403" i="1" s="1"/>
  <c r="AB397" i="1"/>
  <c r="AC397" i="1" s="1"/>
  <c r="AD397" i="1" s="1"/>
  <c r="AB391" i="1"/>
  <c r="AC391" i="1" s="1"/>
  <c r="AB385" i="1"/>
  <c r="AC385" i="1" s="1"/>
  <c r="AB379" i="1"/>
  <c r="AC379" i="1" s="1"/>
  <c r="AD379" i="1" s="1"/>
  <c r="AB373" i="1"/>
  <c r="AC373" i="1" s="1"/>
  <c r="AD373" i="1" s="1"/>
  <c r="AB367" i="1"/>
  <c r="AC367" i="1" s="1"/>
  <c r="AD367" i="1" s="1"/>
  <c r="AB361" i="1"/>
  <c r="AC361" i="1" s="1"/>
  <c r="AB355" i="1"/>
  <c r="AC355" i="1" s="1"/>
  <c r="AB349" i="1"/>
  <c r="AC349" i="1" s="1"/>
  <c r="AD349" i="1" s="1"/>
  <c r="AB343" i="1"/>
  <c r="AC343" i="1" s="1"/>
  <c r="AD343" i="1" s="1"/>
  <c r="AB337" i="1"/>
  <c r="AC337" i="1" s="1"/>
  <c r="AD337" i="1" s="1"/>
  <c r="AB331" i="1"/>
  <c r="AC331" i="1" s="1"/>
  <c r="AD331" i="1" s="1"/>
  <c r="AB325" i="1"/>
  <c r="AC325" i="1" s="1"/>
  <c r="AD325" i="1" s="1"/>
  <c r="AB319" i="1"/>
  <c r="AC319" i="1" s="1"/>
  <c r="AD319" i="1" s="1"/>
  <c r="AB313" i="1"/>
  <c r="AC313" i="1" s="1"/>
  <c r="AD313" i="1" s="1"/>
  <c r="AB307" i="1"/>
  <c r="AC307" i="1" s="1"/>
  <c r="AD307" i="1" s="1"/>
  <c r="AB301" i="1"/>
  <c r="AC301" i="1" s="1"/>
  <c r="AD301" i="1" s="1"/>
  <c r="AB295" i="1"/>
  <c r="AC295" i="1" s="1"/>
  <c r="AD295" i="1" s="1"/>
  <c r="AB289" i="1"/>
  <c r="AC289" i="1" s="1"/>
  <c r="AD289" i="1" s="1"/>
  <c r="AB283" i="1"/>
  <c r="AC283" i="1" s="1"/>
  <c r="AD283" i="1" s="1"/>
  <c r="AB277" i="1"/>
  <c r="AC277" i="1" s="1"/>
  <c r="AD277" i="1" s="1"/>
  <c r="AB271" i="1"/>
  <c r="AC271" i="1" s="1"/>
  <c r="AD271" i="1" s="1"/>
  <c r="AB265" i="1"/>
  <c r="AC265" i="1" s="1"/>
  <c r="AD265" i="1" s="1"/>
  <c r="AB259" i="1"/>
  <c r="AC259" i="1" s="1"/>
  <c r="AD259" i="1" s="1"/>
  <c r="AB253" i="1"/>
  <c r="AC253" i="1" s="1"/>
  <c r="AD253" i="1" s="1"/>
  <c r="AB247" i="1"/>
  <c r="AC247" i="1" s="1"/>
  <c r="AD247" i="1" s="1"/>
  <c r="AB241" i="1"/>
  <c r="AB235" i="1"/>
  <c r="AC235" i="1" s="1"/>
  <c r="AD235" i="1" s="1"/>
  <c r="AB229" i="1"/>
  <c r="AB223" i="1"/>
  <c r="AC223" i="1" s="1"/>
  <c r="AD223" i="1" s="1"/>
  <c r="AB217" i="1"/>
  <c r="AB211" i="1"/>
  <c r="AC211" i="1" s="1"/>
  <c r="AD211" i="1" s="1"/>
  <c r="AB205" i="1"/>
  <c r="AB199" i="1"/>
  <c r="AB193" i="1"/>
  <c r="AB187" i="1"/>
  <c r="AC187" i="1" s="1"/>
  <c r="AB181" i="1"/>
  <c r="AB175" i="1"/>
  <c r="AC175" i="1" s="1"/>
  <c r="AD175" i="1" s="1"/>
  <c r="AB169" i="1"/>
  <c r="AC169" i="1" s="1"/>
  <c r="AD169" i="1" s="1"/>
  <c r="AB163" i="1"/>
  <c r="AB157" i="1"/>
  <c r="AB151" i="1"/>
  <c r="AC151" i="1" s="1"/>
  <c r="AD151" i="1" s="1"/>
  <c r="AB145" i="1"/>
  <c r="AC145" i="1" s="1"/>
  <c r="AD145" i="1" s="1"/>
  <c r="AB139" i="1"/>
  <c r="AC139" i="1" s="1"/>
  <c r="AD139" i="1" s="1"/>
  <c r="AB133" i="1"/>
  <c r="AB127" i="1"/>
  <c r="AC127" i="1" s="1"/>
  <c r="AB121" i="1"/>
  <c r="AB115" i="1"/>
  <c r="AC115" i="1" s="1"/>
  <c r="AB109" i="1"/>
  <c r="AC109" i="1" s="1"/>
  <c r="AD109" i="1" s="1"/>
  <c r="AB103" i="1"/>
  <c r="AC103" i="1" s="1"/>
  <c r="AD103" i="1" s="1"/>
  <c r="AB97" i="1"/>
  <c r="AC97" i="1" s="1"/>
  <c r="AD97" i="1" s="1"/>
  <c r="AB91" i="1"/>
  <c r="AC91" i="1" s="1"/>
  <c r="AD91" i="1" s="1"/>
  <c r="AB85" i="1"/>
  <c r="AC85" i="1" s="1"/>
  <c r="AB79" i="1"/>
  <c r="AC79" i="1" s="1"/>
  <c r="AD79" i="1" s="1"/>
  <c r="AB73" i="1"/>
  <c r="AC73" i="1" s="1"/>
  <c r="AB67" i="1"/>
  <c r="AC67" i="1" s="1"/>
  <c r="AB61" i="1"/>
  <c r="AC61" i="1" s="1"/>
  <c r="AD61" i="1" s="1"/>
  <c r="AB55" i="1"/>
  <c r="AC55" i="1" s="1"/>
  <c r="AB49" i="1"/>
  <c r="AC49" i="1" s="1"/>
  <c r="AD49" i="1" s="1"/>
  <c r="AB43" i="1"/>
  <c r="AC43" i="1" s="1"/>
  <c r="AB37" i="1"/>
  <c r="AC37" i="1" s="1"/>
  <c r="AD37" i="1" s="1"/>
  <c r="AB31" i="1"/>
  <c r="AC31" i="1" s="1"/>
  <c r="AC239" i="1"/>
  <c r="AD239" i="1" s="1"/>
  <c r="AC197" i="1"/>
  <c r="AD197" i="1" s="1"/>
  <c r="AC108" i="1"/>
  <c r="AD108" i="1" s="1"/>
  <c r="AC154" i="1"/>
  <c r="AC114" i="1"/>
  <c r="AC185" i="1"/>
  <c r="AC70" i="1"/>
  <c r="AD70" i="1" s="1"/>
  <c r="AC252" i="1"/>
  <c r="AD252" i="1" s="1"/>
  <c r="AC209" i="1"/>
  <c r="AD209" i="1" s="1"/>
  <c r="AC204" i="1"/>
  <c r="AD204" i="1" s="1"/>
  <c r="AC214" i="1"/>
  <c r="AD214" i="1" s="1"/>
  <c r="AC234" i="1"/>
  <c r="AD234" i="1" s="1"/>
  <c r="AC192" i="1"/>
  <c r="AD192" i="1" s="1"/>
  <c r="AC221" i="1"/>
  <c r="AC156" i="1"/>
  <c r="AD156" i="1" s="1"/>
  <c r="AC240" i="1"/>
  <c r="AD240" i="1" s="1"/>
  <c r="AC53" i="1"/>
  <c r="AD53" i="1" s="1"/>
  <c r="AC41" i="1"/>
  <c r="AD41" i="1" s="1"/>
  <c r="AC72" i="1"/>
  <c r="AD72" i="1" s="1"/>
  <c r="Z447" i="1"/>
  <c r="X447" i="1"/>
  <c r="AA447" i="1"/>
  <c r="X398" i="1"/>
  <c r="Z398" i="1"/>
  <c r="AA398" i="1"/>
  <c r="X362" i="1"/>
  <c r="Z362" i="1"/>
  <c r="AA362" i="1"/>
  <c r="Z459" i="1"/>
  <c r="X459" i="1"/>
  <c r="AA459" i="1"/>
  <c r="Z435" i="1"/>
  <c r="X435" i="1"/>
  <c r="AA435" i="1"/>
  <c r="Z472" i="1"/>
  <c r="Z455" i="1"/>
  <c r="X455" i="1"/>
  <c r="AA455" i="1"/>
  <c r="X327" i="1"/>
  <c r="Z327" i="1"/>
  <c r="AA327" i="1"/>
  <c r="X185" i="1"/>
  <c r="Z185" i="1"/>
  <c r="AA185" i="1"/>
  <c r="X445" i="1"/>
  <c r="Z445" i="1"/>
  <c r="X506" i="1"/>
  <c r="Z506" i="1"/>
  <c r="X482" i="1"/>
  <c r="Z482" i="1"/>
  <c r="X470" i="1"/>
  <c r="Z470" i="1"/>
  <c r="Z443" i="1"/>
  <c r="AA443" i="1"/>
  <c r="X443" i="1"/>
  <c r="AA496" i="1"/>
  <c r="AA484" i="1"/>
  <c r="AA472" i="1"/>
  <c r="Z441" i="1"/>
  <c r="X441" i="1"/>
  <c r="AA441" i="1"/>
  <c r="Z508" i="1"/>
  <c r="Z496" i="1"/>
  <c r="Z484" i="1"/>
  <c r="AA482" i="1"/>
  <c r="Z500" i="1"/>
  <c r="X500" i="1"/>
  <c r="X488" i="1"/>
  <c r="Z488" i="1"/>
  <c r="Z476" i="1"/>
  <c r="X476" i="1"/>
  <c r="X464" i="1"/>
  <c r="Z464" i="1"/>
  <c r="Z453" i="1"/>
  <c r="X453" i="1"/>
  <c r="AA453" i="1"/>
  <c r="X451" i="1"/>
  <c r="Z451" i="1"/>
  <c r="X494" i="1"/>
  <c r="Z494" i="1"/>
  <c r="Z461" i="1"/>
  <c r="AA461" i="1"/>
  <c r="X461" i="1"/>
  <c r="AA508" i="1"/>
  <c r="X457" i="1"/>
  <c r="Z457" i="1"/>
  <c r="X439" i="1"/>
  <c r="Z439" i="1"/>
  <c r="Z449" i="1"/>
  <c r="X449" i="1"/>
  <c r="AA449" i="1"/>
  <c r="Z429" i="1"/>
  <c r="X429" i="1"/>
  <c r="AA429" i="1"/>
  <c r="X403" i="1"/>
  <c r="AA403" i="1"/>
  <c r="Z403" i="1"/>
  <c r="Z393" i="1"/>
  <c r="X393" i="1"/>
  <c r="AA393" i="1"/>
  <c r="X367" i="1"/>
  <c r="Z367" i="1"/>
  <c r="AA367" i="1"/>
  <c r="Z357" i="1"/>
  <c r="X357" i="1"/>
  <c r="AA357" i="1"/>
  <c r="X211" i="1"/>
  <c r="Z211" i="1"/>
  <c r="AA211" i="1"/>
  <c r="Z417" i="1"/>
  <c r="X417" i="1"/>
  <c r="AA397" i="1"/>
  <c r="Z381" i="1"/>
  <c r="X381" i="1"/>
  <c r="X437" i="1"/>
  <c r="Z433" i="1"/>
  <c r="Z427" i="1"/>
  <c r="Z422" i="1"/>
  <c r="AA417" i="1"/>
  <c r="Z413" i="1"/>
  <c r="Z405" i="1"/>
  <c r="X405" i="1"/>
  <c r="Z391" i="1"/>
  <c r="Z386" i="1"/>
  <c r="AA381" i="1"/>
  <c r="Z377" i="1"/>
  <c r="Z369" i="1"/>
  <c r="X369" i="1"/>
  <c r="Z355" i="1"/>
  <c r="Z348" i="1"/>
  <c r="X348" i="1"/>
  <c r="Z307" i="1"/>
  <c r="X307" i="1"/>
  <c r="Z297" i="1"/>
  <c r="X253" i="1"/>
  <c r="Z253" i="1"/>
  <c r="AA253" i="1"/>
  <c r="X223" i="1"/>
  <c r="Z223" i="1"/>
  <c r="AA223" i="1"/>
  <c r="Z184" i="1"/>
  <c r="AA184" i="1"/>
  <c r="X184" i="1"/>
  <c r="Z387" i="1"/>
  <c r="X387" i="1"/>
  <c r="X346" i="1"/>
  <c r="Z346" i="1"/>
  <c r="X247" i="1"/>
  <c r="Z247" i="1"/>
  <c r="AA247" i="1"/>
  <c r="AA437" i="1"/>
  <c r="AA434" i="1"/>
  <c r="AA361" i="1"/>
  <c r="AA356" i="1"/>
  <c r="Z342" i="1"/>
  <c r="X342" i="1"/>
  <c r="Z334" i="1"/>
  <c r="X334" i="1"/>
  <c r="AA334" i="1"/>
  <c r="X321" i="1"/>
  <c r="AA321" i="1"/>
  <c r="Z321" i="1"/>
  <c r="X509" i="1"/>
  <c r="X503" i="1"/>
  <c r="X497" i="1"/>
  <c r="X491" i="1"/>
  <c r="X485" i="1"/>
  <c r="X479" i="1"/>
  <c r="X473" i="1"/>
  <c r="X467" i="1"/>
  <c r="AA415" i="1"/>
  <c r="AA410" i="1"/>
  <c r="Z407" i="1"/>
  <c r="Z399" i="1"/>
  <c r="X399" i="1"/>
  <c r="AA379" i="1"/>
  <c r="AA374" i="1"/>
  <c r="Z371" i="1"/>
  <c r="Z363" i="1"/>
  <c r="X363" i="1"/>
  <c r="X340" i="1"/>
  <c r="Z340" i="1"/>
  <c r="Z301" i="1"/>
  <c r="X301" i="1"/>
  <c r="X265" i="1"/>
  <c r="Z265" i="1"/>
  <c r="AA265" i="1"/>
  <c r="Z254" i="1"/>
  <c r="X254" i="1"/>
  <c r="AA254" i="1"/>
  <c r="Z423" i="1"/>
  <c r="X423" i="1"/>
  <c r="AA428" i="1"/>
  <c r="AA392" i="1"/>
  <c r="X333" i="1"/>
  <c r="Z333" i="1"/>
  <c r="Z295" i="1"/>
  <c r="AA295" i="1"/>
  <c r="X295" i="1"/>
  <c r="X271" i="1"/>
  <c r="Z271" i="1"/>
  <c r="AA271" i="1"/>
  <c r="X229" i="1"/>
  <c r="AA229" i="1"/>
  <c r="Z229" i="1"/>
  <c r="X217" i="1"/>
  <c r="AA217" i="1"/>
  <c r="X124" i="1"/>
  <c r="AA124" i="1"/>
  <c r="AA509" i="1"/>
  <c r="X507" i="1"/>
  <c r="AA503" i="1"/>
  <c r="X501" i="1"/>
  <c r="AA497" i="1"/>
  <c r="X495" i="1"/>
  <c r="AA491" i="1"/>
  <c r="X489" i="1"/>
  <c r="AA485" i="1"/>
  <c r="X483" i="1"/>
  <c r="AA479" i="1"/>
  <c r="X477" i="1"/>
  <c r="AA473" i="1"/>
  <c r="X471" i="1"/>
  <c r="AA467" i="1"/>
  <c r="X465" i="1"/>
  <c r="Z434" i="1"/>
  <c r="AA433" i="1"/>
  <c r="Z428" i="1"/>
  <c r="AA427" i="1"/>
  <c r="AA423" i="1"/>
  <c r="AA422" i="1"/>
  <c r="Z419" i="1"/>
  <c r="Z411" i="1"/>
  <c r="X411" i="1"/>
  <c r="Z397" i="1"/>
  <c r="Z392" i="1"/>
  <c r="AA391" i="1"/>
  <c r="AA387" i="1"/>
  <c r="AA386" i="1"/>
  <c r="Z383" i="1"/>
  <c r="Z375" i="1"/>
  <c r="X375" i="1"/>
  <c r="Z361" i="1"/>
  <c r="Z356" i="1"/>
  <c r="AA355" i="1"/>
  <c r="X352" i="1"/>
  <c r="Z352" i="1"/>
  <c r="AA346" i="1"/>
  <c r="AA297" i="1"/>
  <c r="X291" i="1"/>
  <c r="Z291" i="1"/>
  <c r="X283" i="1"/>
  <c r="Z283" i="1"/>
  <c r="AA283" i="1"/>
  <c r="Z272" i="1"/>
  <c r="X272" i="1"/>
  <c r="AA272" i="1"/>
  <c r="AA431" i="1"/>
  <c r="X309" i="1"/>
  <c r="X277" i="1"/>
  <c r="Z277" i="1"/>
  <c r="AA277" i="1"/>
  <c r="X259" i="1"/>
  <c r="Z259" i="1"/>
  <c r="AA259" i="1"/>
  <c r="X241" i="1"/>
  <c r="AA241" i="1"/>
  <c r="X235" i="1"/>
  <c r="Z235" i="1"/>
  <c r="AA235" i="1"/>
  <c r="X186" i="1"/>
  <c r="Z186" i="1"/>
  <c r="AA186" i="1"/>
  <c r="AA319" i="1"/>
  <c r="AA309" i="1"/>
  <c r="X303" i="1"/>
  <c r="Z278" i="1"/>
  <c r="X278" i="1"/>
  <c r="AA278" i="1"/>
  <c r="Z260" i="1"/>
  <c r="X260" i="1"/>
  <c r="AA260" i="1"/>
  <c r="Z210" i="1"/>
  <c r="Z110" i="1"/>
  <c r="X110" i="1"/>
  <c r="AA110" i="1"/>
  <c r="X315" i="1"/>
  <c r="Z284" i="1"/>
  <c r="X284" i="1"/>
  <c r="AA284" i="1"/>
  <c r="Z266" i="1"/>
  <c r="X266" i="1"/>
  <c r="AA266" i="1"/>
  <c r="Z248" i="1"/>
  <c r="X248" i="1"/>
  <c r="AA248" i="1"/>
  <c r="X160" i="1"/>
  <c r="AA160" i="1"/>
  <c r="Z160" i="1"/>
  <c r="Z328" i="1"/>
  <c r="Z322" i="1"/>
  <c r="Z316" i="1"/>
  <c r="Z310" i="1"/>
  <c r="Z304" i="1"/>
  <c r="Z298" i="1"/>
  <c r="Z292" i="1"/>
  <c r="Z286" i="1"/>
  <c r="Z280" i="1"/>
  <c r="Z274" i="1"/>
  <c r="Z268" i="1"/>
  <c r="Z262" i="1"/>
  <c r="Z256" i="1"/>
  <c r="Z250" i="1"/>
  <c r="Z244" i="1"/>
  <c r="X193" i="1"/>
  <c r="Z193" i="1"/>
  <c r="X189" i="1"/>
  <c r="X161" i="1"/>
  <c r="Z161" i="1"/>
  <c r="AA161" i="1"/>
  <c r="X154" i="1"/>
  <c r="AA154" i="1"/>
  <c r="Z154" i="1"/>
  <c r="X338" i="1"/>
  <c r="X332" i="1"/>
  <c r="AA328" i="1"/>
  <c r="X326" i="1"/>
  <c r="AA322" i="1"/>
  <c r="X320" i="1"/>
  <c r="AA316" i="1"/>
  <c r="X314" i="1"/>
  <c r="AA310" i="1"/>
  <c r="X308" i="1"/>
  <c r="AA304" i="1"/>
  <c r="X302" i="1"/>
  <c r="AA298" i="1"/>
  <c r="X296" i="1"/>
  <c r="AA292" i="1"/>
  <c r="X290" i="1"/>
  <c r="AA282" i="1"/>
  <c r="AA276" i="1"/>
  <c r="AA270" i="1"/>
  <c r="AA264" i="1"/>
  <c r="AA258" i="1"/>
  <c r="AA252" i="1"/>
  <c r="AA246" i="1"/>
  <c r="Z240" i="1"/>
  <c r="Z228" i="1"/>
  <c r="Z216" i="1"/>
  <c r="X168" i="1"/>
  <c r="AA168" i="1"/>
  <c r="X167" i="1"/>
  <c r="Z167" i="1"/>
  <c r="Z166" i="1"/>
  <c r="X166" i="1"/>
  <c r="X328" i="1"/>
  <c r="X322" i="1"/>
  <c r="X316" i="1"/>
  <c r="X310" i="1"/>
  <c r="X304" i="1"/>
  <c r="X298" i="1"/>
  <c r="X292" i="1"/>
  <c r="Z204" i="1"/>
  <c r="Z136" i="1"/>
  <c r="X125" i="1"/>
  <c r="Z125" i="1"/>
  <c r="AA125" i="1"/>
  <c r="Z242" i="1"/>
  <c r="X242" i="1"/>
  <c r="AA240" i="1"/>
  <c r="Z238" i="1"/>
  <c r="Z236" i="1"/>
  <c r="X236" i="1"/>
  <c r="AA234" i="1"/>
  <c r="Z232" i="1"/>
  <c r="Z230" i="1"/>
  <c r="X230" i="1"/>
  <c r="AA228" i="1"/>
  <c r="Z226" i="1"/>
  <c r="Z224" i="1"/>
  <c r="X224" i="1"/>
  <c r="AA222" i="1"/>
  <c r="Z220" i="1"/>
  <c r="Z218" i="1"/>
  <c r="X218" i="1"/>
  <c r="AA216" i="1"/>
  <c r="Z214" i="1"/>
  <c r="Z212" i="1"/>
  <c r="X212" i="1"/>
  <c r="Z208" i="1"/>
  <c r="Z206" i="1"/>
  <c r="X206" i="1"/>
  <c r="Z202" i="1"/>
  <c r="X198" i="1"/>
  <c r="AA198" i="1"/>
  <c r="X137" i="1"/>
  <c r="Z137" i="1"/>
  <c r="X103" i="1"/>
  <c r="Z103" i="1"/>
  <c r="AA103" i="1"/>
  <c r="Z98" i="1"/>
  <c r="X98" i="1"/>
  <c r="AA98" i="1"/>
  <c r="AA238" i="1"/>
  <c r="AA232" i="1"/>
  <c r="AA226" i="1"/>
  <c r="AA220" i="1"/>
  <c r="AA214" i="1"/>
  <c r="AA208" i="1"/>
  <c r="AA202" i="1"/>
  <c r="X179" i="1"/>
  <c r="Z179" i="1"/>
  <c r="Z178" i="1"/>
  <c r="AA178" i="1"/>
  <c r="X149" i="1"/>
  <c r="Z149" i="1"/>
  <c r="X148" i="1"/>
  <c r="AA148" i="1"/>
  <c r="X240" i="1"/>
  <c r="X234" i="1"/>
  <c r="X228" i="1"/>
  <c r="X222" i="1"/>
  <c r="X216" i="1"/>
  <c r="X210" i="1"/>
  <c r="X204" i="1"/>
  <c r="Z191" i="1"/>
  <c r="X191" i="1"/>
  <c r="X155" i="1"/>
  <c r="Z155" i="1"/>
  <c r="AA155" i="1"/>
  <c r="X136" i="1"/>
  <c r="AA136" i="1"/>
  <c r="X56" i="1"/>
  <c r="Z56" i="1"/>
  <c r="AA56" i="1"/>
  <c r="X174" i="1"/>
  <c r="AA174" i="1"/>
  <c r="X173" i="1"/>
  <c r="Z173" i="1"/>
  <c r="X143" i="1"/>
  <c r="Z143" i="1"/>
  <c r="X142" i="1"/>
  <c r="AA142" i="1"/>
  <c r="Z104" i="1"/>
  <c r="X104" i="1"/>
  <c r="X97" i="1"/>
  <c r="Z97" i="1"/>
  <c r="AA97" i="1"/>
  <c r="Z15" i="1"/>
  <c r="X15" i="1"/>
  <c r="AA15" i="1"/>
  <c r="Z57" i="1"/>
  <c r="X57" i="1"/>
  <c r="AA57" i="1"/>
  <c r="Z194" i="1"/>
  <c r="X192" i="1"/>
  <c r="X131" i="1"/>
  <c r="Z131" i="1"/>
  <c r="X130" i="1"/>
  <c r="AA130" i="1"/>
  <c r="Z112" i="1"/>
  <c r="X109" i="1"/>
  <c r="Z109" i="1"/>
  <c r="AA109" i="1"/>
  <c r="X80" i="1"/>
  <c r="Z80" i="1"/>
  <c r="AA80" i="1"/>
  <c r="Z63" i="1"/>
  <c r="X63" i="1"/>
  <c r="AA63" i="1"/>
  <c r="X50" i="1"/>
  <c r="Z50" i="1"/>
  <c r="AA50" i="1"/>
  <c r="Z21" i="1"/>
  <c r="X21" i="1"/>
  <c r="AA21" i="1"/>
  <c r="X114" i="1"/>
  <c r="Z114" i="1"/>
  <c r="AA114" i="1"/>
  <c r="Z85" i="1"/>
  <c r="X85" i="1"/>
  <c r="AA85" i="1"/>
  <c r="X81" i="1"/>
  <c r="Z81" i="1"/>
  <c r="AA81" i="1"/>
  <c r="Z51" i="1"/>
  <c r="X51" i="1"/>
  <c r="AA51" i="1"/>
  <c r="X44" i="1"/>
  <c r="Z44" i="1"/>
  <c r="AA44" i="1"/>
  <c r="Z27" i="1"/>
  <c r="X27" i="1"/>
  <c r="AA27" i="1"/>
  <c r="X14" i="1"/>
  <c r="Z14" i="1"/>
  <c r="AA14" i="1"/>
  <c r="Z187" i="1"/>
  <c r="Z181" i="1"/>
  <c r="Z162" i="1"/>
  <c r="X162" i="1"/>
  <c r="Z156" i="1"/>
  <c r="X156" i="1"/>
  <c r="Z150" i="1"/>
  <c r="X150" i="1"/>
  <c r="Z144" i="1"/>
  <c r="X144" i="1"/>
  <c r="Z138" i="1"/>
  <c r="X138" i="1"/>
  <c r="Z132" i="1"/>
  <c r="X132" i="1"/>
  <c r="Z126" i="1"/>
  <c r="X126" i="1"/>
  <c r="Z120" i="1"/>
  <c r="X120" i="1"/>
  <c r="Z116" i="1"/>
  <c r="X116" i="1"/>
  <c r="X20" i="1"/>
  <c r="Z20" i="1"/>
  <c r="AA20" i="1"/>
  <c r="Z69" i="1"/>
  <c r="X69" i="1"/>
  <c r="AA69" i="1"/>
  <c r="X62" i="1"/>
  <c r="Z62" i="1"/>
  <c r="AA62" i="1"/>
  <c r="Z33" i="1"/>
  <c r="X33" i="1"/>
  <c r="AA33" i="1"/>
  <c r="X26" i="1"/>
  <c r="Z26" i="1"/>
  <c r="AA26" i="1"/>
  <c r="X91" i="1"/>
  <c r="X74" i="1"/>
  <c r="Z74" i="1"/>
  <c r="AA74" i="1"/>
  <c r="Z45" i="1"/>
  <c r="X45" i="1"/>
  <c r="AA45" i="1"/>
  <c r="X38" i="1"/>
  <c r="Z38" i="1"/>
  <c r="AA38" i="1"/>
  <c r="AA94" i="1"/>
  <c r="AA91" i="1"/>
  <c r="Z75" i="1"/>
  <c r="X75" i="1"/>
  <c r="AA75" i="1"/>
  <c r="X68" i="1"/>
  <c r="Z68" i="1"/>
  <c r="AA68" i="1"/>
  <c r="Z39" i="1"/>
  <c r="X39" i="1"/>
  <c r="AA39" i="1"/>
  <c r="X32" i="1"/>
  <c r="Z32" i="1"/>
  <c r="AA32" i="1"/>
  <c r="Z95" i="1"/>
  <c r="Z89" i="1"/>
  <c r="Z83" i="1"/>
  <c r="Z79" i="1"/>
  <c r="Z73" i="1"/>
  <c r="Z67" i="1"/>
  <c r="Z61" i="1"/>
  <c r="Z55" i="1"/>
  <c r="Z49" i="1"/>
  <c r="Z43" i="1"/>
  <c r="Z37" i="1"/>
  <c r="Z31" i="1"/>
  <c r="Z25" i="1"/>
  <c r="Z19" i="1"/>
  <c r="Z13" i="1"/>
  <c r="AA79" i="1"/>
  <c r="AA73" i="1"/>
  <c r="AA67" i="1"/>
  <c r="AA61" i="1"/>
  <c r="AA55" i="1"/>
  <c r="AA49" i="1"/>
  <c r="AA43" i="1"/>
  <c r="AA37" i="1"/>
  <c r="AA31" i="1"/>
  <c r="AA25" i="1"/>
  <c r="AA19" i="1"/>
  <c r="AA13" i="1"/>
  <c r="Z11" i="1"/>
  <c r="K265" i="6"/>
  <c r="K50" i="6"/>
  <c r="K787" i="6"/>
  <c r="K992" i="6"/>
  <c r="K670" i="6"/>
  <c r="K941" i="6"/>
  <c r="K956" i="6"/>
  <c r="K832" i="6"/>
  <c r="K625" i="6"/>
  <c r="K947" i="6"/>
  <c r="K932" i="6"/>
  <c r="K922" i="6"/>
  <c r="K805" i="6"/>
  <c r="K760" i="6"/>
  <c r="K643" i="6"/>
  <c r="K598" i="6"/>
  <c r="K408" i="6"/>
  <c r="K391" i="6"/>
  <c r="K1013" i="6"/>
  <c r="K965" i="6"/>
  <c r="K950" i="6"/>
  <c r="K859" i="6"/>
  <c r="K814" i="6"/>
  <c r="K697" i="6"/>
  <c r="K652" i="6"/>
  <c r="K995" i="6"/>
  <c r="K974" i="6"/>
  <c r="K959" i="6"/>
  <c r="K886" i="6"/>
  <c r="K841" i="6"/>
  <c r="K724" i="6"/>
  <c r="K679" i="6"/>
  <c r="K205" i="6"/>
  <c r="K1022" i="6"/>
  <c r="K968" i="6"/>
  <c r="K929" i="6"/>
  <c r="K913" i="6"/>
  <c r="K868" i="6"/>
  <c r="K751" i="6"/>
  <c r="K706" i="6"/>
  <c r="K589" i="6"/>
  <c r="K977" i="6"/>
  <c r="K938" i="6"/>
  <c r="K895" i="6"/>
  <c r="K778" i="6"/>
  <c r="K733" i="6"/>
  <c r="K616" i="6"/>
  <c r="K232" i="6"/>
  <c r="K1010" i="6"/>
  <c r="K983" i="6"/>
  <c r="K445" i="6"/>
  <c r="K300" i="6"/>
  <c r="K277" i="6"/>
  <c r="K266" i="6"/>
  <c r="K151" i="6"/>
  <c r="K140" i="6"/>
  <c r="K1028" i="6"/>
  <c r="K971" i="6"/>
  <c r="K962" i="6"/>
  <c r="K953" i="6"/>
  <c r="K944" i="6"/>
  <c r="K935" i="6"/>
  <c r="K904" i="6"/>
  <c r="K877" i="6"/>
  <c r="K850" i="6"/>
  <c r="K823" i="6"/>
  <c r="K796" i="6"/>
  <c r="K769" i="6"/>
  <c r="K742" i="6"/>
  <c r="K715" i="6"/>
  <c r="K688" i="6"/>
  <c r="K661" i="6"/>
  <c r="K634" i="6"/>
  <c r="K607" i="6"/>
  <c r="K247" i="6"/>
  <c r="K178" i="6"/>
  <c r="K354" i="6"/>
  <c r="K337" i="6"/>
  <c r="K49" i="6"/>
  <c r="K1019" i="6"/>
  <c r="K1004" i="6"/>
  <c r="K426" i="6"/>
  <c r="K409" i="6"/>
  <c r="K372" i="6"/>
  <c r="K355" i="6"/>
  <c r="K318" i="6"/>
  <c r="K301" i="6"/>
  <c r="K274" i="6"/>
  <c r="K259" i="6"/>
  <c r="K254" i="6"/>
  <c r="K223" i="6"/>
  <c r="K196" i="6"/>
  <c r="K169" i="6"/>
  <c r="K158" i="6"/>
  <c r="K35" i="6"/>
  <c r="K248" i="6"/>
  <c r="K1001" i="6"/>
  <c r="K986" i="6"/>
  <c r="K444" i="6"/>
  <c r="K427" i="6"/>
  <c r="K390" i="6"/>
  <c r="K373" i="6"/>
  <c r="K336" i="6"/>
  <c r="K319" i="6"/>
  <c r="K241" i="6"/>
  <c r="K214" i="6"/>
  <c r="K187" i="6"/>
  <c r="K993" i="6"/>
  <c r="L993" i="6"/>
  <c r="K984" i="6"/>
  <c r="L984" i="6"/>
  <c r="K975" i="6"/>
  <c r="L975" i="6"/>
  <c r="L882" i="6"/>
  <c r="K882" i="6"/>
  <c r="L828" i="6"/>
  <c r="K828" i="6"/>
  <c r="K1020" i="6"/>
  <c r="L1020" i="6"/>
  <c r="L924" i="6"/>
  <c r="K924" i="6"/>
  <c r="L897" i="6"/>
  <c r="K897" i="6"/>
  <c r="L870" i="6"/>
  <c r="K870" i="6"/>
  <c r="K854" i="6"/>
  <c r="L854" i="6"/>
  <c r="L843" i="6"/>
  <c r="K843" i="6"/>
  <c r="K811" i="6"/>
  <c r="L811" i="6"/>
  <c r="K784" i="6"/>
  <c r="L784" i="6"/>
  <c r="K757" i="6"/>
  <c r="L757" i="6"/>
  <c r="K1011" i="6"/>
  <c r="L1011" i="6"/>
  <c r="K892" i="6"/>
  <c r="L892" i="6"/>
  <c r="K865" i="6"/>
  <c r="L865" i="6"/>
  <c r="K838" i="6"/>
  <c r="L838" i="6"/>
  <c r="L816" i="6"/>
  <c r="K816" i="6"/>
  <c r="L789" i="6"/>
  <c r="K789" i="6"/>
  <c r="L762" i="6"/>
  <c r="K762" i="6"/>
  <c r="L918" i="6"/>
  <c r="K918" i="6"/>
  <c r="L864" i="6"/>
  <c r="K864" i="6"/>
  <c r="K919" i="6"/>
  <c r="L919" i="6"/>
  <c r="K1027" i="6"/>
  <c r="L1027" i="6"/>
  <c r="K1000" i="6"/>
  <c r="L1000" i="6"/>
  <c r="K964" i="6"/>
  <c r="L964" i="6"/>
  <c r="K955" i="6"/>
  <c r="L955" i="6"/>
  <c r="K937" i="6"/>
  <c r="L937" i="6"/>
  <c r="K901" i="6"/>
  <c r="L901" i="6"/>
  <c r="K890" i="6"/>
  <c r="L890" i="6"/>
  <c r="K874" i="6"/>
  <c r="L874" i="6"/>
  <c r="L852" i="6"/>
  <c r="K852" i="6"/>
  <c r="K836" i="6"/>
  <c r="L836" i="6"/>
  <c r="L825" i="6"/>
  <c r="K825" i="6"/>
  <c r="K820" i="6"/>
  <c r="L820" i="6"/>
  <c r="L798" i="6"/>
  <c r="K798" i="6"/>
  <c r="K793" i="6"/>
  <c r="L793" i="6"/>
  <c r="L771" i="6"/>
  <c r="K771" i="6"/>
  <c r="K766" i="6"/>
  <c r="L766" i="6"/>
  <c r="K1029" i="6"/>
  <c r="L1029" i="6"/>
  <c r="K1002" i="6"/>
  <c r="L1002" i="6"/>
  <c r="K991" i="6"/>
  <c r="L991" i="6"/>
  <c r="K973" i="6"/>
  <c r="L973" i="6"/>
  <c r="K946" i="6"/>
  <c r="L946" i="6"/>
  <c r="K928" i="6"/>
  <c r="L928" i="6"/>
  <c r="L906" i="6"/>
  <c r="K906" i="6"/>
  <c r="L879" i="6"/>
  <c r="K879" i="6"/>
  <c r="K847" i="6"/>
  <c r="L847" i="6"/>
  <c r="L900" i="6"/>
  <c r="K900" i="6"/>
  <c r="L846" i="6"/>
  <c r="K846" i="6"/>
  <c r="K908" i="6"/>
  <c r="L908" i="6"/>
  <c r="K1018" i="6"/>
  <c r="L1018" i="6"/>
  <c r="K1009" i="6"/>
  <c r="L1009" i="6"/>
  <c r="K982" i="6"/>
  <c r="L982" i="6"/>
  <c r="K1030" i="6"/>
  <c r="L1030" i="6"/>
  <c r="K1025" i="6"/>
  <c r="K1021" i="6"/>
  <c r="L1021" i="6"/>
  <c r="K1016" i="6"/>
  <c r="K1012" i="6"/>
  <c r="L1012" i="6"/>
  <c r="K1007" i="6"/>
  <c r="K1003" i="6"/>
  <c r="L1003" i="6"/>
  <c r="K998" i="6"/>
  <c r="K994" i="6"/>
  <c r="L994" i="6"/>
  <c r="K989" i="6"/>
  <c r="K985" i="6"/>
  <c r="L985" i="6"/>
  <c r="K980" i="6"/>
  <c r="K976" i="6"/>
  <c r="L976" i="6"/>
  <c r="K967" i="6"/>
  <c r="L967" i="6"/>
  <c r="K958" i="6"/>
  <c r="L958" i="6"/>
  <c r="K949" i="6"/>
  <c r="L949" i="6"/>
  <c r="K940" i="6"/>
  <c r="L940" i="6"/>
  <c r="K931" i="6"/>
  <c r="L931" i="6"/>
  <c r="K926" i="6"/>
  <c r="L926" i="6"/>
  <c r="L915" i="6"/>
  <c r="K915" i="6"/>
  <c r="K910" i="6"/>
  <c r="L910" i="6"/>
  <c r="L888" i="6"/>
  <c r="K888" i="6"/>
  <c r="K883" i="6"/>
  <c r="L883" i="6"/>
  <c r="K872" i="6"/>
  <c r="L872" i="6"/>
  <c r="L861" i="6"/>
  <c r="K861" i="6"/>
  <c r="K856" i="6"/>
  <c r="L856" i="6"/>
  <c r="L834" i="6"/>
  <c r="K834" i="6"/>
  <c r="K829" i="6"/>
  <c r="L829" i="6"/>
  <c r="K818" i="6"/>
  <c r="L818" i="6"/>
  <c r="L807" i="6"/>
  <c r="K807" i="6"/>
  <c r="K802" i="6"/>
  <c r="L802" i="6"/>
  <c r="L780" i="6"/>
  <c r="K780" i="6"/>
  <c r="K775" i="6"/>
  <c r="L775" i="6"/>
  <c r="K1024" i="6"/>
  <c r="L1024" i="6"/>
  <c r="K1015" i="6"/>
  <c r="L1015" i="6"/>
  <c r="K997" i="6"/>
  <c r="L997" i="6"/>
  <c r="K916" i="6"/>
  <c r="L916" i="6"/>
  <c r="K912" i="6"/>
  <c r="L912" i="6"/>
  <c r="K885" i="6"/>
  <c r="L885" i="6"/>
  <c r="K880" i="6"/>
  <c r="L880" i="6"/>
  <c r="K867" i="6"/>
  <c r="L867" i="6"/>
  <c r="K862" i="6"/>
  <c r="L862" i="6"/>
  <c r="K858" i="6"/>
  <c r="L858" i="6"/>
  <c r="K849" i="6"/>
  <c r="L849" i="6"/>
  <c r="K844" i="6"/>
  <c r="L844" i="6"/>
  <c r="K840" i="6"/>
  <c r="L840" i="6"/>
  <c r="K831" i="6"/>
  <c r="L831" i="6"/>
  <c r="K826" i="6"/>
  <c r="L826" i="6"/>
  <c r="K822" i="6"/>
  <c r="L822" i="6"/>
  <c r="K813" i="6"/>
  <c r="L813" i="6"/>
  <c r="K808" i="6"/>
  <c r="L808" i="6"/>
  <c r="K804" i="6"/>
  <c r="L804" i="6"/>
  <c r="K795" i="6"/>
  <c r="L795" i="6"/>
  <c r="K790" i="6"/>
  <c r="L790" i="6"/>
  <c r="K786" i="6"/>
  <c r="L786" i="6"/>
  <c r="K777" i="6"/>
  <c r="L777" i="6"/>
  <c r="K772" i="6"/>
  <c r="L772" i="6"/>
  <c r="K768" i="6"/>
  <c r="L768" i="6"/>
  <c r="K759" i="6"/>
  <c r="L759" i="6"/>
  <c r="K754" i="6"/>
  <c r="L754" i="6"/>
  <c r="K750" i="6"/>
  <c r="L750" i="6"/>
  <c r="K741" i="6"/>
  <c r="L741" i="6"/>
  <c r="K736" i="6"/>
  <c r="L736" i="6"/>
  <c r="K732" i="6"/>
  <c r="L732" i="6"/>
  <c r="K723" i="6"/>
  <c r="L723" i="6"/>
  <c r="K718" i="6"/>
  <c r="L718" i="6"/>
  <c r="K714" i="6"/>
  <c r="L714" i="6"/>
  <c r="K705" i="6"/>
  <c r="L705" i="6"/>
  <c r="K700" i="6"/>
  <c r="L700" i="6"/>
  <c r="K696" i="6"/>
  <c r="L696" i="6"/>
  <c r="K687" i="6"/>
  <c r="L687" i="6"/>
  <c r="K682" i="6"/>
  <c r="L682" i="6"/>
  <c r="K678" i="6"/>
  <c r="L678" i="6"/>
  <c r="K669" i="6"/>
  <c r="L669" i="6"/>
  <c r="K664" i="6"/>
  <c r="L664" i="6"/>
  <c r="K660" i="6"/>
  <c r="L660" i="6"/>
  <c r="K651" i="6"/>
  <c r="L651" i="6"/>
  <c r="K646" i="6"/>
  <c r="L646" i="6"/>
  <c r="K642" i="6"/>
  <c r="L642" i="6"/>
  <c r="K633" i="6"/>
  <c r="L633" i="6"/>
  <c r="K628" i="6"/>
  <c r="L628" i="6"/>
  <c r="K624" i="6"/>
  <c r="L624" i="6"/>
  <c r="K615" i="6"/>
  <c r="L615" i="6"/>
  <c r="K610" i="6"/>
  <c r="L610" i="6"/>
  <c r="K606" i="6"/>
  <c r="L606" i="6"/>
  <c r="K597" i="6"/>
  <c r="L597" i="6"/>
  <c r="K592" i="6"/>
  <c r="L592" i="6"/>
  <c r="K588" i="6"/>
  <c r="L588" i="6"/>
  <c r="K577" i="6"/>
  <c r="L577" i="6"/>
  <c r="K572" i="6"/>
  <c r="L572" i="6"/>
  <c r="K566" i="6"/>
  <c r="L566" i="6"/>
  <c r="K561" i="6"/>
  <c r="L561" i="6"/>
  <c r="K550" i="6"/>
  <c r="L550" i="6"/>
  <c r="K545" i="6"/>
  <c r="L545" i="6"/>
  <c r="K539" i="6"/>
  <c r="L539" i="6"/>
  <c r="K533" i="6"/>
  <c r="L533" i="6"/>
  <c r="K527" i="6"/>
  <c r="L527" i="6"/>
  <c r="K521" i="6"/>
  <c r="L521" i="6"/>
  <c r="K515" i="6"/>
  <c r="L515" i="6"/>
  <c r="K509" i="6"/>
  <c r="L509" i="6"/>
  <c r="K503" i="6"/>
  <c r="L503" i="6"/>
  <c r="K497" i="6"/>
  <c r="L497" i="6"/>
  <c r="K491" i="6"/>
  <c r="L491" i="6"/>
  <c r="K485" i="6"/>
  <c r="L485" i="6"/>
  <c r="K479" i="6"/>
  <c r="L479" i="6"/>
  <c r="K473" i="6"/>
  <c r="L473" i="6"/>
  <c r="K467" i="6"/>
  <c r="L467" i="6"/>
  <c r="K461" i="6"/>
  <c r="L461" i="6"/>
  <c r="K441" i="6"/>
  <c r="L441" i="6"/>
  <c r="K436" i="6"/>
  <c r="L436" i="6"/>
  <c r="K431" i="6"/>
  <c r="L431" i="6"/>
  <c r="K421" i="6"/>
  <c r="L421" i="6"/>
  <c r="K416" i="6"/>
  <c r="L416" i="6"/>
  <c r="K411" i="6"/>
  <c r="L411" i="6"/>
  <c r="K407" i="6"/>
  <c r="L407" i="6"/>
  <c r="K387" i="6"/>
  <c r="L387" i="6"/>
  <c r="K382" i="6"/>
  <c r="L382" i="6"/>
  <c r="K377" i="6"/>
  <c r="L377" i="6"/>
  <c r="K367" i="6"/>
  <c r="L367" i="6"/>
  <c r="K362" i="6"/>
  <c r="L362" i="6"/>
  <c r="K357" i="6"/>
  <c r="L357" i="6"/>
  <c r="K353" i="6"/>
  <c r="L353" i="6"/>
  <c r="K333" i="6"/>
  <c r="L333" i="6"/>
  <c r="K323" i="6"/>
  <c r="L323" i="6"/>
  <c r="K313" i="6"/>
  <c r="L313" i="6"/>
  <c r="L303" i="6"/>
  <c r="K303" i="6"/>
  <c r="K299" i="6"/>
  <c r="L299" i="6"/>
  <c r="K293" i="6"/>
  <c r="L293" i="6"/>
  <c r="K279" i="6"/>
  <c r="L279" i="6"/>
  <c r="L245" i="6"/>
  <c r="K245" i="6"/>
  <c r="K240" i="6"/>
  <c r="L240" i="6"/>
  <c r="K234" i="6"/>
  <c r="L234" i="6"/>
  <c r="K218" i="6"/>
  <c r="L218" i="6"/>
  <c r="K213" i="6"/>
  <c r="L213" i="6"/>
  <c r="K207" i="6"/>
  <c r="L207" i="6"/>
  <c r="L202" i="6"/>
  <c r="K202" i="6"/>
  <c r="L191" i="6"/>
  <c r="K191" i="6"/>
  <c r="K186" i="6"/>
  <c r="L186" i="6"/>
  <c r="K180" i="6"/>
  <c r="L180" i="6"/>
  <c r="K153" i="6"/>
  <c r="L153" i="6"/>
  <c r="K966" i="6"/>
  <c r="L966" i="6"/>
  <c r="K1006" i="6"/>
  <c r="L1006" i="6"/>
  <c r="K988" i="6"/>
  <c r="L988" i="6"/>
  <c r="K979" i="6"/>
  <c r="L979" i="6"/>
  <c r="K970" i="6"/>
  <c r="L970" i="6"/>
  <c r="K961" i="6"/>
  <c r="L961" i="6"/>
  <c r="K952" i="6"/>
  <c r="L952" i="6"/>
  <c r="K943" i="6"/>
  <c r="L943" i="6"/>
  <c r="K934" i="6"/>
  <c r="L934" i="6"/>
  <c r="K921" i="6"/>
  <c r="L921" i="6"/>
  <c r="K903" i="6"/>
  <c r="L903" i="6"/>
  <c r="K898" i="6"/>
  <c r="L898" i="6"/>
  <c r="K894" i="6"/>
  <c r="L894" i="6"/>
  <c r="K876" i="6"/>
  <c r="L876" i="6"/>
  <c r="K1023" i="6"/>
  <c r="L1023" i="6"/>
  <c r="K1014" i="6"/>
  <c r="L1014" i="6"/>
  <c r="K1005" i="6"/>
  <c r="L1005" i="6"/>
  <c r="K996" i="6"/>
  <c r="L996" i="6"/>
  <c r="K987" i="6"/>
  <c r="L987" i="6"/>
  <c r="K978" i="6"/>
  <c r="L978" i="6"/>
  <c r="K969" i="6"/>
  <c r="L969" i="6"/>
  <c r="K960" i="6"/>
  <c r="L960" i="6"/>
  <c r="K951" i="6"/>
  <c r="L951" i="6"/>
  <c r="K942" i="6"/>
  <c r="L942" i="6"/>
  <c r="K933" i="6"/>
  <c r="L933" i="6"/>
  <c r="K920" i="6"/>
  <c r="L920" i="6"/>
  <c r="K911" i="6"/>
  <c r="L911" i="6"/>
  <c r="K902" i="6"/>
  <c r="L902" i="6"/>
  <c r="K893" i="6"/>
  <c r="L893" i="6"/>
  <c r="K884" i="6"/>
  <c r="L884" i="6"/>
  <c r="K875" i="6"/>
  <c r="L875" i="6"/>
  <c r="K866" i="6"/>
  <c r="L866" i="6"/>
  <c r="K857" i="6"/>
  <c r="L857" i="6"/>
  <c r="K848" i="6"/>
  <c r="L848" i="6"/>
  <c r="K839" i="6"/>
  <c r="L839" i="6"/>
  <c r="K830" i="6"/>
  <c r="L830" i="6"/>
  <c r="K821" i="6"/>
  <c r="L821" i="6"/>
  <c r="K812" i="6"/>
  <c r="L812" i="6"/>
  <c r="K803" i="6"/>
  <c r="L803" i="6"/>
  <c r="K794" i="6"/>
  <c r="L794" i="6"/>
  <c r="K785" i="6"/>
  <c r="L785" i="6"/>
  <c r="K776" i="6"/>
  <c r="L776" i="6"/>
  <c r="K767" i="6"/>
  <c r="L767" i="6"/>
  <c r="K758" i="6"/>
  <c r="L758" i="6"/>
  <c r="K753" i="6"/>
  <c r="K749" i="6"/>
  <c r="L749" i="6"/>
  <c r="K744" i="6"/>
  <c r="K740" i="6"/>
  <c r="L740" i="6"/>
  <c r="K735" i="6"/>
  <c r="K731" i="6"/>
  <c r="L731" i="6"/>
  <c r="K726" i="6"/>
  <c r="K722" i="6"/>
  <c r="L722" i="6"/>
  <c r="K717" i="6"/>
  <c r="K713" i="6"/>
  <c r="L713" i="6"/>
  <c r="K708" i="6"/>
  <c r="K704" i="6"/>
  <c r="L704" i="6"/>
  <c r="K699" i="6"/>
  <c r="K695" i="6"/>
  <c r="L695" i="6"/>
  <c r="K690" i="6"/>
  <c r="K686" i="6"/>
  <c r="L686" i="6"/>
  <c r="K681" i="6"/>
  <c r="K677" i="6"/>
  <c r="L677" i="6"/>
  <c r="K672" i="6"/>
  <c r="K668" i="6"/>
  <c r="L668" i="6"/>
  <c r="K663" i="6"/>
  <c r="K659" i="6"/>
  <c r="L659" i="6"/>
  <c r="K654" i="6"/>
  <c r="K650" i="6"/>
  <c r="L650" i="6"/>
  <c r="K645" i="6"/>
  <c r="K641" i="6"/>
  <c r="L641" i="6"/>
  <c r="K636" i="6"/>
  <c r="K632" i="6"/>
  <c r="L632" i="6"/>
  <c r="K627" i="6"/>
  <c r="K623" i="6"/>
  <c r="L623" i="6"/>
  <c r="K618" i="6"/>
  <c r="K614" i="6"/>
  <c r="L614" i="6"/>
  <c r="K609" i="6"/>
  <c r="K605" i="6"/>
  <c r="L605" i="6"/>
  <c r="K600" i="6"/>
  <c r="K596" i="6"/>
  <c r="L596" i="6"/>
  <c r="K591" i="6"/>
  <c r="K587" i="6"/>
  <c r="L587" i="6"/>
  <c r="K582" i="6"/>
  <c r="L582" i="6"/>
  <c r="K576" i="6"/>
  <c r="L576" i="6"/>
  <c r="K571" i="6"/>
  <c r="L571" i="6"/>
  <c r="K565" i="6"/>
  <c r="K560" i="6"/>
  <c r="L560" i="6"/>
  <c r="K555" i="6"/>
  <c r="L555" i="6"/>
  <c r="K549" i="6"/>
  <c r="L549" i="6"/>
  <c r="K544" i="6"/>
  <c r="L544" i="6"/>
  <c r="K538" i="6"/>
  <c r="L538" i="6"/>
  <c r="K532" i="6"/>
  <c r="L532" i="6"/>
  <c r="K526" i="6"/>
  <c r="L526" i="6"/>
  <c r="K520" i="6"/>
  <c r="L520" i="6"/>
  <c r="K514" i="6"/>
  <c r="L514" i="6"/>
  <c r="K508" i="6"/>
  <c r="L508" i="6"/>
  <c r="K502" i="6"/>
  <c r="L502" i="6"/>
  <c r="K496" i="6"/>
  <c r="L496" i="6"/>
  <c r="K490" i="6"/>
  <c r="L490" i="6"/>
  <c r="K484" i="6"/>
  <c r="L484" i="6"/>
  <c r="K478" i="6"/>
  <c r="L478" i="6"/>
  <c r="K472" i="6"/>
  <c r="L472" i="6"/>
  <c r="K466" i="6"/>
  <c r="L466" i="6"/>
  <c r="K460" i="6"/>
  <c r="L460" i="6"/>
  <c r="K455" i="6"/>
  <c r="L455" i="6"/>
  <c r="K450" i="6"/>
  <c r="L450" i="6"/>
  <c r="K440" i="6"/>
  <c r="L440" i="6"/>
  <c r="K435" i="6"/>
  <c r="L435" i="6"/>
  <c r="K430" i="6"/>
  <c r="L430" i="6"/>
  <c r="K420" i="6"/>
  <c r="K415" i="6"/>
  <c r="K410" i="6"/>
  <c r="L410" i="6"/>
  <c r="K406" i="6"/>
  <c r="L406" i="6"/>
  <c r="K401" i="6"/>
  <c r="L401" i="6"/>
  <c r="K396" i="6"/>
  <c r="L396" i="6"/>
  <c r="K386" i="6"/>
  <c r="L386" i="6"/>
  <c r="K381" i="6"/>
  <c r="L381" i="6"/>
  <c r="K376" i="6"/>
  <c r="L376" i="6"/>
  <c r="K366" i="6"/>
  <c r="K361" i="6"/>
  <c r="K356" i="6"/>
  <c r="L356" i="6"/>
  <c r="K352" i="6"/>
  <c r="L352" i="6"/>
  <c r="K347" i="6"/>
  <c r="L347" i="6"/>
  <c r="K342" i="6"/>
  <c r="L342" i="6"/>
  <c r="K332" i="6"/>
  <c r="L332" i="6"/>
  <c r="K327" i="6"/>
  <c r="L327" i="6"/>
  <c r="K322" i="6"/>
  <c r="L322" i="6"/>
  <c r="L312" i="6"/>
  <c r="K312" i="6"/>
  <c r="K307" i="6"/>
  <c r="K302" i="6"/>
  <c r="L302" i="6"/>
  <c r="K298" i="6"/>
  <c r="L298" i="6"/>
  <c r="K292" i="6"/>
  <c r="K288" i="6"/>
  <c r="L288" i="6"/>
  <c r="K283" i="6"/>
  <c r="K278" i="6"/>
  <c r="L278" i="6"/>
  <c r="K268" i="6"/>
  <c r="L268" i="6"/>
  <c r="K264" i="6"/>
  <c r="L264" i="6"/>
  <c r="L239" i="6"/>
  <c r="K239" i="6"/>
  <c r="K228" i="6"/>
  <c r="L228" i="6"/>
  <c r="L212" i="6"/>
  <c r="K212" i="6"/>
  <c r="L185" i="6"/>
  <c r="K185" i="6"/>
  <c r="K174" i="6"/>
  <c r="L174" i="6"/>
  <c r="K163" i="6"/>
  <c r="L163" i="6"/>
  <c r="K748" i="6"/>
  <c r="L748" i="6"/>
  <c r="K739" i="6"/>
  <c r="L739" i="6"/>
  <c r="K721" i="6"/>
  <c r="L721" i="6"/>
  <c r="K694" i="6"/>
  <c r="L694" i="6"/>
  <c r="K667" i="6"/>
  <c r="L667" i="6"/>
  <c r="K658" i="6"/>
  <c r="L658" i="6"/>
  <c r="K649" i="6"/>
  <c r="L649" i="6"/>
  <c r="K640" i="6"/>
  <c r="L640" i="6"/>
  <c r="K631" i="6"/>
  <c r="L631" i="6"/>
  <c r="K622" i="6"/>
  <c r="L622" i="6"/>
  <c r="K613" i="6"/>
  <c r="L613" i="6"/>
  <c r="K604" i="6"/>
  <c r="L604" i="6"/>
  <c r="K595" i="6"/>
  <c r="L595" i="6"/>
  <c r="K586" i="6"/>
  <c r="L586" i="6"/>
  <c r="K581" i="6"/>
  <c r="L581" i="6"/>
  <c r="K575" i="6"/>
  <c r="L575" i="6"/>
  <c r="K570" i="6"/>
  <c r="L570" i="6"/>
  <c r="K559" i="6"/>
  <c r="L559" i="6"/>
  <c r="K554" i="6"/>
  <c r="L554" i="6"/>
  <c r="K548" i="6"/>
  <c r="L548" i="6"/>
  <c r="K543" i="6"/>
  <c r="L543" i="6"/>
  <c r="K537" i="6"/>
  <c r="L537" i="6"/>
  <c r="K531" i="6"/>
  <c r="L531" i="6"/>
  <c r="K525" i="6"/>
  <c r="L525" i="6"/>
  <c r="K519" i="6"/>
  <c r="L519" i="6"/>
  <c r="K513" i="6"/>
  <c r="L513" i="6"/>
  <c r="K507" i="6"/>
  <c r="L507" i="6"/>
  <c r="K501" i="6"/>
  <c r="L501" i="6"/>
  <c r="K495" i="6"/>
  <c r="L495" i="6"/>
  <c r="K489" i="6"/>
  <c r="L489" i="6"/>
  <c r="K483" i="6"/>
  <c r="L483" i="6"/>
  <c r="K477" i="6"/>
  <c r="L477" i="6"/>
  <c r="K471" i="6"/>
  <c r="L471" i="6"/>
  <c r="K465" i="6"/>
  <c r="L465" i="6"/>
  <c r="K459" i="6"/>
  <c r="L459" i="6"/>
  <c r="K454" i="6"/>
  <c r="L454" i="6"/>
  <c r="K449" i="6"/>
  <c r="L449" i="6"/>
  <c r="K439" i="6"/>
  <c r="L439" i="6"/>
  <c r="K434" i="6"/>
  <c r="L434" i="6"/>
  <c r="K429" i="6"/>
  <c r="L429" i="6"/>
  <c r="K425" i="6"/>
  <c r="L425" i="6"/>
  <c r="K405" i="6"/>
  <c r="L405" i="6"/>
  <c r="K400" i="6"/>
  <c r="L400" i="6"/>
  <c r="K395" i="6"/>
  <c r="L395" i="6"/>
  <c r="K385" i="6"/>
  <c r="L385" i="6"/>
  <c r="K380" i="6"/>
  <c r="L380" i="6"/>
  <c r="K375" i="6"/>
  <c r="L375" i="6"/>
  <c r="K371" i="6"/>
  <c r="L371" i="6"/>
  <c r="K351" i="6"/>
  <c r="L351" i="6"/>
  <c r="K346" i="6"/>
  <c r="L346" i="6"/>
  <c r="K341" i="6"/>
  <c r="L341" i="6"/>
  <c r="K331" i="6"/>
  <c r="L331" i="6"/>
  <c r="L321" i="6"/>
  <c r="K321" i="6"/>
  <c r="K317" i="6"/>
  <c r="L317" i="6"/>
  <c r="K311" i="6"/>
  <c r="L311" i="6"/>
  <c r="K297" i="6"/>
  <c r="L297" i="6"/>
  <c r="K287" i="6"/>
  <c r="L287" i="6"/>
  <c r="L263" i="6"/>
  <c r="K263" i="6"/>
  <c r="K258" i="6"/>
  <c r="L258" i="6"/>
  <c r="K253" i="6"/>
  <c r="L253" i="6"/>
  <c r="K243" i="6"/>
  <c r="L243" i="6"/>
  <c r="L238" i="6"/>
  <c r="K238" i="6"/>
  <c r="L227" i="6"/>
  <c r="K227" i="6"/>
  <c r="K222" i="6"/>
  <c r="L222" i="6"/>
  <c r="K216" i="6"/>
  <c r="L216" i="6"/>
  <c r="K200" i="6"/>
  <c r="L200" i="6"/>
  <c r="K195" i="6"/>
  <c r="L195" i="6"/>
  <c r="K189" i="6"/>
  <c r="L189" i="6"/>
  <c r="L184" i="6"/>
  <c r="K184" i="6"/>
  <c r="L173" i="6"/>
  <c r="K173" i="6"/>
  <c r="K168" i="6"/>
  <c r="L168" i="6"/>
  <c r="K157" i="6"/>
  <c r="L157" i="6"/>
  <c r="K730" i="6"/>
  <c r="L730" i="6"/>
  <c r="K712" i="6"/>
  <c r="L712" i="6"/>
  <c r="K703" i="6"/>
  <c r="L703" i="6"/>
  <c r="K685" i="6"/>
  <c r="L685" i="6"/>
  <c r="K676" i="6"/>
  <c r="L676" i="6"/>
  <c r="K1026" i="6"/>
  <c r="L1026" i="6"/>
  <c r="K1017" i="6"/>
  <c r="L1017" i="6"/>
  <c r="K1008" i="6"/>
  <c r="L1008" i="6"/>
  <c r="K999" i="6"/>
  <c r="L999" i="6"/>
  <c r="K990" i="6"/>
  <c r="L990" i="6"/>
  <c r="K981" i="6"/>
  <c r="L981" i="6"/>
  <c r="K972" i="6"/>
  <c r="L972" i="6"/>
  <c r="K963" i="6"/>
  <c r="L963" i="6"/>
  <c r="K954" i="6"/>
  <c r="L954" i="6"/>
  <c r="K945" i="6"/>
  <c r="L945" i="6"/>
  <c r="K936" i="6"/>
  <c r="L936" i="6"/>
  <c r="K927" i="6"/>
  <c r="L927" i="6"/>
  <c r="K923" i="6"/>
  <c r="L923" i="6"/>
  <c r="K914" i="6"/>
  <c r="L914" i="6"/>
  <c r="K909" i="6"/>
  <c r="L909" i="6"/>
  <c r="K905" i="6"/>
  <c r="L905" i="6"/>
  <c r="K896" i="6"/>
  <c r="L896" i="6"/>
  <c r="K891" i="6"/>
  <c r="L891" i="6"/>
  <c r="K887" i="6"/>
  <c r="L887" i="6"/>
  <c r="K878" i="6"/>
  <c r="L878" i="6"/>
  <c r="K873" i="6"/>
  <c r="L873" i="6"/>
  <c r="K869" i="6"/>
  <c r="L869" i="6"/>
  <c r="K860" i="6"/>
  <c r="L860" i="6"/>
  <c r="K855" i="6"/>
  <c r="L855" i="6"/>
  <c r="K851" i="6"/>
  <c r="L851" i="6"/>
  <c r="K842" i="6"/>
  <c r="L842" i="6"/>
  <c r="K837" i="6"/>
  <c r="L837" i="6"/>
  <c r="K833" i="6"/>
  <c r="L833" i="6"/>
  <c r="K824" i="6"/>
  <c r="L824" i="6"/>
  <c r="K819" i="6"/>
  <c r="L819" i="6"/>
  <c r="K815" i="6"/>
  <c r="L815" i="6"/>
  <c r="K810" i="6"/>
  <c r="K806" i="6"/>
  <c r="L806" i="6"/>
  <c r="K801" i="6"/>
  <c r="L801" i="6"/>
  <c r="K797" i="6"/>
  <c r="L797" i="6"/>
  <c r="K792" i="6"/>
  <c r="K788" i="6"/>
  <c r="L788" i="6"/>
  <c r="K783" i="6"/>
  <c r="L783" i="6"/>
  <c r="K779" i="6"/>
  <c r="L779" i="6"/>
  <c r="K774" i="6"/>
  <c r="K770" i="6"/>
  <c r="L770" i="6"/>
  <c r="K765" i="6"/>
  <c r="L765" i="6"/>
  <c r="K761" i="6"/>
  <c r="L761" i="6"/>
  <c r="K756" i="6"/>
  <c r="K752" i="6"/>
  <c r="L752" i="6"/>
  <c r="K747" i="6"/>
  <c r="L747" i="6"/>
  <c r="K743" i="6"/>
  <c r="L743" i="6"/>
  <c r="K738" i="6"/>
  <c r="K734" i="6"/>
  <c r="L734" i="6"/>
  <c r="K729" i="6"/>
  <c r="L729" i="6"/>
  <c r="K725" i="6"/>
  <c r="L725" i="6"/>
  <c r="K720" i="6"/>
  <c r="K716" i="6"/>
  <c r="L716" i="6"/>
  <c r="K711" i="6"/>
  <c r="L711" i="6"/>
  <c r="K707" i="6"/>
  <c r="L707" i="6"/>
  <c r="K702" i="6"/>
  <c r="K698" i="6"/>
  <c r="L698" i="6"/>
  <c r="K693" i="6"/>
  <c r="L693" i="6"/>
  <c r="K689" i="6"/>
  <c r="L689" i="6"/>
  <c r="K684" i="6"/>
  <c r="K680" i="6"/>
  <c r="L680" i="6"/>
  <c r="K675" i="6"/>
  <c r="L675" i="6"/>
  <c r="K671" i="6"/>
  <c r="L671" i="6"/>
  <c r="K666" i="6"/>
  <c r="K662" i="6"/>
  <c r="L662" i="6"/>
  <c r="K657" i="6"/>
  <c r="L657" i="6"/>
  <c r="K653" i="6"/>
  <c r="L653" i="6"/>
  <c r="K648" i="6"/>
  <c r="K644" i="6"/>
  <c r="L644" i="6"/>
  <c r="K639" i="6"/>
  <c r="L639" i="6"/>
  <c r="K635" i="6"/>
  <c r="L635" i="6"/>
  <c r="K630" i="6"/>
  <c r="K626" i="6"/>
  <c r="L626" i="6"/>
  <c r="K621" i="6"/>
  <c r="L621" i="6"/>
  <c r="K617" i="6"/>
  <c r="L617" i="6"/>
  <c r="K612" i="6"/>
  <c r="K608" i="6"/>
  <c r="L608" i="6"/>
  <c r="K603" i="6"/>
  <c r="L603" i="6"/>
  <c r="K599" i="6"/>
  <c r="L599" i="6"/>
  <c r="K594" i="6"/>
  <c r="K590" i="6"/>
  <c r="L590" i="6"/>
  <c r="K585" i="6"/>
  <c r="L585" i="6"/>
  <c r="K580" i="6"/>
  <c r="L580" i="6"/>
  <c r="K574" i="6"/>
  <c r="K569" i="6"/>
  <c r="L569" i="6"/>
  <c r="K564" i="6"/>
  <c r="L564" i="6"/>
  <c r="K558" i="6"/>
  <c r="L558" i="6"/>
  <c r="K553" i="6"/>
  <c r="L553" i="6"/>
  <c r="K547" i="6"/>
  <c r="K542" i="6"/>
  <c r="L542" i="6"/>
  <c r="K536" i="6"/>
  <c r="L536" i="6"/>
  <c r="K530" i="6"/>
  <c r="L530" i="6"/>
  <c r="K524" i="6"/>
  <c r="L524" i="6"/>
  <c r="K518" i="6"/>
  <c r="L518" i="6"/>
  <c r="K512" i="6"/>
  <c r="L512" i="6"/>
  <c r="K506" i="6"/>
  <c r="L506" i="6"/>
  <c r="K500" i="6"/>
  <c r="L500" i="6"/>
  <c r="K494" i="6"/>
  <c r="L494" i="6"/>
  <c r="K488" i="6"/>
  <c r="L488" i="6"/>
  <c r="K482" i="6"/>
  <c r="L482" i="6"/>
  <c r="K476" i="6"/>
  <c r="L476" i="6"/>
  <c r="K470" i="6"/>
  <c r="L470" i="6"/>
  <c r="K464" i="6"/>
  <c r="L464" i="6"/>
  <c r="K458" i="6"/>
  <c r="L458" i="6"/>
  <c r="K453" i="6"/>
  <c r="L453" i="6"/>
  <c r="K448" i="6"/>
  <c r="L448" i="6"/>
  <c r="K438" i="6"/>
  <c r="K433" i="6"/>
  <c r="K428" i="6"/>
  <c r="L428" i="6"/>
  <c r="K424" i="6"/>
  <c r="L424" i="6"/>
  <c r="K419" i="6"/>
  <c r="L419" i="6"/>
  <c r="K414" i="6"/>
  <c r="L414" i="6"/>
  <c r="K404" i="6"/>
  <c r="L404" i="6"/>
  <c r="K399" i="6"/>
  <c r="L399" i="6"/>
  <c r="K394" i="6"/>
  <c r="L394" i="6"/>
  <c r="K384" i="6"/>
  <c r="K379" i="6"/>
  <c r="K374" i="6"/>
  <c r="L374" i="6"/>
  <c r="K370" i="6"/>
  <c r="L370" i="6"/>
  <c r="K365" i="6"/>
  <c r="L365" i="6"/>
  <c r="K360" i="6"/>
  <c r="L360" i="6"/>
  <c r="K350" i="6"/>
  <c r="L350" i="6"/>
  <c r="K345" i="6"/>
  <c r="L345" i="6"/>
  <c r="K340" i="6"/>
  <c r="L340" i="6"/>
  <c r="L330" i="6"/>
  <c r="K330" i="6"/>
  <c r="K325" i="6"/>
  <c r="K320" i="6"/>
  <c r="L320" i="6"/>
  <c r="K316" i="6"/>
  <c r="L316" i="6"/>
  <c r="K310" i="6"/>
  <c r="K306" i="6"/>
  <c r="L306" i="6"/>
  <c r="K296" i="6"/>
  <c r="L296" i="6"/>
  <c r="K291" i="6"/>
  <c r="L291" i="6"/>
  <c r="K286" i="6"/>
  <c r="L286" i="6"/>
  <c r="K282" i="6"/>
  <c r="L282" i="6"/>
  <c r="K272" i="6"/>
  <c r="L272" i="6"/>
  <c r="L257" i="6"/>
  <c r="K257" i="6"/>
  <c r="L221" i="6"/>
  <c r="K221" i="6"/>
  <c r="K210" i="6"/>
  <c r="L210" i="6"/>
  <c r="L194" i="6"/>
  <c r="K194" i="6"/>
  <c r="L167" i="6"/>
  <c r="K167" i="6"/>
  <c r="K161" i="6"/>
  <c r="L161" i="6"/>
  <c r="K800" i="6"/>
  <c r="L800" i="6"/>
  <c r="K782" i="6"/>
  <c r="L782" i="6"/>
  <c r="K764" i="6"/>
  <c r="L764" i="6"/>
  <c r="K746" i="6"/>
  <c r="L746" i="6"/>
  <c r="K728" i="6"/>
  <c r="L728" i="6"/>
  <c r="K710" i="6"/>
  <c r="L710" i="6"/>
  <c r="K692" i="6"/>
  <c r="L692" i="6"/>
  <c r="K674" i="6"/>
  <c r="L674" i="6"/>
  <c r="K656" i="6"/>
  <c r="L656" i="6"/>
  <c r="K638" i="6"/>
  <c r="L638" i="6"/>
  <c r="K620" i="6"/>
  <c r="L620" i="6"/>
  <c r="K602" i="6"/>
  <c r="L602" i="6"/>
  <c r="K584" i="6"/>
  <c r="L584" i="6"/>
  <c r="K579" i="6"/>
  <c r="L579" i="6"/>
  <c r="K568" i="6"/>
  <c r="L568" i="6"/>
  <c r="K563" i="6"/>
  <c r="L563" i="6"/>
  <c r="K557" i="6"/>
  <c r="L557" i="6"/>
  <c r="K552" i="6"/>
  <c r="L552" i="6"/>
  <c r="K541" i="6"/>
  <c r="L541" i="6"/>
  <c r="K535" i="6"/>
  <c r="L535" i="6"/>
  <c r="K529" i="6"/>
  <c r="L529" i="6"/>
  <c r="K523" i="6"/>
  <c r="L523" i="6"/>
  <c r="K517" i="6"/>
  <c r="L517" i="6"/>
  <c r="K511" i="6"/>
  <c r="L511" i="6"/>
  <c r="K505" i="6"/>
  <c r="L505" i="6"/>
  <c r="K499" i="6"/>
  <c r="L499" i="6"/>
  <c r="K493" i="6"/>
  <c r="L493" i="6"/>
  <c r="K487" i="6"/>
  <c r="L487" i="6"/>
  <c r="K481" i="6"/>
  <c r="L481" i="6"/>
  <c r="K475" i="6"/>
  <c r="L475" i="6"/>
  <c r="K469" i="6"/>
  <c r="L469" i="6"/>
  <c r="K463" i="6"/>
  <c r="L463" i="6"/>
  <c r="K457" i="6"/>
  <c r="L457" i="6"/>
  <c r="K452" i="6"/>
  <c r="L452" i="6"/>
  <c r="K447" i="6"/>
  <c r="L447" i="6"/>
  <c r="K443" i="6"/>
  <c r="L443" i="6"/>
  <c r="K423" i="6"/>
  <c r="L423" i="6"/>
  <c r="K418" i="6"/>
  <c r="L418" i="6"/>
  <c r="K413" i="6"/>
  <c r="L413" i="6"/>
  <c r="K403" i="6"/>
  <c r="L403" i="6"/>
  <c r="K398" i="6"/>
  <c r="L398" i="6"/>
  <c r="K393" i="6"/>
  <c r="L393" i="6"/>
  <c r="K389" i="6"/>
  <c r="L389" i="6"/>
  <c r="K369" i="6"/>
  <c r="L369" i="6"/>
  <c r="K364" i="6"/>
  <c r="L364" i="6"/>
  <c r="K359" i="6"/>
  <c r="L359" i="6"/>
  <c r="K349" i="6"/>
  <c r="L349" i="6"/>
  <c r="K344" i="6"/>
  <c r="L344" i="6"/>
  <c r="K339" i="6"/>
  <c r="L339" i="6"/>
  <c r="K335" i="6"/>
  <c r="L335" i="6"/>
  <c r="K329" i="6"/>
  <c r="L329" i="6"/>
  <c r="K315" i="6"/>
  <c r="L315" i="6"/>
  <c r="K305" i="6"/>
  <c r="L305" i="6"/>
  <c r="K295" i="6"/>
  <c r="L295" i="6"/>
  <c r="L281" i="6"/>
  <c r="K281" i="6"/>
  <c r="K276" i="6"/>
  <c r="L276" i="6"/>
  <c r="K261" i="6"/>
  <c r="L261" i="6"/>
  <c r="L256" i="6"/>
  <c r="K256" i="6"/>
  <c r="K251" i="6"/>
  <c r="L251" i="6"/>
  <c r="K236" i="6"/>
  <c r="L236" i="6"/>
  <c r="K231" i="6"/>
  <c r="L231" i="6"/>
  <c r="K225" i="6"/>
  <c r="L225" i="6"/>
  <c r="L220" i="6"/>
  <c r="K220" i="6"/>
  <c r="L209" i="6"/>
  <c r="K209" i="6"/>
  <c r="K204" i="6"/>
  <c r="L204" i="6"/>
  <c r="K198" i="6"/>
  <c r="L198" i="6"/>
  <c r="K182" i="6"/>
  <c r="L182" i="6"/>
  <c r="K177" i="6"/>
  <c r="L177" i="6"/>
  <c r="K171" i="6"/>
  <c r="L171" i="6"/>
  <c r="L160" i="6"/>
  <c r="K160" i="6"/>
  <c r="K957" i="6"/>
  <c r="L957" i="6"/>
  <c r="K948" i="6"/>
  <c r="L948" i="6"/>
  <c r="K939" i="6"/>
  <c r="L939" i="6"/>
  <c r="K930" i="6"/>
  <c r="L930" i="6"/>
  <c r="K925" i="6"/>
  <c r="K917" i="6"/>
  <c r="L917" i="6"/>
  <c r="K907" i="6"/>
  <c r="K899" i="6"/>
  <c r="L899" i="6"/>
  <c r="K889" i="6"/>
  <c r="K881" i="6"/>
  <c r="L881" i="6"/>
  <c r="K871" i="6"/>
  <c r="K863" i="6"/>
  <c r="L863" i="6"/>
  <c r="K853" i="6"/>
  <c r="K845" i="6"/>
  <c r="L845" i="6"/>
  <c r="K835" i="6"/>
  <c r="K827" i="6"/>
  <c r="L827" i="6"/>
  <c r="K817" i="6"/>
  <c r="K809" i="6"/>
  <c r="L809" i="6"/>
  <c r="K799" i="6"/>
  <c r="K791" i="6"/>
  <c r="L791" i="6"/>
  <c r="K781" i="6"/>
  <c r="K773" i="6"/>
  <c r="L773" i="6"/>
  <c r="K763" i="6"/>
  <c r="K755" i="6"/>
  <c r="L755" i="6"/>
  <c r="K745" i="6"/>
  <c r="K737" i="6"/>
  <c r="L737" i="6"/>
  <c r="K727" i="6"/>
  <c r="K719" i="6"/>
  <c r="L719" i="6"/>
  <c r="K709" i="6"/>
  <c r="K701" i="6"/>
  <c r="L701" i="6"/>
  <c r="K691" i="6"/>
  <c r="K683" i="6"/>
  <c r="L683" i="6"/>
  <c r="K673" i="6"/>
  <c r="K665" i="6"/>
  <c r="L665" i="6"/>
  <c r="K655" i="6"/>
  <c r="K647" i="6"/>
  <c r="L647" i="6"/>
  <c r="K637" i="6"/>
  <c r="K629" i="6"/>
  <c r="L629" i="6"/>
  <c r="K619" i="6"/>
  <c r="K611" i="6"/>
  <c r="L611" i="6"/>
  <c r="K601" i="6"/>
  <c r="K593" i="6"/>
  <c r="L593" i="6"/>
  <c r="K583" i="6"/>
  <c r="K578" i="6"/>
  <c r="L578" i="6"/>
  <c r="K573" i="6"/>
  <c r="L573" i="6"/>
  <c r="K567" i="6"/>
  <c r="L567" i="6"/>
  <c r="K562" i="6"/>
  <c r="L562" i="6"/>
  <c r="K556" i="6"/>
  <c r="K551" i="6"/>
  <c r="L551" i="6"/>
  <c r="K546" i="6"/>
  <c r="L546" i="6"/>
  <c r="K540" i="6"/>
  <c r="L540" i="6"/>
  <c r="K534" i="6"/>
  <c r="L534" i="6"/>
  <c r="K528" i="6"/>
  <c r="L528" i="6"/>
  <c r="K522" i="6"/>
  <c r="L522" i="6"/>
  <c r="K516" i="6"/>
  <c r="L516" i="6"/>
  <c r="K510" i="6"/>
  <c r="L510" i="6"/>
  <c r="K504" i="6"/>
  <c r="L504" i="6"/>
  <c r="K498" i="6"/>
  <c r="L498" i="6"/>
  <c r="K492" i="6"/>
  <c r="L492" i="6"/>
  <c r="K486" i="6"/>
  <c r="L486" i="6"/>
  <c r="K480" i="6"/>
  <c r="L480" i="6"/>
  <c r="K474" i="6"/>
  <c r="L474" i="6"/>
  <c r="K468" i="6"/>
  <c r="L468" i="6"/>
  <c r="K462" i="6"/>
  <c r="L462" i="6"/>
  <c r="K456" i="6"/>
  <c r="K451" i="6"/>
  <c r="K446" i="6"/>
  <c r="L446" i="6"/>
  <c r="K442" i="6"/>
  <c r="L442" i="6"/>
  <c r="K437" i="6"/>
  <c r="L437" i="6"/>
  <c r="K432" i="6"/>
  <c r="L432" i="6"/>
  <c r="K422" i="6"/>
  <c r="L422" i="6"/>
  <c r="K417" i="6"/>
  <c r="L417" i="6"/>
  <c r="K412" i="6"/>
  <c r="L412" i="6"/>
  <c r="K402" i="6"/>
  <c r="K397" i="6"/>
  <c r="K392" i="6"/>
  <c r="L392" i="6"/>
  <c r="K388" i="6"/>
  <c r="L388" i="6"/>
  <c r="K383" i="6"/>
  <c r="L383" i="6"/>
  <c r="K378" i="6"/>
  <c r="L378" i="6"/>
  <c r="K368" i="6"/>
  <c r="L368" i="6"/>
  <c r="K363" i="6"/>
  <c r="L363" i="6"/>
  <c r="K358" i="6"/>
  <c r="L358" i="6"/>
  <c r="K348" i="6"/>
  <c r="K343" i="6"/>
  <c r="K338" i="6"/>
  <c r="L338" i="6"/>
  <c r="K334" i="6"/>
  <c r="L334" i="6"/>
  <c r="K328" i="6"/>
  <c r="K324" i="6"/>
  <c r="L324" i="6"/>
  <c r="K314" i="6"/>
  <c r="L314" i="6"/>
  <c r="K309" i="6"/>
  <c r="L309" i="6"/>
  <c r="K304" i="6"/>
  <c r="L304" i="6"/>
  <c r="L294" i="6"/>
  <c r="K294" i="6"/>
  <c r="K289" i="6"/>
  <c r="K284" i="6"/>
  <c r="L275" i="6"/>
  <c r="K275" i="6"/>
  <c r="K270" i="6"/>
  <c r="L270" i="6"/>
  <c r="L250" i="6"/>
  <c r="K250" i="6"/>
  <c r="K246" i="6"/>
  <c r="L246" i="6"/>
  <c r="L230" i="6"/>
  <c r="K230" i="6"/>
  <c r="L203" i="6"/>
  <c r="K203" i="6"/>
  <c r="K192" i="6"/>
  <c r="L192" i="6"/>
  <c r="L176" i="6"/>
  <c r="K176" i="6"/>
  <c r="K165" i="6"/>
  <c r="L165" i="6"/>
  <c r="L149" i="6"/>
  <c r="K149" i="6"/>
  <c r="K143" i="6"/>
  <c r="L143" i="6"/>
  <c r="K139" i="6"/>
  <c r="L139" i="6"/>
  <c r="K129" i="6"/>
  <c r="L129" i="6"/>
  <c r="K125" i="6"/>
  <c r="L125" i="6"/>
  <c r="K111" i="6"/>
  <c r="L111" i="6"/>
  <c r="K107" i="6"/>
  <c r="L107" i="6"/>
  <c r="K93" i="6"/>
  <c r="L93" i="6"/>
  <c r="K89" i="6"/>
  <c r="L89" i="6"/>
  <c r="K75" i="6"/>
  <c r="L75" i="6"/>
  <c r="K71" i="6"/>
  <c r="L71" i="6"/>
  <c r="K57" i="6"/>
  <c r="L57" i="6"/>
  <c r="K52" i="6"/>
  <c r="L52" i="6"/>
  <c r="K48" i="6"/>
  <c r="L48" i="6"/>
  <c r="K269" i="6"/>
  <c r="L269" i="6"/>
  <c r="K260" i="6"/>
  <c r="L260" i="6"/>
  <c r="K252" i="6"/>
  <c r="L252" i="6"/>
  <c r="K244" i="6"/>
  <c r="L244" i="6"/>
  <c r="K235" i="6"/>
  <c r="L235" i="6"/>
  <c r="K226" i="6"/>
  <c r="L226" i="6"/>
  <c r="K217" i="6"/>
  <c r="L217" i="6"/>
  <c r="K208" i="6"/>
  <c r="L208" i="6"/>
  <c r="K199" i="6"/>
  <c r="L199" i="6"/>
  <c r="K190" i="6"/>
  <c r="L190" i="6"/>
  <c r="K181" i="6"/>
  <c r="L181" i="6"/>
  <c r="K172" i="6"/>
  <c r="L172" i="6"/>
  <c r="K162" i="6"/>
  <c r="L162" i="6"/>
  <c r="K152" i="6"/>
  <c r="L152" i="6"/>
  <c r="K148" i="6"/>
  <c r="L148" i="6"/>
  <c r="K142" i="6"/>
  <c r="K138" i="6"/>
  <c r="L138" i="6"/>
  <c r="K133" i="6"/>
  <c r="K128" i="6"/>
  <c r="K124" i="6"/>
  <c r="L124" i="6"/>
  <c r="K120" i="6"/>
  <c r="L120" i="6"/>
  <c r="K115" i="6"/>
  <c r="K110" i="6"/>
  <c r="K106" i="6"/>
  <c r="L106" i="6"/>
  <c r="K102" i="6"/>
  <c r="L102" i="6"/>
  <c r="K97" i="6"/>
  <c r="K92" i="6"/>
  <c r="K88" i="6"/>
  <c r="L88" i="6"/>
  <c r="K84" i="6"/>
  <c r="L84" i="6"/>
  <c r="K79" i="6"/>
  <c r="K74" i="6"/>
  <c r="K70" i="6"/>
  <c r="L70" i="6"/>
  <c r="K66" i="6"/>
  <c r="L66" i="6"/>
  <c r="K61" i="6"/>
  <c r="K56" i="6"/>
  <c r="K51" i="6"/>
  <c r="L51" i="6"/>
  <c r="K47" i="6"/>
  <c r="L47" i="6"/>
  <c r="K42" i="6"/>
  <c r="L42" i="6"/>
  <c r="K37" i="6"/>
  <c r="L37" i="6"/>
  <c r="K36" i="6"/>
  <c r="K147" i="6"/>
  <c r="L147" i="6"/>
  <c r="K137" i="6"/>
  <c r="L137" i="6"/>
  <c r="K123" i="6"/>
  <c r="L123" i="6"/>
  <c r="K119" i="6"/>
  <c r="L119" i="6"/>
  <c r="K105" i="6"/>
  <c r="L105" i="6"/>
  <c r="K101" i="6"/>
  <c r="L101" i="6"/>
  <c r="K87" i="6"/>
  <c r="L87" i="6"/>
  <c r="K83" i="6"/>
  <c r="L83" i="6"/>
  <c r="K69" i="6"/>
  <c r="L69" i="6"/>
  <c r="K65" i="6"/>
  <c r="L65" i="6"/>
  <c r="K46" i="6"/>
  <c r="L46" i="6"/>
  <c r="K41" i="6"/>
  <c r="L41" i="6"/>
  <c r="L1031" i="6"/>
  <c r="K326" i="6"/>
  <c r="L326" i="6"/>
  <c r="K308" i="6"/>
  <c r="L308" i="6"/>
  <c r="K290" i="6"/>
  <c r="L290" i="6"/>
  <c r="K285" i="6"/>
  <c r="L285" i="6"/>
  <c r="K273" i="6"/>
  <c r="L273" i="6"/>
  <c r="K267" i="6"/>
  <c r="L267" i="6"/>
  <c r="K255" i="6"/>
  <c r="L255" i="6"/>
  <c r="K242" i="6"/>
  <c r="L242" i="6"/>
  <c r="K233" i="6"/>
  <c r="L233" i="6"/>
  <c r="K229" i="6"/>
  <c r="L229" i="6"/>
  <c r="K224" i="6"/>
  <c r="L224" i="6"/>
  <c r="K215" i="6"/>
  <c r="L215" i="6"/>
  <c r="K211" i="6"/>
  <c r="L211" i="6"/>
  <c r="K206" i="6"/>
  <c r="L206" i="6"/>
  <c r="K197" i="6"/>
  <c r="L197" i="6"/>
  <c r="K193" i="6"/>
  <c r="L193" i="6"/>
  <c r="K188" i="6"/>
  <c r="L188" i="6"/>
  <c r="K179" i="6"/>
  <c r="L179" i="6"/>
  <c r="K175" i="6"/>
  <c r="L175" i="6"/>
  <c r="K170" i="6"/>
  <c r="L170" i="6"/>
  <c r="K166" i="6"/>
  <c r="L166" i="6"/>
  <c r="K156" i="6"/>
  <c r="L156" i="6"/>
  <c r="K146" i="6"/>
  <c r="L146" i="6"/>
  <c r="K141" i="6"/>
  <c r="L141" i="6"/>
  <c r="K136" i="6"/>
  <c r="L136" i="6"/>
  <c r="K132" i="6"/>
  <c r="L132" i="6"/>
  <c r="K127" i="6"/>
  <c r="K122" i="6"/>
  <c r="K118" i="6"/>
  <c r="L118" i="6"/>
  <c r="K114" i="6"/>
  <c r="L114" i="6"/>
  <c r="K109" i="6"/>
  <c r="K104" i="6"/>
  <c r="K100" i="6"/>
  <c r="L100" i="6"/>
  <c r="K96" i="6"/>
  <c r="L96" i="6"/>
  <c r="K91" i="6"/>
  <c r="K86" i="6"/>
  <c r="K82" i="6"/>
  <c r="L82" i="6"/>
  <c r="K78" i="6"/>
  <c r="L78" i="6"/>
  <c r="K73" i="6"/>
  <c r="K68" i="6"/>
  <c r="K64" i="6"/>
  <c r="L64" i="6"/>
  <c r="K60" i="6"/>
  <c r="L60" i="6"/>
  <c r="K55" i="6"/>
  <c r="L55" i="6"/>
  <c r="K45" i="6"/>
  <c r="L45" i="6"/>
  <c r="K40" i="6"/>
  <c r="L40" i="6"/>
  <c r="K34" i="6"/>
  <c r="K155" i="6"/>
  <c r="L155" i="6"/>
  <c r="K150" i="6"/>
  <c r="L150" i="6"/>
  <c r="K145" i="6"/>
  <c r="L145" i="6"/>
  <c r="K135" i="6"/>
  <c r="L135" i="6"/>
  <c r="K131" i="6"/>
  <c r="L131" i="6"/>
  <c r="K117" i="6"/>
  <c r="L117" i="6"/>
  <c r="K113" i="6"/>
  <c r="L113" i="6"/>
  <c r="K99" i="6"/>
  <c r="L99" i="6"/>
  <c r="K95" i="6"/>
  <c r="L95" i="6"/>
  <c r="K81" i="6"/>
  <c r="L81" i="6"/>
  <c r="K77" i="6"/>
  <c r="L77" i="6"/>
  <c r="K63" i="6"/>
  <c r="L63" i="6"/>
  <c r="K59" i="6"/>
  <c r="L59" i="6"/>
  <c r="K54" i="6"/>
  <c r="L54" i="6"/>
  <c r="K44" i="6"/>
  <c r="L44" i="6"/>
  <c r="K39" i="6"/>
  <c r="L39" i="6"/>
  <c r="K280" i="6"/>
  <c r="L280" i="6"/>
  <c r="K271" i="6"/>
  <c r="L271" i="6"/>
  <c r="K262" i="6"/>
  <c r="L262" i="6"/>
  <c r="K249" i="6"/>
  <c r="L249" i="6"/>
  <c r="K237" i="6"/>
  <c r="L237" i="6"/>
  <c r="K219" i="6"/>
  <c r="L219" i="6"/>
  <c r="K201" i="6"/>
  <c r="L201" i="6"/>
  <c r="K183" i="6"/>
  <c r="L183" i="6"/>
  <c r="K164" i="6"/>
  <c r="L164" i="6"/>
  <c r="K159" i="6"/>
  <c r="L159" i="6"/>
  <c r="K154" i="6"/>
  <c r="L154" i="6"/>
  <c r="K144" i="6"/>
  <c r="L144" i="6"/>
  <c r="K134" i="6"/>
  <c r="K130" i="6"/>
  <c r="L130" i="6"/>
  <c r="K126" i="6"/>
  <c r="L126" i="6"/>
  <c r="K121" i="6"/>
  <c r="K116" i="6"/>
  <c r="K112" i="6"/>
  <c r="L112" i="6"/>
  <c r="K108" i="6"/>
  <c r="L108" i="6"/>
  <c r="K103" i="6"/>
  <c r="K98" i="6"/>
  <c r="K94" i="6"/>
  <c r="L94" i="6"/>
  <c r="K90" i="6"/>
  <c r="L90" i="6"/>
  <c r="K85" i="6"/>
  <c r="K80" i="6"/>
  <c r="K76" i="6"/>
  <c r="L76" i="6"/>
  <c r="K72" i="6"/>
  <c r="L72" i="6"/>
  <c r="K67" i="6"/>
  <c r="K62" i="6"/>
  <c r="K58" i="6"/>
  <c r="L58" i="6"/>
  <c r="K53" i="6"/>
  <c r="L53" i="6"/>
  <c r="K43" i="6"/>
  <c r="K38" i="6"/>
  <c r="K33" i="6"/>
  <c r="K32" i="6"/>
  <c r="AB14" i="6"/>
  <c r="AB16" i="6"/>
  <c r="AD13" i="1" l="1"/>
  <c r="AE13" i="1" s="1"/>
  <c r="AD11" i="1"/>
  <c r="AE11" i="1" s="1"/>
  <c r="AE14" i="1"/>
  <c r="AD42" i="1"/>
  <c r="AC153" i="1"/>
  <c r="AD153" i="1" s="1"/>
  <c r="AD82" i="1"/>
  <c r="AC29" i="1"/>
  <c r="AD29" i="1" s="1"/>
  <c r="AC130" i="1"/>
  <c r="AD130" i="1" s="1"/>
  <c r="AC371" i="1"/>
  <c r="AD371" i="1" s="1"/>
  <c r="AD99" i="1"/>
  <c r="AD100" i="1"/>
  <c r="AD362" i="1"/>
  <c r="AC498" i="1"/>
  <c r="AD498" i="1" s="1"/>
  <c r="AD52" i="1"/>
  <c r="AC142" i="1"/>
  <c r="AD142" i="1" s="1"/>
  <c r="AD147" i="1"/>
  <c r="AD206" i="1"/>
  <c r="AD113" i="1"/>
  <c r="AD90" i="1"/>
  <c r="AC39" i="1"/>
  <c r="AD39" i="1" s="1"/>
  <c r="AD406" i="1"/>
  <c r="AC75" i="1"/>
  <c r="AD75" i="1" s="1"/>
  <c r="AD338" i="1"/>
  <c r="AD450" i="1"/>
  <c r="AD40" i="1"/>
  <c r="AD314" i="1"/>
  <c r="AD346" i="1"/>
  <c r="AD166" i="1"/>
  <c r="AD302" i="1"/>
  <c r="AD149" i="1"/>
  <c r="AC300" i="1"/>
  <c r="AD300" i="1" s="1"/>
  <c r="AD126" i="1"/>
  <c r="AD170" i="1"/>
  <c r="AD107" i="1"/>
  <c r="AD174" i="1"/>
  <c r="AD43" i="1"/>
  <c r="AD129" i="1"/>
  <c r="AD30" i="1"/>
  <c r="AD106" i="1"/>
  <c r="AD86" i="1"/>
  <c r="AD127" i="1"/>
  <c r="AC427" i="1"/>
  <c r="AD427" i="1" s="1"/>
  <c r="AD494" i="1"/>
  <c r="AD495" i="1"/>
  <c r="AD468" i="1"/>
  <c r="AD54" i="1"/>
  <c r="AD138" i="1"/>
  <c r="AD67" i="1"/>
  <c r="AD154" i="1"/>
  <c r="AD429" i="1"/>
  <c r="AD355" i="1"/>
  <c r="AD144" i="1"/>
  <c r="AD246" i="1"/>
  <c r="AD311" i="1"/>
  <c r="AD482" i="1"/>
  <c r="AD66" i="1"/>
  <c r="AD58" i="1"/>
  <c r="AD73" i="1"/>
  <c r="AD55" i="1"/>
  <c r="AD115" i="1"/>
  <c r="AC112" i="1"/>
  <c r="AD112" i="1" s="1"/>
  <c r="AD266" i="1"/>
  <c r="AD186" i="1"/>
  <c r="AD507" i="1"/>
  <c r="AD78" i="1"/>
  <c r="AD162" i="1"/>
  <c r="AD458" i="1"/>
  <c r="AD446" i="1"/>
  <c r="AD220" i="1"/>
  <c r="AD290" i="1"/>
  <c r="AD50" i="1"/>
  <c r="AD501" i="1"/>
  <c r="AD372" i="1"/>
  <c r="AD431" i="1"/>
  <c r="AD385" i="1"/>
  <c r="AD85" i="1"/>
  <c r="AD434" i="1"/>
  <c r="AD32" i="1"/>
  <c r="AD221" i="1"/>
  <c r="AD135" i="1"/>
  <c r="AC456" i="1"/>
  <c r="AD456" i="1" s="1"/>
  <c r="AC203" i="1"/>
  <c r="AD203" i="1" s="1"/>
  <c r="AD348" i="1"/>
  <c r="AD94" i="1"/>
  <c r="AC483" i="1"/>
  <c r="AD483" i="1" s="1"/>
  <c r="AD185" i="1"/>
  <c r="AD74" i="1"/>
  <c r="AD31" i="1"/>
  <c r="AC199" i="1"/>
  <c r="AD199" i="1" s="1"/>
  <c r="AC451" i="1"/>
  <c r="AD451" i="1" s="1"/>
  <c r="AC264" i="1"/>
  <c r="AD264" i="1" s="1"/>
  <c r="AD374" i="1"/>
  <c r="AD390" i="1"/>
  <c r="AC393" i="1"/>
  <c r="AD393" i="1" s="1"/>
  <c r="AC448" i="1"/>
  <c r="AD448" i="1" s="1"/>
  <c r="AC304" i="1"/>
  <c r="AD304" i="1" s="1"/>
  <c r="AC383" i="1"/>
  <c r="AD383" i="1" s="1"/>
  <c r="AC477" i="1"/>
  <c r="AD477" i="1" s="1"/>
  <c r="AC389" i="1"/>
  <c r="AD389" i="1" s="1"/>
  <c r="AC505" i="1"/>
  <c r="AD505" i="1" s="1"/>
  <c r="AC335" i="1"/>
  <c r="AD335" i="1" s="1"/>
  <c r="AC454" i="1"/>
  <c r="AD454" i="1" s="1"/>
  <c r="AC354" i="1"/>
  <c r="AD354" i="1" s="1"/>
  <c r="AC279" i="1"/>
  <c r="AD279" i="1" s="1"/>
  <c r="AC63" i="1"/>
  <c r="AD63" i="1" s="1"/>
  <c r="AC486" i="1"/>
  <c r="AD486" i="1" s="1"/>
  <c r="AC449" i="1"/>
  <c r="AD449" i="1" s="1"/>
  <c r="AC413" i="1"/>
  <c r="AD413" i="1" s="1"/>
  <c r="AC370" i="1"/>
  <c r="AD370" i="1" s="1"/>
  <c r="AC297" i="1"/>
  <c r="AD297" i="1" s="1"/>
  <c r="AC269" i="1"/>
  <c r="AD269" i="1" s="1"/>
  <c r="AC121" i="1"/>
  <c r="AD121" i="1" s="1"/>
  <c r="AC222" i="1"/>
  <c r="AD222" i="1" s="1"/>
  <c r="AC89" i="1"/>
  <c r="AD89" i="1" s="1"/>
  <c r="AC65" i="1"/>
  <c r="AD65" i="1" s="1"/>
  <c r="AC141" i="1"/>
  <c r="AD141" i="1" s="1"/>
  <c r="AC317" i="1"/>
  <c r="AD317" i="1" s="1"/>
  <c r="AC387" i="1"/>
  <c r="AD387" i="1" s="1"/>
  <c r="AC459" i="1"/>
  <c r="AD459" i="1" s="1"/>
  <c r="AC491" i="1"/>
  <c r="AD491" i="1" s="1"/>
  <c r="AC443" i="1"/>
  <c r="AD443" i="1" s="1"/>
  <c r="AC77" i="1"/>
  <c r="AD77" i="1" s="1"/>
  <c r="AC400" i="1"/>
  <c r="AD400" i="1" s="1"/>
  <c r="AC351" i="1"/>
  <c r="AD351" i="1" s="1"/>
  <c r="AC490" i="1"/>
  <c r="AD490" i="1" s="1"/>
  <c r="AC347" i="1"/>
  <c r="AD347" i="1" s="1"/>
  <c r="AC255" i="1"/>
  <c r="AD255" i="1" s="1"/>
  <c r="AC215" i="1"/>
  <c r="AD215" i="1" s="1"/>
  <c r="AC195" i="1"/>
  <c r="AD195" i="1" s="1"/>
  <c r="AC133" i="1"/>
  <c r="AD133" i="1" s="1"/>
  <c r="AC71" i="1"/>
  <c r="AD71" i="1" s="1"/>
  <c r="AC274" i="1"/>
  <c r="AD274" i="1" s="1"/>
  <c r="AD76" i="1"/>
  <c r="AD125" i="1"/>
  <c r="AD438" i="1"/>
  <c r="AD361" i="1"/>
  <c r="AD187" i="1"/>
  <c r="AD278" i="1"/>
  <c r="AC250" i="1"/>
  <c r="AD250" i="1" s="1"/>
  <c r="AC333" i="1"/>
  <c r="AD333" i="1" s="1"/>
  <c r="AC418" i="1"/>
  <c r="AD418" i="1" s="1"/>
  <c r="AC455" i="1"/>
  <c r="AD455" i="1" s="1"/>
  <c r="AC496" i="1"/>
  <c r="AD496" i="1" s="1"/>
  <c r="AC364" i="1"/>
  <c r="AD364" i="1" s="1"/>
  <c r="AC251" i="1"/>
  <c r="AD251" i="1" s="1"/>
  <c r="AC299" i="1"/>
  <c r="AD299" i="1" s="1"/>
  <c r="AC405" i="1"/>
  <c r="AD405" i="1" s="1"/>
  <c r="AC489" i="1"/>
  <c r="AD489" i="1" s="1"/>
  <c r="AC207" i="1"/>
  <c r="AD207" i="1" s="1"/>
  <c r="AC395" i="1"/>
  <c r="AD395" i="1" s="1"/>
  <c r="AC466" i="1"/>
  <c r="AD466" i="1" s="1"/>
  <c r="AC414" i="1"/>
  <c r="AD414" i="1" s="1"/>
  <c r="AC377" i="1"/>
  <c r="AD377" i="1" s="1"/>
  <c r="AC341" i="1"/>
  <c r="AD341" i="1" s="1"/>
  <c r="AC298" i="1"/>
  <c r="AD298" i="1" s="1"/>
  <c r="AC249" i="1"/>
  <c r="AD249" i="1" s="1"/>
  <c r="AC189" i="1"/>
  <c r="AD189" i="1" s="1"/>
  <c r="AC479" i="1"/>
  <c r="AD479" i="1" s="1"/>
  <c r="AC353" i="1"/>
  <c r="AD353" i="1" s="1"/>
  <c r="AC323" i="1"/>
  <c r="AD323" i="1" s="1"/>
  <c r="AC181" i="1"/>
  <c r="AD181" i="1" s="1"/>
  <c r="AC212" i="1"/>
  <c r="AD212" i="1" s="1"/>
  <c r="AC270" i="1"/>
  <c r="AD270" i="1" s="1"/>
  <c r="AC191" i="1"/>
  <c r="AD191" i="1" s="1"/>
  <c r="AC157" i="1"/>
  <c r="AD157" i="1" s="1"/>
  <c r="AC231" i="1"/>
  <c r="AD231" i="1" s="1"/>
  <c r="AC280" i="1"/>
  <c r="AD280" i="1" s="1"/>
  <c r="AC328" i="1"/>
  <c r="AD328" i="1" s="1"/>
  <c r="AC402" i="1"/>
  <c r="AD402" i="1" s="1"/>
  <c r="AC467" i="1"/>
  <c r="AD467" i="1" s="1"/>
  <c r="AC503" i="1"/>
  <c r="AD503" i="1" s="1"/>
  <c r="AC241" i="1"/>
  <c r="AD241" i="1" s="1"/>
  <c r="AC399" i="1"/>
  <c r="AD399" i="1" s="1"/>
  <c r="AC224" i="1"/>
  <c r="AD224" i="1" s="1"/>
  <c r="AC394" i="1"/>
  <c r="AD394" i="1" s="1"/>
  <c r="AC225" i="1"/>
  <c r="AD225" i="1" s="1"/>
  <c r="AC345" i="1"/>
  <c r="AD345" i="1" s="1"/>
  <c r="AC196" i="1"/>
  <c r="AD196" i="1" s="1"/>
  <c r="AC330" i="1"/>
  <c r="AD330" i="1" s="1"/>
  <c r="AC173" i="1"/>
  <c r="AD173" i="1" s="1"/>
  <c r="AD114" i="1"/>
  <c r="AD111" i="1"/>
  <c r="AD62" i="1"/>
  <c r="AD357" i="1"/>
  <c r="AD480" i="1"/>
  <c r="AD318" i="1"/>
  <c r="AC287" i="1"/>
  <c r="AD287" i="1" s="1"/>
  <c r="AC363" i="1"/>
  <c r="AD363" i="1" s="1"/>
  <c r="AC423" i="1"/>
  <c r="AD423" i="1" s="1"/>
  <c r="AC243" i="1"/>
  <c r="AD243" i="1" s="1"/>
  <c r="AC329" i="1"/>
  <c r="AD329" i="1" s="1"/>
  <c r="AC369" i="1"/>
  <c r="AD369" i="1" s="1"/>
  <c r="AC509" i="1"/>
  <c r="AD509" i="1" s="1"/>
  <c r="AC119" i="1"/>
  <c r="AD119" i="1" s="1"/>
  <c r="AC359" i="1"/>
  <c r="AD359" i="1" s="1"/>
  <c r="AC227" i="1"/>
  <c r="AD227" i="1" s="1"/>
  <c r="AC305" i="1"/>
  <c r="AD305" i="1" s="1"/>
  <c r="AC471" i="1"/>
  <c r="AD471" i="1" s="1"/>
  <c r="AC502" i="1"/>
  <c r="AD502" i="1" s="1"/>
  <c r="AC411" i="1"/>
  <c r="AD411" i="1" s="1"/>
  <c r="AC183" i="1"/>
  <c r="AD183" i="1" s="1"/>
  <c r="AC143" i="1"/>
  <c r="AD143" i="1" s="1"/>
  <c r="AC473" i="1"/>
  <c r="AD473" i="1" s="1"/>
  <c r="AC430" i="1"/>
  <c r="AD430" i="1" s="1"/>
  <c r="AC281" i="1"/>
  <c r="AD281" i="1" s="1"/>
  <c r="AC236" i="1"/>
  <c r="AD236" i="1" s="1"/>
  <c r="AC59" i="1"/>
  <c r="AD59" i="1" s="1"/>
  <c r="AC45" i="1"/>
  <c r="AD45" i="1" s="1"/>
  <c r="AC267" i="1"/>
  <c r="AD267" i="1" s="1"/>
  <c r="AC210" i="1"/>
  <c r="AD210" i="1" s="1"/>
  <c r="AC188" i="1"/>
  <c r="AD188" i="1" s="1"/>
  <c r="AC286" i="1"/>
  <c r="AD286" i="1" s="1"/>
  <c r="AC442" i="1"/>
  <c r="AD442" i="1" s="1"/>
  <c r="AC472" i="1"/>
  <c r="AD472" i="1" s="1"/>
  <c r="AC485" i="1"/>
  <c r="AD485" i="1" s="1"/>
  <c r="AD101" i="1"/>
  <c r="AD161" i="1"/>
  <c r="AD391" i="1"/>
  <c r="AC303" i="1"/>
  <c r="AD303" i="1" s="1"/>
  <c r="AC258" i="1"/>
  <c r="AD258" i="1" s="1"/>
  <c r="AC334" i="1"/>
  <c r="AD334" i="1" s="1"/>
  <c r="AC424" i="1"/>
  <c r="AD424" i="1" s="1"/>
  <c r="AC465" i="1"/>
  <c r="AD465" i="1" s="1"/>
  <c r="AC315" i="1"/>
  <c r="AD315" i="1" s="1"/>
  <c r="AC375" i="1"/>
  <c r="AD375" i="1" s="1"/>
  <c r="AC461" i="1"/>
  <c r="AD461" i="1" s="1"/>
  <c r="AC497" i="1"/>
  <c r="AD497" i="1" s="1"/>
  <c r="AC321" i="1"/>
  <c r="AD321" i="1" s="1"/>
  <c r="AC365" i="1"/>
  <c r="AD365" i="1" s="1"/>
  <c r="AC425" i="1"/>
  <c r="AD425" i="1" s="1"/>
  <c r="AC474" i="1"/>
  <c r="AD474" i="1" s="1"/>
  <c r="AC441" i="1"/>
  <c r="AD441" i="1" s="1"/>
  <c r="AC407" i="1"/>
  <c r="AD407" i="1" s="1"/>
  <c r="AC291" i="1"/>
  <c r="AD291" i="1" s="1"/>
  <c r="AC238" i="1"/>
  <c r="AD238" i="1" s="1"/>
  <c r="AC83" i="1"/>
  <c r="AD83" i="1" s="1"/>
  <c r="AC426" i="1"/>
  <c r="AD426" i="1" s="1"/>
  <c r="AC310" i="1"/>
  <c r="AD310" i="1" s="1"/>
  <c r="AC229" i="1"/>
  <c r="AD229" i="1" s="1"/>
  <c r="AC232" i="1"/>
  <c r="AD232" i="1" s="1"/>
  <c r="AC205" i="1"/>
  <c r="AD205" i="1" s="1"/>
  <c r="AC163" i="1"/>
  <c r="AD163" i="1" s="1"/>
  <c r="AC105" i="1"/>
  <c r="AD105" i="1" s="1"/>
  <c r="AC33" i="1"/>
  <c r="AD33" i="1" s="1"/>
  <c r="AC217" i="1"/>
  <c r="AD217" i="1" s="1"/>
  <c r="AC263" i="1"/>
  <c r="AD263" i="1" s="1"/>
  <c r="AC51" i="1"/>
  <c r="AD51" i="1" s="1"/>
  <c r="AC256" i="1"/>
  <c r="AD256" i="1" s="1"/>
  <c r="AC292" i="1"/>
  <c r="AD292" i="1" s="1"/>
  <c r="AC342" i="1"/>
  <c r="AD342" i="1" s="1"/>
  <c r="AC447" i="1"/>
  <c r="AD447" i="1" s="1"/>
  <c r="AD28" i="1"/>
  <c r="AD146" i="1"/>
  <c r="AD136" i="1"/>
  <c r="AD87" i="1"/>
  <c r="AD366" i="1"/>
  <c r="AD410" i="1"/>
  <c r="AC200" i="1"/>
  <c r="AD200" i="1" s="1"/>
  <c r="AC35" i="1"/>
  <c r="AD35" i="1" s="1"/>
  <c r="AC275" i="1"/>
  <c r="AD275" i="1" s="1"/>
  <c r="AC339" i="1"/>
  <c r="AD339" i="1" s="1"/>
  <c r="AC378" i="1"/>
  <c r="AD378" i="1" s="1"/>
  <c r="AC193" i="1"/>
  <c r="AD193" i="1" s="1"/>
  <c r="AC435" i="1"/>
  <c r="AD435" i="1" s="1"/>
  <c r="AC245" i="1"/>
  <c r="AD245" i="1" s="1"/>
  <c r="AC478" i="1"/>
  <c r="AD478" i="1" s="1"/>
  <c r="AC437" i="1"/>
  <c r="AD437" i="1" s="1"/>
  <c r="AC401" i="1"/>
  <c r="AD401" i="1" s="1"/>
  <c r="AC358" i="1"/>
  <c r="AD358" i="1" s="1"/>
  <c r="AC282" i="1"/>
  <c r="AD282" i="1" s="1"/>
  <c r="AC419" i="1"/>
  <c r="AD419" i="1" s="1"/>
  <c r="AC306" i="1"/>
  <c r="AD306" i="1" s="1"/>
  <c r="AC273" i="1"/>
  <c r="AD273" i="1" s="1"/>
  <c r="AC155" i="1"/>
  <c r="AD155" i="1" s="1"/>
  <c r="AC131" i="1"/>
  <c r="AD131" i="1" s="1"/>
  <c r="AC93" i="1"/>
  <c r="AD93" i="1" s="1"/>
  <c r="AC213" i="1"/>
  <c r="AD213" i="1" s="1"/>
  <c r="AC165" i="1"/>
  <c r="AD165" i="1" s="1"/>
  <c r="AC95" i="1"/>
  <c r="AD95" i="1" s="1"/>
  <c r="AC293" i="1"/>
  <c r="AD293" i="1" s="1"/>
  <c r="AC257" i="1"/>
  <c r="AD257" i="1" s="1"/>
  <c r="AC167" i="1"/>
  <c r="AD167" i="1" s="1"/>
  <c r="AC117" i="1"/>
  <c r="AD117" i="1" s="1"/>
  <c r="AC47" i="1"/>
  <c r="AD47" i="1" s="1"/>
  <c r="AC262" i="1"/>
  <c r="AD262" i="1" s="1"/>
  <c r="AC382" i="1"/>
  <c r="AD382" i="1" s="1"/>
  <c r="AC417" i="1"/>
  <c r="AD417" i="1" s="1"/>
  <c r="AA7" i="6"/>
  <c r="K12" i="1"/>
  <c r="M12" i="1" s="1"/>
  <c r="T12" i="1"/>
  <c r="K13" i="1"/>
  <c r="M13" i="1" s="1"/>
  <c r="T13" i="1"/>
  <c r="K14" i="1"/>
  <c r="M14" i="1" s="1"/>
  <c r="T14" i="1"/>
  <c r="K15" i="1"/>
  <c r="M15" i="1" s="1"/>
  <c r="T15" i="1"/>
  <c r="K16" i="1"/>
  <c r="M16" i="1" s="1"/>
  <c r="T16" i="1"/>
  <c r="K17" i="1"/>
  <c r="M17" i="1" s="1"/>
  <c r="T17" i="1"/>
  <c r="K18" i="1"/>
  <c r="M18" i="1" s="1"/>
  <c r="T18" i="1"/>
  <c r="K19" i="1"/>
  <c r="M19" i="1" s="1"/>
  <c r="T19" i="1"/>
  <c r="K20" i="1"/>
  <c r="M20" i="1" s="1"/>
  <c r="T20" i="1"/>
  <c r="K21" i="1"/>
  <c r="M21" i="1" s="1"/>
  <c r="T21" i="1"/>
  <c r="K22" i="1"/>
  <c r="M22" i="1" s="1"/>
  <c r="T22" i="1"/>
  <c r="K23" i="1"/>
  <c r="M23" i="1" s="1"/>
  <c r="T23" i="1"/>
  <c r="K24" i="1"/>
  <c r="M24" i="1" s="1"/>
  <c r="T24" i="1"/>
  <c r="K25" i="1"/>
  <c r="M25" i="1" s="1"/>
  <c r="T25" i="1"/>
  <c r="K26" i="1"/>
  <c r="M26" i="1" s="1"/>
  <c r="T26" i="1"/>
  <c r="K27" i="1"/>
  <c r="M27" i="1" s="1"/>
  <c r="T27" i="1"/>
  <c r="K28" i="1"/>
  <c r="M28" i="1" s="1"/>
  <c r="T28" i="1"/>
  <c r="K29" i="1"/>
  <c r="M29" i="1" s="1"/>
  <c r="T29" i="1"/>
  <c r="K30" i="1"/>
  <c r="M30" i="1" s="1"/>
  <c r="T30" i="1"/>
  <c r="K31" i="1"/>
  <c r="M31" i="1" s="1"/>
  <c r="T31" i="1"/>
  <c r="K32" i="1"/>
  <c r="M32" i="1" s="1"/>
  <c r="T32" i="1"/>
  <c r="K33" i="1"/>
  <c r="M33" i="1" s="1"/>
  <c r="T33" i="1"/>
  <c r="K34" i="1"/>
  <c r="M34" i="1" s="1"/>
  <c r="T34" i="1"/>
  <c r="K35" i="1"/>
  <c r="M35" i="1" s="1"/>
  <c r="T35" i="1"/>
  <c r="K36" i="1"/>
  <c r="M36" i="1" s="1"/>
  <c r="T36" i="1"/>
  <c r="K37" i="1"/>
  <c r="T37" i="1"/>
  <c r="K38" i="1"/>
  <c r="M38" i="1" s="1"/>
  <c r="T38" i="1"/>
  <c r="K39" i="1"/>
  <c r="M39" i="1" s="1"/>
  <c r="T39" i="1"/>
  <c r="K40" i="1"/>
  <c r="T40" i="1"/>
  <c r="K41" i="1"/>
  <c r="M41" i="1" s="1"/>
  <c r="N41" i="1" s="1"/>
  <c r="S41" i="1"/>
  <c r="T41" i="1"/>
  <c r="K42" i="1"/>
  <c r="M42" i="1" s="1"/>
  <c r="N42" i="1" s="1"/>
  <c r="S42" i="1"/>
  <c r="T42" i="1"/>
  <c r="K43" i="1"/>
  <c r="S43" i="1"/>
  <c r="T43" i="1"/>
  <c r="K44" i="1"/>
  <c r="M44" i="1" s="1"/>
  <c r="N44" i="1" s="1"/>
  <c r="S44" i="1"/>
  <c r="T44" i="1"/>
  <c r="K45" i="1"/>
  <c r="M45" i="1" s="1"/>
  <c r="N45" i="1" s="1"/>
  <c r="S45" i="1"/>
  <c r="T45" i="1"/>
  <c r="K46" i="1"/>
  <c r="M46" i="1" s="1"/>
  <c r="N46" i="1" s="1"/>
  <c r="S46" i="1"/>
  <c r="T46" i="1"/>
  <c r="K47" i="1"/>
  <c r="M47" i="1" s="1"/>
  <c r="N47" i="1" s="1"/>
  <c r="S47" i="1"/>
  <c r="T47" i="1"/>
  <c r="K48" i="1"/>
  <c r="M48" i="1" s="1"/>
  <c r="N48" i="1" s="1"/>
  <c r="S48" i="1"/>
  <c r="T48" i="1"/>
  <c r="K49" i="1"/>
  <c r="M49" i="1" s="1"/>
  <c r="N49" i="1" s="1"/>
  <c r="S49" i="1"/>
  <c r="T49" i="1"/>
  <c r="K50" i="1"/>
  <c r="M50" i="1" s="1"/>
  <c r="N50" i="1" s="1"/>
  <c r="S50" i="1"/>
  <c r="T50" i="1"/>
  <c r="K51" i="1"/>
  <c r="M51" i="1" s="1"/>
  <c r="N51" i="1" s="1"/>
  <c r="S51" i="1"/>
  <c r="T51" i="1"/>
  <c r="K52" i="1"/>
  <c r="M52" i="1" s="1"/>
  <c r="N52" i="1" s="1"/>
  <c r="S52" i="1"/>
  <c r="T52" i="1"/>
  <c r="K53" i="1"/>
  <c r="M53" i="1" s="1"/>
  <c r="N53" i="1" s="1"/>
  <c r="S53" i="1"/>
  <c r="T53" i="1"/>
  <c r="K54" i="1"/>
  <c r="M54" i="1" s="1"/>
  <c r="N54" i="1" s="1"/>
  <c r="S54" i="1"/>
  <c r="T54" i="1"/>
  <c r="K55" i="1"/>
  <c r="M55" i="1" s="1"/>
  <c r="N55" i="1" s="1"/>
  <c r="S55" i="1"/>
  <c r="T55" i="1"/>
  <c r="K56" i="1"/>
  <c r="M56" i="1" s="1"/>
  <c r="N56" i="1" s="1"/>
  <c r="S56" i="1"/>
  <c r="T56" i="1"/>
  <c r="K57" i="1"/>
  <c r="M57" i="1" s="1"/>
  <c r="N57" i="1" s="1"/>
  <c r="S57" i="1"/>
  <c r="T57" i="1"/>
  <c r="K58" i="1"/>
  <c r="M58" i="1" s="1"/>
  <c r="N58" i="1" s="1"/>
  <c r="S58" i="1"/>
  <c r="T58" i="1"/>
  <c r="K59" i="1"/>
  <c r="M59" i="1" s="1"/>
  <c r="N59" i="1" s="1"/>
  <c r="S59" i="1"/>
  <c r="T59" i="1"/>
  <c r="K60" i="1"/>
  <c r="M60" i="1" s="1"/>
  <c r="N60" i="1" s="1"/>
  <c r="S60" i="1"/>
  <c r="T60" i="1"/>
  <c r="K61" i="1"/>
  <c r="M61" i="1" s="1"/>
  <c r="N61" i="1" s="1"/>
  <c r="S61" i="1"/>
  <c r="T61" i="1"/>
  <c r="K62" i="1"/>
  <c r="M62" i="1" s="1"/>
  <c r="N62" i="1" s="1"/>
  <c r="S62" i="1"/>
  <c r="T62" i="1"/>
  <c r="K63" i="1"/>
  <c r="M63" i="1" s="1"/>
  <c r="N63" i="1" s="1"/>
  <c r="S63" i="1"/>
  <c r="T63" i="1"/>
  <c r="K64" i="1"/>
  <c r="M64" i="1" s="1"/>
  <c r="N64" i="1" s="1"/>
  <c r="S64" i="1"/>
  <c r="T64" i="1"/>
  <c r="K65" i="1"/>
  <c r="M65" i="1" s="1"/>
  <c r="N65" i="1" s="1"/>
  <c r="S65" i="1"/>
  <c r="T65" i="1"/>
  <c r="K66" i="1"/>
  <c r="M66" i="1" s="1"/>
  <c r="N66" i="1" s="1"/>
  <c r="S66" i="1"/>
  <c r="T66" i="1"/>
  <c r="K67" i="1"/>
  <c r="M67" i="1" s="1"/>
  <c r="N67" i="1" s="1"/>
  <c r="S67" i="1"/>
  <c r="T67" i="1"/>
  <c r="K68" i="1"/>
  <c r="M68" i="1" s="1"/>
  <c r="N68" i="1" s="1"/>
  <c r="S68" i="1"/>
  <c r="T68" i="1"/>
  <c r="K69" i="1"/>
  <c r="M69" i="1" s="1"/>
  <c r="N69" i="1" s="1"/>
  <c r="S69" i="1"/>
  <c r="T69" i="1"/>
  <c r="K70" i="1"/>
  <c r="M70" i="1" s="1"/>
  <c r="N70" i="1" s="1"/>
  <c r="S70" i="1"/>
  <c r="T70" i="1"/>
  <c r="K71" i="1"/>
  <c r="M71" i="1" s="1"/>
  <c r="N71" i="1" s="1"/>
  <c r="S71" i="1"/>
  <c r="T71" i="1"/>
  <c r="K72" i="1"/>
  <c r="M72" i="1" s="1"/>
  <c r="N72" i="1" s="1"/>
  <c r="S72" i="1"/>
  <c r="T72" i="1"/>
  <c r="K73" i="1"/>
  <c r="M73" i="1" s="1"/>
  <c r="N73" i="1" s="1"/>
  <c r="S73" i="1"/>
  <c r="T73" i="1"/>
  <c r="K74" i="1"/>
  <c r="M74" i="1" s="1"/>
  <c r="N74" i="1" s="1"/>
  <c r="S74" i="1"/>
  <c r="T74" i="1"/>
  <c r="K75" i="1"/>
  <c r="M75" i="1" s="1"/>
  <c r="N75" i="1" s="1"/>
  <c r="S75" i="1"/>
  <c r="T75" i="1"/>
  <c r="K76" i="1"/>
  <c r="M76" i="1" s="1"/>
  <c r="N76" i="1" s="1"/>
  <c r="S76" i="1"/>
  <c r="T76" i="1"/>
  <c r="K77" i="1"/>
  <c r="M77" i="1" s="1"/>
  <c r="N77" i="1" s="1"/>
  <c r="S77" i="1"/>
  <c r="T77" i="1"/>
  <c r="K78" i="1"/>
  <c r="M78" i="1" s="1"/>
  <c r="N78" i="1" s="1"/>
  <c r="S78" i="1"/>
  <c r="T78" i="1"/>
  <c r="K79" i="1"/>
  <c r="M79" i="1" s="1"/>
  <c r="N79" i="1" s="1"/>
  <c r="S79" i="1"/>
  <c r="T79" i="1"/>
  <c r="K80" i="1"/>
  <c r="M80" i="1" s="1"/>
  <c r="N80" i="1" s="1"/>
  <c r="S80" i="1"/>
  <c r="T80" i="1"/>
  <c r="K81" i="1"/>
  <c r="M81" i="1" s="1"/>
  <c r="N81" i="1" s="1"/>
  <c r="S81" i="1"/>
  <c r="T81" i="1"/>
  <c r="K82" i="1"/>
  <c r="M82" i="1" s="1"/>
  <c r="N82" i="1" s="1"/>
  <c r="S82" i="1"/>
  <c r="T82" i="1"/>
  <c r="K83" i="1"/>
  <c r="M83" i="1" s="1"/>
  <c r="N83" i="1" s="1"/>
  <c r="S83" i="1"/>
  <c r="T83" i="1"/>
  <c r="K84" i="1"/>
  <c r="M84" i="1" s="1"/>
  <c r="N84" i="1" s="1"/>
  <c r="S84" i="1"/>
  <c r="T84" i="1"/>
  <c r="K85" i="1"/>
  <c r="M85" i="1" s="1"/>
  <c r="N85" i="1" s="1"/>
  <c r="S85" i="1"/>
  <c r="T85" i="1"/>
  <c r="K86" i="1"/>
  <c r="M86" i="1" s="1"/>
  <c r="N86" i="1" s="1"/>
  <c r="S86" i="1"/>
  <c r="T86" i="1"/>
  <c r="K87" i="1"/>
  <c r="M87" i="1" s="1"/>
  <c r="N87" i="1" s="1"/>
  <c r="S87" i="1"/>
  <c r="T87" i="1"/>
  <c r="K88" i="1"/>
  <c r="M88" i="1" s="1"/>
  <c r="N88" i="1" s="1"/>
  <c r="S88" i="1"/>
  <c r="T88" i="1"/>
  <c r="K89" i="1"/>
  <c r="M89" i="1" s="1"/>
  <c r="N89" i="1" s="1"/>
  <c r="S89" i="1"/>
  <c r="T89" i="1"/>
  <c r="K90" i="1"/>
  <c r="M90" i="1"/>
  <c r="N90" i="1" s="1"/>
  <c r="S90" i="1"/>
  <c r="T90" i="1"/>
  <c r="K91" i="1"/>
  <c r="M91" i="1" s="1"/>
  <c r="N91" i="1" s="1"/>
  <c r="S91" i="1"/>
  <c r="T91" i="1"/>
  <c r="K92" i="1"/>
  <c r="M92" i="1" s="1"/>
  <c r="N92" i="1" s="1"/>
  <c r="S92" i="1"/>
  <c r="T92" i="1"/>
  <c r="K93" i="1"/>
  <c r="M93" i="1" s="1"/>
  <c r="N93" i="1" s="1"/>
  <c r="S93" i="1"/>
  <c r="T93" i="1"/>
  <c r="K94" i="1"/>
  <c r="M94" i="1" s="1"/>
  <c r="N94" i="1" s="1"/>
  <c r="S94" i="1"/>
  <c r="T94" i="1"/>
  <c r="K95" i="1"/>
  <c r="M95" i="1" s="1"/>
  <c r="N95" i="1" s="1"/>
  <c r="S95" i="1"/>
  <c r="T95" i="1"/>
  <c r="K96" i="1"/>
  <c r="M96" i="1" s="1"/>
  <c r="N96" i="1" s="1"/>
  <c r="S96" i="1"/>
  <c r="T96" i="1"/>
  <c r="K97" i="1"/>
  <c r="M97" i="1" s="1"/>
  <c r="N97" i="1" s="1"/>
  <c r="S97" i="1"/>
  <c r="T97" i="1"/>
  <c r="K98" i="1"/>
  <c r="M98" i="1" s="1"/>
  <c r="N98" i="1" s="1"/>
  <c r="S98" i="1"/>
  <c r="T98" i="1"/>
  <c r="K99" i="1"/>
  <c r="M99" i="1" s="1"/>
  <c r="N99" i="1"/>
  <c r="S99" i="1"/>
  <c r="T99" i="1"/>
  <c r="K100" i="1"/>
  <c r="M100" i="1" s="1"/>
  <c r="N100" i="1" s="1"/>
  <c r="S100" i="1"/>
  <c r="T100" i="1"/>
  <c r="K101" i="1"/>
  <c r="M101" i="1" s="1"/>
  <c r="N101" i="1" s="1"/>
  <c r="S101" i="1"/>
  <c r="T101" i="1"/>
  <c r="K102" i="1"/>
  <c r="M102" i="1" s="1"/>
  <c r="N102" i="1" s="1"/>
  <c r="S102" i="1"/>
  <c r="T102" i="1"/>
  <c r="K103" i="1"/>
  <c r="M103" i="1" s="1"/>
  <c r="N103" i="1" s="1"/>
  <c r="S103" i="1"/>
  <c r="T103" i="1"/>
  <c r="K104" i="1"/>
  <c r="M104" i="1" s="1"/>
  <c r="N104" i="1" s="1"/>
  <c r="S104" i="1"/>
  <c r="T104" i="1"/>
  <c r="K105" i="1"/>
  <c r="M105" i="1" s="1"/>
  <c r="N105" i="1" s="1"/>
  <c r="S105" i="1"/>
  <c r="T105" i="1"/>
  <c r="K106" i="1"/>
  <c r="M106" i="1" s="1"/>
  <c r="N106" i="1" s="1"/>
  <c r="S106" i="1"/>
  <c r="T106" i="1"/>
  <c r="K107" i="1"/>
  <c r="M107" i="1" s="1"/>
  <c r="N107" i="1" s="1"/>
  <c r="S107" i="1"/>
  <c r="T107" i="1"/>
  <c r="K108" i="1"/>
  <c r="M108" i="1" s="1"/>
  <c r="N108" i="1" s="1"/>
  <c r="S108" i="1"/>
  <c r="T108" i="1"/>
  <c r="K109" i="1"/>
  <c r="M109" i="1" s="1"/>
  <c r="N109" i="1" s="1"/>
  <c r="S109" i="1"/>
  <c r="T109" i="1"/>
  <c r="K110" i="1"/>
  <c r="M110" i="1" s="1"/>
  <c r="N110" i="1" s="1"/>
  <c r="S110" i="1"/>
  <c r="T110" i="1"/>
  <c r="K111" i="1"/>
  <c r="M111" i="1" s="1"/>
  <c r="N111" i="1" s="1"/>
  <c r="S111" i="1"/>
  <c r="T111" i="1"/>
  <c r="K112" i="1"/>
  <c r="M112" i="1" s="1"/>
  <c r="N112" i="1" s="1"/>
  <c r="S112" i="1"/>
  <c r="T112" i="1"/>
  <c r="K113" i="1"/>
  <c r="M113" i="1" s="1"/>
  <c r="N113" i="1" s="1"/>
  <c r="S113" i="1"/>
  <c r="T113" i="1"/>
  <c r="K114" i="1"/>
  <c r="M114" i="1" s="1"/>
  <c r="N114" i="1" s="1"/>
  <c r="S114" i="1"/>
  <c r="T114" i="1"/>
  <c r="K115" i="1"/>
  <c r="M115" i="1" s="1"/>
  <c r="N115" i="1" s="1"/>
  <c r="S115" i="1"/>
  <c r="T115" i="1"/>
  <c r="K116" i="1"/>
  <c r="M116" i="1" s="1"/>
  <c r="N116" i="1" s="1"/>
  <c r="S116" i="1"/>
  <c r="T116" i="1"/>
  <c r="K117" i="1"/>
  <c r="M117" i="1" s="1"/>
  <c r="N117" i="1" s="1"/>
  <c r="S117" i="1"/>
  <c r="T117" i="1"/>
  <c r="K118" i="1"/>
  <c r="M118" i="1" s="1"/>
  <c r="N118" i="1" s="1"/>
  <c r="S118" i="1"/>
  <c r="T118" i="1"/>
  <c r="K119" i="1"/>
  <c r="M119" i="1" s="1"/>
  <c r="N119" i="1" s="1"/>
  <c r="S119" i="1"/>
  <c r="T119" i="1"/>
  <c r="K120" i="1"/>
  <c r="M120" i="1" s="1"/>
  <c r="N120" i="1" s="1"/>
  <c r="S120" i="1"/>
  <c r="T120" i="1"/>
  <c r="K121" i="1"/>
  <c r="M121" i="1" s="1"/>
  <c r="N121" i="1" s="1"/>
  <c r="S121" i="1"/>
  <c r="T121" i="1"/>
  <c r="K122" i="1"/>
  <c r="M122" i="1" s="1"/>
  <c r="N122" i="1" s="1"/>
  <c r="S122" i="1"/>
  <c r="T122" i="1"/>
  <c r="K123" i="1"/>
  <c r="M123" i="1" s="1"/>
  <c r="N123" i="1" s="1"/>
  <c r="S123" i="1"/>
  <c r="T123" i="1"/>
  <c r="K124" i="1"/>
  <c r="M124" i="1" s="1"/>
  <c r="N124" i="1" s="1"/>
  <c r="S124" i="1"/>
  <c r="T124" i="1"/>
  <c r="K125" i="1"/>
  <c r="M125" i="1" s="1"/>
  <c r="N125" i="1" s="1"/>
  <c r="S125" i="1"/>
  <c r="T125" i="1"/>
  <c r="K126" i="1"/>
  <c r="M126" i="1" s="1"/>
  <c r="N126" i="1" s="1"/>
  <c r="S126" i="1"/>
  <c r="T126" i="1"/>
  <c r="K127" i="1"/>
  <c r="M127" i="1" s="1"/>
  <c r="N127" i="1" s="1"/>
  <c r="S127" i="1"/>
  <c r="T127" i="1"/>
  <c r="K128" i="1"/>
  <c r="M128" i="1" s="1"/>
  <c r="N128" i="1" s="1"/>
  <c r="S128" i="1"/>
  <c r="T128" i="1"/>
  <c r="K129" i="1"/>
  <c r="M129" i="1" s="1"/>
  <c r="N129" i="1" s="1"/>
  <c r="S129" i="1"/>
  <c r="T129" i="1"/>
  <c r="K130" i="1"/>
  <c r="M130" i="1" s="1"/>
  <c r="N130" i="1" s="1"/>
  <c r="S130" i="1"/>
  <c r="T130" i="1"/>
  <c r="K131" i="1"/>
  <c r="S131" i="1"/>
  <c r="T131" i="1"/>
  <c r="K132" i="1"/>
  <c r="M132" i="1" s="1"/>
  <c r="N132" i="1" s="1"/>
  <c r="S132" i="1"/>
  <c r="T132" i="1"/>
  <c r="K133" i="1"/>
  <c r="M133" i="1" s="1"/>
  <c r="N133" i="1" s="1"/>
  <c r="S133" i="1"/>
  <c r="T133" i="1"/>
  <c r="K134" i="1"/>
  <c r="M134" i="1" s="1"/>
  <c r="N134" i="1" s="1"/>
  <c r="S134" i="1"/>
  <c r="T134" i="1"/>
  <c r="K135" i="1"/>
  <c r="M135" i="1" s="1"/>
  <c r="N135" i="1" s="1"/>
  <c r="S135" i="1"/>
  <c r="T135" i="1"/>
  <c r="K136" i="1"/>
  <c r="M136" i="1" s="1"/>
  <c r="N136" i="1" s="1"/>
  <c r="S136" i="1"/>
  <c r="T136" i="1"/>
  <c r="K137" i="1"/>
  <c r="M137" i="1" s="1"/>
  <c r="N137" i="1" s="1"/>
  <c r="S137" i="1"/>
  <c r="T137" i="1"/>
  <c r="K138" i="1"/>
  <c r="M138" i="1" s="1"/>
  <c r="N138" i="1" s="1"/>
  <c r="S138" i="1"/>
  <c r="T138" i="1"/>
  <c r="K139" i="1"/>
  <c r="M139" i="1" s="1"/>
  <c r="N139" i="1" s="1"/>
  <c r="S139" i="1"/>
  <c r="T139" i="1"/>
  <c r="K140" i="1"/>
  <c r="M140" i="1" s="1"/>
  <c r="N140" i="1" s="1"/>
  <c r="S140" i="1"/>
  <c r="T140" i="1"/>
  <c r="K141" i="1"/>
  <c r="M141" i="1" s="1"/>
  <c r="N141" i="1" s="1"/>
  <c r="S141" i="1"/>
  <c r="T141" i="1"/>
  <c r="K142" i="1"/>
  <c r="M142" i="1" s="1"/>
  <c r="N142" i="1" s="1"/>
  <c r="S142" i="1"/>
  <c r="T142" i="1"/>
  <c r="K143" i="1"/>
  <c r="M143" i="1" s="1"/>
  <c r="N143" i="1" s="1"/>
  <c r="S143" i="1"/>
  <c r="T143" i="1"/>
  <c r="K144" i="1"/>
  <c r="M144" i="1" s="1"/>
  <c r="N144" i="1" s="1"/>
  <c r="S144" i="1"/>
  <c r="T144" i="1"/>
  <c r="K145" i="1"/>
  <c r="M145" i="1" s="1"/>
  <c r="N145" i="1" s="1"/>
  <c r="S145" i="1"/>
  <c r="T145" i="1"/>
  <c r="K146" i="1"/>
  <c r="M146" i="1" s="1"/>
  <c r="N146" i="1" s="1"/>
  <c r="S146" i="1"/>
  <c r="T146" i="1"/>
  <c r="K147" i="1"/>
  <c r="M147" i="1" s="1"/>
  <c r="N147" i="1" s="1"/>
  <c r="S147" i="1"/>
  <c r="T147" i="1"/>
  <c r="K148" i="1"/>
  <c r="M148" i="1" s="1"/>
  <c r="N148" i="1" s="1"/>
  <c r="S148" i="1"/>
  <c r="T148" i="1"/>
  <c r="K149" i="1"/>
  <c r="M149" i="1" s="1"/>
  <c r="N149" i="1" s="1"/>
  <c r="S149" i="1"/>
  <c r="T149" i="1"/>
  <c r="K150" i="1"/>
  <c r="M150" i="1" s="1"/>
  <c r="N150" i="1" s="1"/>
  <c r="S150" i="1"/>
  <c r="T150" i="1"/>
  <c r="K151" i="1"/>
  <c r="M151" i="1" s="1"/>
  <c r="N151" i="1" s="1"/>
  <c r="S151" i="1"/>
  <c r="T151" i="1"/>
  <c r="K152" i="1"/>
  <c r="M152" i="1" s="1"/>
  <c r="N152" i="1" s="1"/>
  <c r="S152" i="1"/>
  <c r="T152" i="1"/>
  <c r="K153" i="1"/>
  <c r="M153" i="1" s="1"/>
  <c r="N153" i="1" s="1"/>
  <c r="S153" i="1"/>
  <c r="T153" i="1"/>
  <c r="K154" i="1"/>
  <c r="M154" i="1" s="1"/>
  <c r="N154" i="1" s="1"/>
  <c r="S154" i="1"/>
  <c r="T154" i="1"/>
  <c r="K155" i="1"/>
  <c r="M155" i="1" s="1"/>
  <c r="N155" i="1" s="1"/>
  <c r="S155" i="1"/>
  <c r="T155" i="1"/>
  <c r="K156" i="1"/>
  <c r="M156" i="1" s="1"/>
  <c r="N156" i="1" s="1"/>
  <c r="S156" i="1"/>
  <c r="T156" i="1"/>
  <c r="K157" i="1"/>
  <c r="M157" i="1" s="1"/>
  <c r="N157" i="1" s="1"/>
  <c r="S157" i="1"/>
  <c r="T157" i="1"/>
  <c r="K158" i="1"/>
  <c r="M158" i="1" s="1"/>
  <c r="N158" i="1" s="1"/>
  <c r="S158" i="1"/>
  <c r="T158" i="1"/>
  <c r="K159" i="1"/>
  <c r="M159" i="1" s="1"/>
  <c r="N159" i="1" s="1"/>
  <c r="S159" i="1"/>
  <c r="T159" i="1"/>
  <c r="K160" i="1"/>
  <c r="M160" i="1" s="1"/>
  <c r="N160" i="1" s="1"/>
  <c r="S160" i="1"/>
  <c r="T160" i="1"/>
  <c r="K161" i="1"/>
  <c r="M161" i="1" s="1"/>
  <c r="N161" i="1" s="1"/>
  <c r="S161" i="1"/>
  <c r="T161" i="1"/>
  <c r="K162" i="1"/>
  <c r="M162" i="1" s="1"/>
  <c r="N162" i="1" s="1"/>
  <c r="S162" i="1"/>
  <c r="T162" i="1"/>
  <c r="K163" i="1"/>
  <c r="M163" i="1" s="1"/>
  <c r="N163" i="1" s="1"/>
  <c r="S163" i="1"/>
  <c r="T163" i="1"/>
  <c r="K164" i="1"/>
  <c r="M164" i="1" s="1"/>
  <c r="N164" i="1" s="1"/>
  <c r="S164" i="1"/>
  <c r="T164" i="1"/>
  <c r="K165" i="1"/>
  <c r="M165" i="1" s="1"/>
  <c r="N165" i="1" s="1"/>
  <c r="S165" i="1"/>
  <c r="T165" i="1"/>
  <c r="K166" i="1"/>
  <c r="M166" i="1" s="1"/>
  <c r="N166" i="1" s="1"/>
  <c r="S166" i="1"/>
  <c r="T166" i="1"/>
  <c r="K167" i="1"/>
  <c r="M167" i="1" s="1"/>
  <c r="N167" i="1" s="1"/>
  <c r="S167" i="1"/>
  <c r="T167" i="1"/>
  <c r="K168" i="1"/>
  <c r="M168" i="1" s="1"/>
  <c r="N168" i="1" s="1"/>
  <c r="S168" i="1"/>
  <c r="T168" i="1"/>
  <c r="K169" i="1"/>
  <c r="M169" i="1" s="1"/>
  <c r="N169" i="1" s="1"/>
  <c r="S169" i="1"/>
  <c r="T169" i="1"/>
  <c r="K170" i="1"/>
  <c r="M170" i="1" s="1"/>
  <c r="N170" i="1" s="1"/>
  <c r="S170" i="1"/>
  <c r="T170" i="1"/>
  <c r="K171" i="1"/>
  <c r="M171" i="1" s="1"/>
  <c r="N171" i="1" s="1"/>
  <c r="S171" i="1"/>
  <c r="T171" i="1"/>
  <c r="K172" i="1"/>
  <c r="M172" i="1" s="1"/>
  <c r="N172" i="1" s="1"/>
  <c r="S172" i="1"/>
  <c r="T172" i="1"/>
  <c r="K173" i="1"/>
  <c r="M173" i="1" s="1"/>
  <c r="N173" i="1" s="1"/>
  <c r="S173" i="1"/>
  <c r="T173" i="1"/>
  <c r="K174" i="1"/>
  <c r="M174" i="1" s="1"/>
  <c r="N174" i="1" s="1"/>
  <c r="S174" i="1"/>
  <c r="T174" i="1"/>
  <c r="K175" i="1"/>
  <c r="M175" i="1" s="1"/>
  <c r="N175" i="1" s="1"/>
  <c r="S175" i="1"/>
  <c r="T175" i="1"/>
  <c r="K176" i="1"/>
  <c r="M176" i="1" s="1"/>
  <c r="N176" i="1" s="1"/>
  <c r="S176" i="1"/>
  <c r="T176" i="1"/>
  <c r="K177" i="1"/>
  <c r="M177" i="1" s="1"/>
  <c r="N177" i="1" s="1"/>
  <c r="S177" i="1"/>
  <c r="T177" i="1"/>
  <c r="K178" i="1"/>
  <c r="M178" i="1" s="1"/>
  <c r="N178" i="1" s="1"/>
  <c r="S178" i="1"/>
  <c r="T178" i="1"/>
  <c r="K179" i="1"/>
  <c r="M179" i="1" s="1"/>
  <c r="N179" i="1" s="1"/>
  <c r="S179" i="1"/>
  <c r="T179" i="1"/>
  <c r="K180" i="1"/>
  <c r="M180" i="1" s="1"/>
  <c r="N180" i="1" s="1"/>
  <c r="S180" i="1"/>
  <c r="T180" i="1"/>
  <c r="K181" i="1"/>
  <c r="M181" i="1" s="1"/>
  <c r="N181" i="1" s="1"/>
  <c r="S181" i="1"/>
  <c r="T181" i="1"/>
  <c r="K182" i="1"/>
  <c r="M182" i="1" s="1"/>
  <c r="N182" i="1" s="1"/>
  <c r="S182" i="1"/>
  <c r="T182" i="1"/>
  <c r="K183" i="1"/>
  <c r="M183" i="1" s="1"/>
  <c r="N183" i="1" s="1"/>
  <c r="S183" i="1"/>
  <c r="T183" i="1"/>
  <c r="K184" i="1"/>
  <c r="M184" i="1" s="1"/>
  <c r="N184" i="1" s="1"/>
  <c r="S184" i="1"/>
  <c r="T184" i="1"/>
  <c r="K185" i="1"/>
  <c r="M185" i="1" s="1"/>
  <c r="N185" i="1" s="1"/>
  <c r="S185" i="1"/>
  <c r="T185" i="1"/>
  <c r="K186" i="1"/>
  <c r="M186" i="1" s="1"/>
  <c r="N186" i="1" s="1"/>
  <c r="S186" i="1"/>
  <c r="T186" i="1"/>
  <c r="K187" i="1"/>
  <c r="M187" i="1" s="1"/>
  <c r="N187" i="1" s="1"/>
  <c r="S187" i="1"/>
  <c r="T187" i="1"/>
  <c r="K188" i="1"/>
  <c r="M188" i="1" s="1"/>
  <c r="N188" i="1" s="1"/>
  <c r="S188" i="1"/>
  <c r="T188" i="1"/>
  <c r="K189" i="1"/>
  <c r="M189" i="1" s="1"/>
  <c r="N189" i="1" s="1"/>
  <c r="S189" i="1"/>
  <c r="T189" i="1"/>
  <c r="K190" i="1"/>
  <c r="M190" i="1" s="1"/>
  <c r="N190" i="1" s="1"/>
  <c r="S190" i="1"/>
  <c r="T190" i="1"/>
  <c r="K191" i="1"/>
  <c r="M191" i="1" s="1"/>
  <c r="N191" i="1" s="1"/>
  <c r="S191" i="1"/>
  <c r="T191" i="1"/>
  <c r="K192" i="1"/>
  <c r="M192" i="1" s="1"/>
  <c r="N192" i="1" s="1"/>
  <c r="S192" i="1"/>
  <c r="T192" i="1"/>
  <c r="K193" i="1"/>
  <c r="M193" i="1" s="1"/>
  <c r="N193" i="1" s="1"/>
  <c r="S193" i="1"/>
  <c r="T193" i="1"/>
  <c r="K194" i="1"/>
  <c r="M194" i="1" s="1"/>
  <c r="N194" i="1" s="1"/>
  <c r="S194" i="1"/>
  <c r="T194" i="1"/>
  <c r="K195" i="1"/>
  <c r="M195" i="1" s="1"/>
  <c r="N195" i="1" s="1"/>
  <c r="S195" i="1"/>
  <c r="T195" i="1"/>
  <c r="K196" i="1"/>
  <c r="M196" i="1" s="1"/>
  <c r="N196" i="1" s="1"/>
  <c r="S196" i="1"/>
  <c r="T196" i="1"/>
  <c r="K197" i="1"/>
  <c r="M197" i="1" s="1"/>
  <c r="N197" i="1" s="1"/>
  <c r="S197" i="1"/>
  <c r="T197" i="1"/>
  <c r="K198" i="1"/>
  <c r="M198" i="1" s="1"/>
  <c r="N198" i="1" s="1"/>
  <c r="S198" i="1"/>
  <c r="T198" i="1"/>
  <c r="K199" i="1"/>
  <c r="M199" i="1" s="1"/>
  <c r="N199" i="1" s="1"/>
  <c r="S199" i="1"/>
  <c r="T199" i="1"/>
  <c r="K200" i="1"/>
  <c r="M200" i="1" s="1"/>
  <c r="N200" i="1" s="1"/>
  <c r="S200" i="1"/>
  <c r="T200" i="1"/>
  <c r="K201" i="1"/>
  <c r="M201" i="1" s="1"/>
  <c r="N201" i="1" s="1"/>
  <c r="S201" i="1"/>
  <c r="T201" i="1"/>
  <c r="K202" i="1"/>
  <c r="M202" i="1" s="1"/>
  <c r="N202" i="1" s="1"/>
  <c r="S202" i="1"/>
  <c r="T202" i="1"/>
  <c r="K203" i="1"/>
  <c r="M203" i="1" s="1"/>
  <c r="N203" i="1" s="1"/>
  <c r="S203" i="1"/>
  <c r="T203" i="1"/>
  <c r="K204" i="1"/>
  <c r="M204" i="1" s="1"/>
  <c r="N204" i="1" s="1"/>
  <c r="S204" i="1"/>
  <c r="T204" i="1"/>
  <c r="K205" i="1"/>
  <c r="M205" i="1" s="1"/>
  <c r="N205" i="1" s="1"/>
  <c r="S205" i="1"/>
  <c r="T205" i="1"/>
  <c r="K206" i="1"/>
  <c r="M206" i="1" s="1"/>
  <c r="N206" i="1" s="1"/>
  <c r="S206" i="1"/>
  <c r="T206" i="1"/>
  <c r="K207" i="1"/>
  <c r="M207" i="1" s="1"/>
  <c r="N207" i="1" s="1"/>
  <c r="S207" i="1"/>
  <c r="T207" i="1"/>
  <c r="K208" i="1"/>
  <c r="M208" i="1" s="1"/>
  <c r="N208" i="1" s="1"/>
  <c r="S208" i="1"/>
  <c r="T208" i="1"/>
  <c r="K209" i="1"/>
  <c r="M209" i="1" s="1"/>
  <c r="N209" i="1" s="1"/>
  <c r="S209" i="1"/>
  <c r="T209" i="1"/>
  <c r="K210" i="1"/>
  <c r="M210" i="1" s="1"/>
  <c r="N210" i="1" s="1"/>
  <c r="S210" i="1"/>
  <c r="T210" i="1"/>
  <c r="K211" i="1"/>
  <c r="M211" i="1" s="1"/>
  <c r="N211" i="1" s="1"/>
  <c r="S211" i="1"/>
  <c r="T211" i="1"/>
  <c r="K212" i="1"/>
  <c r="M212" i="1" s="1"/>
  <c r="N212" i="1" s="1"/>
  <c r="S212" i="1"/>
  <c r="T212" i="1"/>
  <c r="K213" i="1"/>
  <c r="M213" i="1" s="1"/>
  <c r="N213" i="1" s="1"/>
  <c r="S213" i="1"/>
  <c r="T213" i="1"/>
  <c r="K214" i="1"/>
  <c r="M214" i="1" s="1"/>
  <c r="N214" i="1" s="1"/>
  <c r="S214" i="1"/>
  <c r="T214" i="1"/>
  <c r="K215" i="1"/>
  <c r="M215" i="1" s="1"/>
  <c r="N215" i="1" s="1"/>
  <c r="S215" i="1"/>
  <c r="T215" i="1"/>
  <c r="K216" i="1"/>
  <c r="M216" i="1" s="1"/>
  <c r="N216" i="1" s="1"/>
  <c r="S216" i="1"/>
  <c r="T216" i="1"/>
  <c r="K217" i="1"/>
  <c r="M217" i="1" s="1"/>
  <c r="N217" i="1" s="1"/>
  <c r="S217" i="1"/>
  <c r="T217" i="1"/>
  <c r="K218" i="1"/>
  <c r="M218" i="1"/>
  <c r="N218" i="1" s="1"/>
  <c r="S218" i="1"/>
  <c r="T218" i="1"/>
  <c r="K219" i="1"/>
  <c r="M219" i="1" s="1"/>
  <c r="N219" i="1" s="1"/>
  <c r="S219" i="1"/>
  <c r="T219" i="1"/>
  <c r="K220" i="1"/>
  <c r="M220" i="1" s="1"/>
  <c r="N220" i="1" s="1"/>
  <c r="S220" i="1"/>
  <c r="T220" i="1"/>
  <c r="K221" i="1"/>
  <c r="M221" i="1" s="1"/>
  <c r="N221" i="1"/>
  <c r="S221" i="1"/>
  <c r="T221" i="1"/>
  <c r="K222" i="1"/>
  <c r="M222" i="1" s="1"/>
  <c r="N222" i="1" s="1"/>
  <c r="S222" i="1"/>
  <c r="T222" i="1"/>
  <c r="K223" i="1"/>
  <c r="M223" i="1" s="1"/>
  <c r="N223" i="1" s="1"/>
  <c r="S223" i="1"/>
  <c r="T223" i="1"/>
  <c r="K224" i="1"/>
  <c r="M224" i="1" s="1"/>
  <c r="N224" i="1" s="1"/>
  <c r="S224" i="1"/>
  <c r="T224" i="1"/>
  <c r="K225" i="1"/>
  <c r="M225" i="1" s="1"/>
  <c r="N225" i="1" s="1"/>
  <c r="S225" i="1"/>
  <c r="T225" i="1"/>
  <c r="K226" i="1"/>
  <c r="M226" i="1" s="1"/>
  <c r="N226" i="1" s="1"/>
  <c r="S226" i="1"/>
  <c r="T226" i="1"/>
  <c r="K227" i="1"/>
  <c r="M227" i="1" s="1"/>
  <c r="N227" i="1" s="1"/>
  <c r="S227" i="1"/>
  <c r="T227" i="1"/>
  <c r="K228" i="1"/>
  <c r="M228" i="1" s="1"/>
  <c r="N228" i="1" s="1"/>
  <c r="S228" i="1"/>
  <c r="T228" i="1"/>
  <c r="K229" i="1"/>
  <c r="M229" i="1" s="1"/>
  <c r="N229" i="1" s="1"/>
  <c r="S229" i="1"/>
  <c r="T229" i="1"/>
  <c r="K230" i="1"/>
  <c r="M230" i="1" s="1"/>
  <c r="N230" i="1" s="1"/>
  <c r="S230" i="1"/>
  <c r="T230" i="1"/>
  <c r="K231" i="1"/>
  <c r="M231" i="1" s="1"/>
  <c r="N231" i="1" s="1"/>
  <c r="S231" i="1"/>
  <c r="T231" i="1"/>
  <c r="K232" i="1"/>
  <c r="M232" i="1" s="1"/>
  <c r="N232" i="1" s="1"/>
  <c r="S232" i="1"/>
  <c r="T232" i="1"/>
  <c r="K233" i="1"/>
  <c r="M233" i="1" s="1"/>
  <c r="N233" i="1" s="1"/>
  <c r="S233" i="1"/>
  <c r="T233" i="1"/>
  <c r="K234" i="1"/>
  <c r="M234" i="1" s="1"/>
  <c r="N234" i="1" s="1"/>
  <c r="S234" i="1"/>
  <c r="T234" i="1"/>
  <c r="K235" i="1"/>
  <c r="M235" i="1" s="1"/>
  <c r="N235" i="1" s="1"/>
  <c r="S235" i="1"/>
  <c r="T235" i="1"/>
  <c r="K236" i="1"/>
  <c r="M236" i="1" s="1"/>
  <c r="N236" i="1" s="1"/>
  <c r="S236" i="1"/>
  <c r="T236" i="1"/>
  <c r="K237" i="1"/>
  <c r="M237" i="1" s="1"/>
  <c r="N237" i="1" s="1"/>
  <c r="S237" i="1"/>
  <c r="T237" i="1"/>
  <c r="K238" i="1"/>
  <c r="M238" i="1" s="1"/>
  <c r="N238" i="1" s="1"/>
  <c r="S238" i="1"/>
  <c r="T238" i="1"/>
  <c r="K239" i="1"/>
  <c r="M239" i="1" s="1"/>
  <c r="N239" i="1" s="1"/>
  <c r="S239" i="1"/>
  <c r="T239" i="1"/>
  <c r="K240" i="1"/>
  <c r="M240" i="1" s="1"/>
  <c r="N240" i="1" s="1"/>
  <c r="S240" i="1"/>
  <c r="T240" i="1"/>
  <c r="K241" i="1"/>
  <c r="M241" i="1" s="1"/>
  <c r="N241" i="1" s="1"/>
  <c r="S241" i="1"/>
  <c r="T241" i="1"/>
  <c r="K242" i="1"/>
  <c r="M242" i="1" s="1"/>
  <c r="N242" i="1" s="1"/>
  <c r="S242" i="1"/>
  <c r="T242" i="1"/>
  <c r="K243" i="1"/>
  <c r="M243" i="1" s="1"/>
  <c r="N243" i="1" s="1"/>
  <c r="S243" i="1"/>
  <c r="T243" i="1"/>
  <c r="K244" i="1"/>
  <c r="M244" i="1" s="1"/>
  <c r="N244" i="1" s="1"/>
  <c r="S244" i="1"/>
  <c r="T244" i="1"/>
  <c r="K245" i="1"/>
  <c r="M245" i="1" s="1"/>
  <c r="N245" i="1" s="1"/>
  <c r="S245" i="1"/>
  <c r="T245" i="1"/>
  <c r="K246" i="1"/>
  <c r="M246" i="1" s="1"/>
  <c r="N246" i="1" s="1"/>
  <c r="S246" i="1"/>
  <c r="T246" i="1"/>
  <c r="K247" i="1"/>
  <c r="M247" i="1" s="1"/>
  <c r="N247" i="1" s="1"/>
  <c r="S247" i="1"/>
  <c r="T247" i="1"/>
  <c r="K248" i="1"/>
  <c r="M248" i="1" s="1"/>
  <c r="N248" i="1" s="1"/>
  <c r="S248" i="1"/>
  <c r="T248" i="1"/>
  <c r="K249" i="1"/>
  <c r="M249" i="1" s="1"/>
  <c r="N249" i="1" s="1"/>
  <c r="S249" i="1"/>
  <c r="T249" i="1"/>
  <c r="K250" i="1"/>
  <c r="M250" i="1" s="1"/>
  <c r="N250" i="1" s="1"/>
  <c r="S250" i="1"/>
  <c r="T250" i="1"/>
  <c r="K251" i="1"/>
  <c r="M251" i="1" s="1"/>
  <c r="N251" i="1" s="1"/>
  <c r="S251" i="1"/>
  <c r="T251" i="1"/>
  <c r="K252" i="1"/>
  <c r="M252" i="1" s="1"/>
  <c r="N252" i="1" s="1"/>
  <c r="S252" i="1"/>
  <c r="T252" i="1"/>
  <c r="K253" i="1"/>
  <c r="M253" i="1" s="1"/>
  <c r="N253" i="1" s="1"/>
  <c r="S253" i="1"/>
  <c r="T253" i="1"/>
  <c r="K254" i="1"/>
  <c r="M254" i="1" s="1"/>
  <c r="N254" i="1" s="1"/>
  <c r="S254" i="1"/>
  <c r="T254" i="1"/>
  <c r="K255" i="1"/>
  <c r="M255" i="1" s="1"/>
  <c r="N255" i="1" s="1"/>
  <c r="S255" i="1"/>
  <c r="T255" i="1"/>
  <c r="K256" i="1"/>
  <c r="M256" i="1" s="1"/>
  <c r="N256" i="1" s="1"/>
  <c r="S256" i="1"/>
  <c r="T256" i="1"/>
  <c r="K257" i="1"/>
  <c r="M257" i="1" s="1"/>
  <c r="N257" i="1" s="1"/>
  <c r="S257" i="1"/>
  <c r="T257" i="1"/>
  <c r="K258" i="1"/>
  <c r="M258" i="1" s="1"/>
  <c r="N258" i="1" s="1"/>
  <c r="S258" i="1"/>
  <c r="T258" i="1"/>
  <c r="K259" i="1"/>
  <c r="M259" i="1" s="1"/>
  <c r="N259" i="1" s="1"/>
  <c r="S259" i="1"/>
  <c r="T259" i="1"/>
  <c r="K260" i="1"/>
  <c r="M260" i="1" s="1"/>
  <c r="N260" i="1" s="1"/>
  <c r="S260" i="1"/>
  <c r="T260" i="1"/>
  <c r="K261" i="1"/>
  <c r="M261" i="1" s="1"/>
  <c r="N261" i="1" s="1"/>
  <c r="S261" i="1"/>
  <c r="T261" i="1"/>
  <c r="K262" i="1"/>
  <c r="M262" i="1" s="1"/>
  <c r="N262" i="1" s="1"/>
  <c r="S262" i="1"/>
  <c r="T262" i="1"/>
  <c r="K263" i="1"/>
  <c r="M263" i="1" s="1"/>
  <c r="N263" i="1" s="1"/>
  <c r="S263" i="1"/>
  <c r="T263" i="1"/>
  <c r="K264" i="1"/>
  <c r="M264" i="1" s="1"/>
  <c r="N264" i="1" s="1"/>
  <c r="S264" i="1"/>
  <c r="T264" i="1"/>
  <c r="K265" i="1"/>
  <c r="M265" i="1" s="1"/>
  <c r="N265" i="1" s="1"/>
  <c r="S265" i="1"/>
  <c r="T265" i="1"/>
  <c r="K266" i="1"/>
  <c r="M266" i="1" s="1"/>
  <c r="N266" i="1" s="1"/>
  <c r="S266" i="1"/>
  <c r="T266" i="1"/>
  <c r="K267" i="1"/>
  <c r="M267" i="1" s="1"/>
  <c r="N267" i="1" s="1"/>
  <c r="S267" i="1"/>
  <c r="T267" i="1"/>
  <c r="K268" i="1"/>
  <c r="M268" i="1" s="1"/>
  <c r="N268" i="1" s="1"/>
  <c r="S268" i="1"/>
  <c r="T268" i="1"/>
  <c r="K269" i="1"/>
  <c r="M269" i="1" s="1"/>
  <c r="N269" i="1" s="1"/>
  <c r="S269" i="1"/>
  <c r="T269" i="1"/>
  <c r="K270" i="1"/>
  <c r="M270" i="1" s="1"/>
  <c r="N270" i="1" s="1"/>
  <c r="S270" i="1"/>
  <c r="T270" i="1"/>
  <c r="K271" i="1"/>
  <c r="M271" i="1" s="1"/>
  <c r="N271" i="1" s="1"/>
  <c r="S271" i="1"/>
  <c r="T271" i="1"/>
  <c r="K272" i="1"/>
  <c r="M272" i="1" s="1"/>
  <c r="N272" i="1" s="1"/>
  <c r="S272" i="1"/>
  <c r="T272" i="1"/>
  <c r="K273" i="1"/>
  <c r="M273" i="1" s="1"/>
  <c r="N273" i="1" s="1"/>
  <c r="S273" i="1"/>
  <c r="T273" i="1"/>
  <c r="K274" i="1"/>
  <c r="M274" i="1" s="1"/>
  <c r="N274" i="1" s="1"/>
  <c r="S274" i="1"/>
  <c r="T274" i="1"/>
  <c r="K275" i="1"/>
  <c r="M275" i="1" s="1"/>
  <c r="N275" i="1" s="1"/>
  <c r="S275" i="1"/>
  <c r="T275" i="1"/>
  <c r="K276" i="1"/>
  <c r="M276" i="1" s="1"/>
  <c r="N276" i="1" s="1"/>
  <c r="S276" i="1"/>
  <c r="T276" i="1"/>
  <c r="K277" i="1"/>
  <c r="M277" i="1" s="1"/>
  <c r="N277" i="1" s="1"/>
  <c r="S277" i="1"/>
  <c r="T277" i="1"/>
  <c r="K278" i="1"/>
  <c r="M278" i="1" s="1"/>
  <c r="N278" i="1" s="1"/>
  <c r="S278" i="1"/>
  <c r="T278" i="1"/>
  <c r="K279" i="1"/>
  <c r="M279" i="1" s="1"/>
  <c r="N279" i="1" s="1"/>
  <c r="S279" i="1"/>
  <c r="T279" i="1"/>
  <c r="K280" i="1"/>
  <c r="M280" i="1" s="1"/>
  <c r="N280" i="1" s="1"/>
  <c r="S280" i="1"/>
  <c r="T280" i="1"/>
  <c r="K281" i="1"/>
  <c r="M281" i="1" s="1"/>
  <c r="N281" i="1" s="1"/>
  <c r="S281" i="1"/>
  <c r="T281" i="1"/>
  <c r="K282" i="1"/>
  <c r="M282" i="1" s="1"/>
  <c r="N282" i="1" s="1"/>
  <c r="S282" i="1"/>
  <c r="T282" i="1"/>
  <c r="K283" i="1"/>
  <c r="M283" i="1" s="1"/>
  <c r="N283" i="1" s="1"/>
  <c r="S283" i="1"/>
  <c r="T283" i="1"/>
  <c r="K284" i="1"/>
  <c r="M284" i="1" s="1"/>
  <c r="N284" i="1" s="1"/>
  <c r="S284" i="1"/>
  <c r="T284" i="1"/>
  <c r="K285" i="1"/>
  <c r="M285" i="1" s="1"/>
  <c r="N285" i="1" s="1"/>
  <c r="S285" i="1"/>
  <c r="T285" i="1"/>
  <c r="K286" i="1"/>
  <c r="M286" i="1" s="1"/>
  <c r="N286" i="1" s="1"/>
  <c r="S286" i="1"/>
  <c r="T286" i="1"/>
  <c r="K287" i="1"/>
  <c r="M287" i="1" s="1"/>
  <c r="N287" i="1" s="1"/>
  <c r="S287" i="1"/>
  <c r="T287" i="1"/>
  <c r="K288" i="1"/>
  <c r="M288" i="1" s="1"/>
  <c r="N288" i="1" s="1"/>
  <c r="S288" i="1"/>
  <c r="T288" i="1"/>
  <c r="K289" i="1"/>
  <c r="M289" i="1" s="1"/>
  <c r="N289" i="1" s="1"/>
  <c r="S289" i="1"/>
  <c r="T289" i="1"/>
  <c r="K290" i="1"/>
  <c r="M290" i="1" s="1"/>
  <c r="N290" i="1" s="1"/>
  <c r="S290" i="1"/>
  <c r="T290" i="1"/>
  <c r="K291" i="1"/>
  <c r="M291" i="1" s="1"/>
  <c r="N291" i="1" s="1"/>
  <c r="S291" i="1"/>
  <c r="T291" i="1"/>
  <c r="K292" i="1"/>
  <c r="M292" i="1" s="1"/>
  <c r="N292" i="1" s="1"/>
  <c r="S292" i="1"/>
  <c r="T292" i="1"/>
  <c r="K293" i="1"/>
  <c r="M293" i="1" s="1"/>
  <c r="N293" i="1" s="1"/>
  <c r="S293" i="1"/>
  <c r="T293" i="1"/>
  <c r="K294" i="1"/>
  <c r="M294" i="1" s="1"/>
  <c r="N294" i="1" s="1"/>
  <c r="S294" i="1"/>
  <c r="T294" i="1"/>
  <c r="K295" i="1"/>
  <c r="M295" i="1" s="1"/>
  <c r="N295" i="1" s="1"/>
  <c r="S295" i="1"/>
  <c r="T295" i="1"/>
  <c r="K296" i="1"/>
  <c r="M296" i="1" s="1"/>
  <c r="N296" i="1" s="1"/>
  <c r="S296" i="1"/>
  <c r="T296" i="1"/>
  <c r="K297" i="1"/>
  <c r="M297" i="1" s="1"/>
  <c r="N297" i="1" s="1"/>
  <c r="S297" i="1"/>
  <c r="T297" i="1"/>
  <c r="K298" i="1"/>
  <c r="M298" i="1" s="1"/>
  <c r="N298" i="1" s="1"/>
  <c r="S298" i="1"/>
  <c r="T298" i="1"/>
  <c r="K299" i="1"/>
  <c r="M299" i="1" s="1"/>
  <c r="N299" i="1" s="1"/>
  <c r="S299" i="1"/>
  <c r="T299" i="1"/>
  <c r="K300" i="1"/>
  <c r="M300" i="1" s="1"/>
  <c r="T300" i="1"/>
  <c r="K301" i="1"/>
  <c r="M301" i="1" s="1"/>
  <c r="T301" i="1"/>
  <c r="K302" i="1"/>
  <c r="M302" i="1" s="1"/>
  <c r="T302" i="1"/>
  <c r="K303" i="1"/>
  <c r="M303" i="1" s="1"/>
  <c r="T303" i="1"/>
  <c r="K304" i="1"/>
  <c r="M304" i="1" s="1"/>
  <c r="T304" i="1"/>
  <c r="K305" i="1"/>
  <c r="M305" i="1" s="1"/>
  <c r="T305" i="1"/>
  <c r="K306" i="1"/>
  <c r="M306" i="1" s="1"/>
  <c r="T306" i="1"/>
  <c r="K307" i="1"/>
  <c r="M307" i="1" s="1"/>
  <c r="T307" i="1"/>
  <c r="K308" i="1"/>
  <c r="M308" i="1" s="1"/>
  <c r="T308" i="1"/>
  <c r="K309" i="1"/>
  <c r="M309" i="1" s="1"/>
  <c r="T309" i="1"/>
  <c r="K310" i="1"/>
  <c r="M310" i="1" s="1"/>
  <c r="T310" i="1"/>
  <c r="K311" i="1"/>
  <c r="M311" i="1" s="1"/>
  <c r="T311" i="1"/>
  <c r="K312" i="1"/>
  <c r="M312" i="1" s="1"/>
  <c r="T312" i="1"/>
  <c r="K313" i="1"/>
  <c r="M313" i="1" s="1"/>
  <c r="T313" i="1"/>
  <c r="K314" i="1"/>
  <c r="M314" i="1" s="1"/>
  <c r="T314" i="1"/>
  <c r="K315" i="1"/>
  <c r="M315" i="1" s="1"/>
  <c r="T315" i="1"/>
  <c r="K316" i="1"/>
  <c r="M316" i="1" s="1"/>
  <c r="T316" i="1"/>
  <c r="K317" i="1"/>
  <c r="M317" i="1" s="1"/>
  <c r="T317" i="1"/>
  <c r="K318" i="1"/>
  <c r="M318" i="1" s="1"/>
  <c r="T318" i="1"/>
  <c r="K319" i="1"/>
  <c r="M319" i="1" s="1"/>
  <c r="T319" i="1"/>
  <c r="K320" i="1"/>
  <c r="M320" i="1" s="1"/>
  <c r="T320" i="1"/>
  <c r="K321" i="1"/>
  <c r="M321" i="1" s="1"/>
  <c r="T321" i="1"/>
  <c r="K322" i="1"/>
  <c r="M322" i="1" s="1"/>
  <c r="T322" i="1"/>
  <c r="K323" i="1"/>
  <c r="M323" i="1" s="1"/>
  <c r="T323" i="1"/>
  <c r="K324" i="1"/>
  <c r="M324" i="1" s="1"/>
  <c r="T324" i="1"/>
  <c r="K325" i="1"/>
  <c r="M325" i="1" s="1"/>
  <c r="T325" i="1"/>
  <c r="K326" i="1"/>
  <c r="M326" i="1" s="1"/>
  <c r="T326" i="1"/>
  <c r="K327" i="1"/>
  <c r="M327" i="1" s="1"/>
  <c r="T327" i="1"/>
  <c r="K328" i="1"/>
  <c r="M328" i="1" s="1"/>
  <c r="T328" i="1"/>
  <c r="K329" i="1"/>
  <c r="M329" i="1" s="1"/>
  <c r="T329" i="1"/>
  <c r="K330" i="1"/>
  <c r="M330" i="1" s="1"/>
  <c r="T330" i="1"/>
  <c r="K331" i="1"/>
  <c r="M331" i="1" s="1"/>
  <c r="T331" i="1"/>
  <c r="K332" i="1"/>
  <c r="M332" i="1" s="1"/>
  <c r="T332" i="1"/>
  <c r="K333" i="1"/>
  <c r="M333" i="1" s="1"/>
  <c r="T333" i="1"/>
  <c r="K334" i="1"/>
  <c r="M334" i="1" s="1"/>
  <c r="T334" i="1"/>
  <c r="K335" i="1"/>
  <c r="M335" i="1" s="1"/>
  <c r="T335" i="1"/>
  <c r="K336" i="1"/>
  <c r="M336" i="1" s="1"/>
  <c r="T336" i="1"/>
  <c r="K337" i="1"/>
  <c r="M337" i="1" s="1"/>
  <c r="T337" i="1"/>
  <c r="K338" i="1"/>
  <c r="M338" i="1" s="1"/>
  <c r="T338" i="1"/>
  <c r="K339" i="1"/>
  <c r="M339" i="1" s="1"/>
  <c r="T339" i="1"/>
  <c r="K340" i="1"/>
  <c r="M340" i="1" s="1"/>
  <c r="T340" i="1"/>
  <c r="K341" i="1"/>
  <c r="M341" i="1" s="1"/>
  <c r="T341" i="1"/>
  <c r="K342" i="1"/>
  <c r="M342" i="1" s="1"/>
  <c r="T342" i="1"/>
  <c r="K343" i="1"/>
  <c r="M343" i="1" s="1"/>
  <c r="T343" i="1"/>
  <c r="K344" i="1"/>
  <c r="M344" i="1" s="1"/>
  <c r="T344" i="1"/>
  <c r="K345" i="1"/>
  <c r="M345" i="1" s="1"/>
  <c r="T345" i="1"/>
  <c r="K346" i="1"/>
  <c r="M346" i="1" s="1"/>
  <c r="T346" i="1"/>
  <c r="K347" i="1"/>
  <c r="M347" i="1" s="1"/>
  <c r="T347" i="1"/>
  <c r="K348" i="1"/>
  <c r="M348" i="1" s="1"/>
  <c r="T348" i="1"/>
  <c r="K349" i="1"/>
  <c r="M349" i="1" s="1"/>
  <c r="T349" i="1"/>
  <c r="K350" i="1"/>
  <c r="M350" i="1" s="1"/>
  <c r="T350" i="1"/>
  <c r="K351" i="1"/>
  <c r="M351" i="1" s="1"/>
  <c r="T351" i="1"/>
  <c r="K352" i="1"/>
  <c r="M352" i="1" s="1"/>
  <c r="T352" i="1"/>
  <c r="K353" i="1"/>
  <c r="M353" i="1" s="1"/>
  <c r="T353" i="1"/>
  <c r="K354" i="1"/>
  <c r="M354" i="1" s="1"/>
  <c r="T354" i="1"/>
  <c r="K355" i="1"/>
  <c r="M355" i="1" s="1"/>
  <c r="T355" i="1"/>
  <c r="K356" i="1"/>
  <c r="M356" i="1" s="1"/>
  <c r="T356" i="1"/>
  <c r="K357" i="1"/>
  <c r="M357" i="1" s="1"/>
  <c r="T357" i="1"/>
  <c r="K358" i="1"/>
  <c r="M358" i="1" s="1"/>
  <c r="T358" i="1"/>
  <c r="K359" i="1"/>
  <c r="M359" i="1" s="1"/>
  <c r="T359" i="1"/>
  <c r="K360" i="1"/>
  <c r="M360" i="1" s="1"/>
  <c r="T360" i="1"/>
  <c r="K361" i="1"/>
  <c r="M361" i="1" s="1"/>
  <c r="T361" i="1"/>
  <c r="K362" i="1"/>
  <c r="M362" i="1" s="1"/>
  <c r="T362" i="1"/>
  <c r="K363" i="1"/>
  <c r="M363" i="1" s="1"/>
  <c r="T363" i="1"/>
  <c r="K364" i="1"/>
  <c r="M364" i="1" s="1"/>
  <c r="T364" i="1"/>
  <c r="K365" i="1"/>
  <c r="M365" i="1" s="1"/>
  <c r="T365" i="1"/>
  <c r="K366" i="1"/>
  <c r="M366" i="1" s="1"/>
  <c r="T366" i="1"/>
  <c r="K367" i="1"/>
  <c r="M367" i="1" s="1"/>
  <c r="T367" i="1"/>
  <c r="K368" i="1"/>
  <c r="M368" i="1" s="1"/>
  <c r="T368" i="1"/>
  <c r="K369" i="1"/>
  <c r="M369" i="1" s="1"/>
  <c r="T369" i="1"/>
  <c r="K370" i="1"/>
  <c r="M370" i="1" s="1"/>
  <c r="T370" i="1"/>
  <c r="K371" i="1"/>
  <c r="M371" i="1" s="1"/>
  <c r="T371" i="1"/>
  <c r="K372" i="1"/>
  <c r="M372" i="1" s="1"/>
  <c r="T372" i="1"/>
  <c r="K373" i="1"/>
  <c r="M373" i="1" s="1"/>
  <c r="T373" i="1"/>
  <c r="K374" i="1"/>
  <c r="M374" i="1" s="1"/>
  <c r="T374" i="1"/>
  <c r="K375" i="1"/>
  <c r="M375" i="1" s="1"/>
  <c r="T375" i="1"/>
  <c r="K376" i="1"/>
  <c r="M376" i="1" s="1"/>
  <c r="T376" i="1"/>
  <c r="K377" i="1"/>
  <c r="M377" i="1" s="1"/>
  <c r="T377" i="1"/>
  <c r="K378" i="1"/>
  <c r="M378" i="1" s="1"/>
  <c r="T378" i="1"/>
  <c r="K379" i="1"/>
  <c r="M379" i="1" s="1"/>
  <c r="T379" i="1"/>
  <c r="K380" i="1"/>
  <c r="M380" i="1" s="1"/>
  <c r="T380" i="1"/>
  <c r="K381" i="1"/>
  <c r="M381" i="1" s="1"/>
  <c r="T381" i="1"/>
  <c r="K382" i="1"/>
  <c r="M382" i="1" s="1"/>
  <c r="T382" i="1"/>
  <c r="K383" i="1"/>
  <c r="M383" i="1" s="1"/>
  <c r="T383" i="1"/>
  <c r="K384" i="1"/>
  <c r="M384" i="1" s="1"/>
  <c r="T384" i="1"/>
  <c r="K385" i="1"/>
  <c r="M385" i="1" s="1"/>
  <c r="T385" i="1"/>
  <c r="K386" i="1"/>
  <c r="M386" i="1" s="1"/>
  <c r="T386" i="1"/>
  <c r="K387" i="1"/>
  <c r="M387" i="1" s="1"/>
  <c r="T387" i="1"/>
  <c r="K388" i="1"/>
  <c r="M388" i="1" s="1"/>
  <c r="T388" i="1"/>
  <c r="K389" i="1"/>
  <c r="M389" i="1" s="1"/>
  <c r="T389" i="1"/>
  <c r="K390" i="1"/>
  <c r="M390" i="1" s="1"/>
  <c r="T390" i="1"/>
  <c r="K391" i="1"/>
  <c r="M391" i="1" s="1"/>
  <c r="T391" i="1"/>
  <c r="K392" i="1"/>
  <c r="M392" i="1" s="1"/>
  <c r="T392" i="1"/>
  <c r="K393" i="1"/>
  <c r="M393" i="1" s="1"/>
  <c r="T393" i="1"/>
  <c r="K394" i="1"/>
  <c r="M394" i="1" s="1"/>
  <c r="T394" i="1"/>
  <c r="K395" i="1"/>
  <c r="M395" i="1" s="1"/>
  <c r="T395" i="1"/>
  <c r="K396" i="1"/>
  <c r="M396" i="1" s="1"/>
  <c r="T396" i="1"/>
  <c r="K397" i="1"/>
  <c r="M397" i="1" s="1"/>
  <c r="T397" i="1"/>
  <c r="K398" i="1"/>
  <c r="M398" i="1" s="1"/>
  <c r="T398" i="1"/>
  <c r="K399" i="1"/>
  <c r="M399" i="1" s="1"/>
  <c r="T399" i="1"/>
  <c r="K400" i="1"/>
  <c r="M400" i="1" s="1"/>
  <c r="T400" i="1"/>
  <c r="K401" i="1"/>
  <c r="M401" i="1" s="1"/>
  <c r="T401" i="1"/>
  <c r="K402" i="1"/>
  <c r="M402" i="1" s="1"/>
  <c r="T402" i="1"/>
  <c r="K403" i="1"/>
  <c r="M403" i="1" s="1"/>
  <c r="T403" i="1"/>
  <c r="K404" i="1"/>
  <c r="M404" i="1" s="1"/>
  <c r="T404" i="1"/>
  <c r="K405" i="1"/>
  <c r="M405" i="1" s="1"/>
  <c r="T405" i="1"/>
  <c r="K406" i="1"/>
  <c r="M406" i="1" s="1"/>
  <c r="T406" i="1"/>
  <c r="K407" i="1"/>
  <c r="M407" i="1" s="1"/>
  <c r="T407" i="1"/>
  <c r="K408" i="1"/>
  <c r="M408" i="1" s="1"/>
  <c r="T408" i="1"/>
  <c r="K409" i="1"/>
  <c r="M409" i="1" s="1"/>
  <c r="T409" i="1"/>
  <c r="K410" i="1"/>
  <c r="M410" i="1" s="1"/>
  <c r="T410" i="1"/>
  <c r="K411" i="1"/>
  <c r="M411" i="1" s="1"/>
  <c r="T411" i="1"/>
  <c r="K412" i="1"/>
  <c r="M412" i="1" s="1"/>
  <c r="T412" i="1"/>
  <c r="K413" i="1"/>
  <c r="M413" i="1" s="1"/>
  <c r="T413" i="1"/>
  <c r="K414" i="1"/>
  <c r="M414" i="1" s="1"/>
  <c r="T414" i="1"/>
  <c r="K415" i="1"/>
  <c r="M415" i="1" s="1"/>
  <c r="T415" i="1"/>
  <c r="K416" i="1"/>
  <c r="M416" i="1" s="1"/>
  <c r="T416" i="1"/>
  <c r="K417" i="1"/>
  <c r="M417" i="1" s="1"/>
  <c r="T417" i="1"/>
  <c r="K418" i="1"/>
  <c r="M418" i="1" s="1"/>
  <c r="T418" i="1"/>
  <c r="K419" i="1"/>
  <c r="M419" i="1" s="1"/>
  <c r="T419" i="1"/>
  <c r="K420" i="1"/>
  <c r="M420" i="1" s="1"/>
  <c r="T420" i="1"/>
  <c r="K421" i="1"/>
  <c r="M421" i="1" s="1"/>
  <c r="T421" i="1"/>
  <c r="K422" i="1"/>
  <c r="M422" i="1" s="1"/>
  <c r="T422" i="1"/>
  <c r="K423" i="1"/>
  <c r="M423" i="1" s="1"/>
  <c r="T423" i="1"/>
  <c r="K424" i="1"/>
  <c r="M424" i="1" s="1"/>
  <c r="T424" i="1"/>
  <c r="K425" i="1"/>
  <c r="M425" i="1" s="1"/>
  <c r="T425" i="1"/>
  <c r="K426" i="1"/>
  <c r="M426" i="1" s="1"/>
  <c r="T426" i="1"/>
  <c r="K427" i="1"/>
  <c r="M427" i="1" s="1"/>
  <c r="T427" i="1"/>
  <c r="K428" i="1"/>
  <c r="M428" i="1" s="1"/>
  <c r="T428" i="1"/>
  <c r="K429" i="1"/>
  <c r="M429" i="1" s="1"/>
  <c r="T429" i="1"/>
  <c r="K430" i="1"/>
  <c r="M430" i="1" s="1"/>
  <c r="T430" i="1"/>
  <c r="K431" i="1"/>
  <c r="M431" i="1" s="1"/>
  <c r="T431" i="1"/>
  <c r="K432" i="1"/>
  <c r="M432" i="1" s="1"/>
  <c r="T432" i="1"/>
  <c r="K433" i="1"/>
  <c r="M433" i="1" s="1"/>
  <c r="T433" i="1"/>
  <c r="K434" i="1"/>
  <c r="M434" i="1" s="1"/>
  <c r="T434" i="1"/>
  <c r="K435" i="1"/>
  <c r="M435" i="1" s="1"/>
  <c r="T435" i="1"/>
  <c r="K436" i="1"/>
  <c r="M436" i="1"/>
  <c r="T436" i="1"/>
  <c r="K437" i="1"/>
  <c r="M437" i="1" s="1"/>
  <c r="T437" i="1"/>
  <c r="K438" i="1"/>
  <c r="M438" i="1" s="1"/>
  <c r="T438" i="1"/>
  <c r="K439" i="1"/>
  <c r="M439" i="1" s="1"/>
  <c r="T439" i="1"/>
  <c r="K440" i="1"/>
  <c r="M440" i="1" s="1"/>
  <c r="T440" i="1"/>
  <c r="K441" i="1"/>
  <c r="M441" i="1" s="1"/>
  <c r="T441" i="1"/>
  <c r="K442" i="1"/>
  <c r="M442" i="1" s="1"/>
  <c r="T442" i="1"/>
  <c r="K443" i="1"/>
  <c r="M443" i="1" s="1"/>
  <c r="T443" i="1"/>
  <c r="K444" i="1"/>
  <c r="M444" i="1" s="1"/>
  <c r="T444" i="1"/>
  <c r="K445" i="1"/>
  <c r="M445" i="1" s="1"/>
  <c r="T445" i="1"/>
  <c r="K446" i="1"/>
  <c r="M446" i="1" s="1"/>
  <c r="T446" i="1"/>
  <c r="K447" i="1"/>
  <c r="M447" i="1" s="1"/>
  <c r="T447" i="1"/>
  <c r="K448" i="1"/>
  <c r="M448" i="1" s="1"/>
  <c r="T448" i="1"/>
  <c r="K449" i="1"/>
  <c r="M449" i="1" s="1"/>
  <c r="T449" i="1"/>
  <c r="K450" i="1"/>
  <c r="M450" i="1" s="1"/>
  <c r="T450" i="1"/>
  <c r="K451" i="1"/>
  <c r="M451" i="1" s="1"/>
  <c r="T451" i="1"/>
  <c r="K452" i="1"/>
  <c r="M452" i="1" s="1"/>
  <c r="T452" i="1"/>
  <c r="K453" i="1"/>
  <c r="M453" i="1" s="1"/>
  <c r="T453" i="1"/>
  <c r="K454" i="1"/>
  <c r="M454" i="1" s="1"/>
  <c r="T454" i="1"/>
  <c r="K455" i="1"/>
  <c r="M455" i="1" s="1"/>
  <c r="T455" i="1"/>
  <c r="K456" i="1"/>
  <c r="M456" i="1" s="1"/>
  <c r="T456" i="1"/>
  <c r="K457" i="1"/>
  <c r="M457" i="1" s="1"/>
  <c r="T457" i="1"/>
  <c r="K458" i="1"/>
  <c r="M458" i="1" s="1"/>
  <c r="T458" i="1"/>
  <c r="K459" i="1"/>
  <c r="M459" i="1" s="1"/>
  <c r="T459" i="1"/>
  <c r="K460" i="1"/>
  <c r="M460" i="1" s="1"/>
  <c r="T460" i="1"/>
  <c r="K461" i="1"/>
  <c r="M461" i="1" s="1"/>
  <c r="T461" i="1"/>
  <c r="K462" i="1"/>
  <c r="M462" i="1" s="1"/>
  <c r="T462" i="1"/>
  <c r="K463" i="1"/>
  <c r="M463" i="1" s="1"/>
  <c r="T463" i="1"/>
  <c r="K464" i="1"/>
  <c r="M464" i="1" s="1"/>
  <c r="T464" i="1"/>
  <c r="K465" i="1"/>
  <c r="M465" i="1" s="1"/>
  <c r="T465" i="1"/>
  <c r="K466" i="1"/>
  <c r="M466" i="1" s="1"/>
  <c r="T466" i="1"/>
  <c r="K467" i="1"/>
  <c r="M467" i="1" s="1"/>
  <c r="T467" i="1"/>
  <c r="K468" i="1"/>
  <c r="M468" i="1" s="1"/>
  <c r="T468" i="1"/>
  <c r="K469" i="1"/>
  <c r="M469" i="1" s="1"/>
  <c r="T469" i="1"/>
  <c r="K470" i="1"/>
  <c r="M470" i="1" s="1"/>
  <c r="T470" i="1"/>
  <c r="K471" i="1"/>
  <c r="M471" i="1" s="1"/>
  <c r="T471" i="1"/>
  <c r="K472" i="1"/>
  <c r="M472" i="1" s="1"/>
  <c r="T472" i="1"/>
  <c r="K473" i="1"/>
  <c r="M473" i="1" s="1"/>
  <c r="T473" i="1"/>
  <c r="K474" i="1"/>
  <c r="M474" i="1" s="1"/>
  <c r="T474" i="1"/>
  <c r="K475" i="1"/>
  <c r="M475" i="1" s="1"/>
  <c r="T475" i="1"/>
  <c r="K476" i="1"/>
  <c r="M476" i="1" s="1"/>
  <c r="T476" i="1"/>
  <c r="K477" i="1"/>
  <c r="M477" i="1" s="1"/>
  <c r="T477" i="1"/>
  <c r="K478" i="1"/>
  <c r="M478" i="1" s="1"/>
  <c r="T478" i="1"/>
  <c r="K479" i="1"/>
  <c r="M479" i="1" s="1"/>
  <c r="T479" i="1"/>
  <c r="K480" i="1"/>
  <c r="M480" i="1" s="1"/>
  <c r="T480" i="1"/>
  <c r="K481" i="1"/>
  <c r="M481" i="1" s="1"/>
  <c r="T481" i="1"/>
  <c r="K482" i="1"/>
  <c r="M482" i="1" s="1"/>
  <c r="T482" i="1"/>
  <c r="K483" i="1"/>
  <c r="M483" i="1" s="1"/>
  <c r="T483" i="1"/>
  <c r="K484" i="1"/>
  <c r="M484" i="1" s="1"/>
  <c r="T484" i="1"/>
  <c r="K485" i="1"/>
  <c r="M485" i="1" s="1"/>
  <c r="T485" i="1"/>
  <c r="K486" i="1"/>
  <c r="M486" i="1" s="1"/>
  <c r="T486" i="1"/>
  <c r="K487" i="1"/>
  <c r="M487" i="1" s="1"/>
  <c r="T487" i="1"/>
  <c r="K488" i="1"/>
  <c r="M488" i="1" s="1"/>
  <c r="T488" i="1"/>
  <c r="K489" i="1"/>
  <c r="M489" i="1" s="1"/>
  <c r="T489" i="1"/>
  <c r="K490" i="1"/>
  <c r="M490" i="1" s="1"/>
  <c r="T490" i="1"/>
  <c r="K491" i="1"/>
  <c r="M491" i="1" s="1"/>
  <c r="T491" i="1"/>
  <c r="K492" i="1"/>
  <c r="M492" i="1" s="1"/>
  <c r="T492" i="1"/>
  <c r="K493" i="1"/>
  <c r="M493" i="1" s="1"/>
  <c r="T493" i="1"/>
  <c r="K494" i="1"/>
  <c r="M494" i="1" s="1"/>
  <c r="T494" i="1"/>
  <c r="K495" i="1"/>
  <c r="M495" i="1" s="1"/>
  <c r="T495" i="1"/>
  <c r="K496" i="1"/>
  <c r="M496" i="1" s="1"/>
  <c r="T496" i="1"/>
  <c r="K497" i="1"/>
  <c r="M497" i="1" s="1"/>
  <c r="T497" i="1"/>
  <c r="K498" i="1"/>
  <c r="M498" i="1" s="1"/>
  <c r="T498" i="1"/>
  <c r="K499" i="1"/>
  <c r="M499" i="1" s="1"/>
  <c r="T499" i="1"/>
  <c r="K500" i="1"/>
  <c r="M500" i="1" s="1"/>
  <c r="T500" i="1"/>
  <c r="K501" i="1"/>
  <c r="M501" i="1" s="1"/>
  <c r="T501" i="1"/>
  <c r="K502" i="1"/>
  <c r="M502" i="1" s="1"/>
  <c r="T502" i="1"/>
  <c r="K503" i="1"/>
  <c r="M503" i="1" s="1"/>
  <c r="T503" i="1"/>
  <c r="K504" i="1"/>
  <c r="M504" i="1" s="1"/>
  <c r="T504" i="1"/>
  <c r="K505" i="1"/>
  <c r="M505" i="1" s="1"/>
  <c r="T505" i="1"/>
  <c r="K506" i="1"/>
  <c r="M506" i="1" s="1"/>
  <c r="T506" i="1"/>
  <c r="K507" i="1"/>
  <c r="M507" i="1" s="1"/>
  <c r="T507" i="1"/>
  <c r="K508" i="1"/>
  <c r="M508" i="1" s="1"/>
  <c r="T508" i="1"/>
  <c r="K509" i="1"/>
  <c r="M509" i="1" s="1"/>
  <c r="T509" i="1"/>
  <c r="F11" i="1"/>
  <c r="S11" i="1" s="1"/>
  <c r="F12" i="1"/>
  <c r="F13" i="1"/>
  <c r="F14" i="1"/>
  <c r="F15" i="1"/>
  <c r="G15" i="1"/>
  <c r="AB15" i="1" s="1"/>
  <c r="H15" i="1"/>
  <c r="F16" i="1"/>
  <c r="G16" i="1"/>
  <c r="AB16" i="1" s="1"/>
  <c r="H16" i="1"/>
  <c r="F17" i="1"/>
  <c r="G17" i="1"/>
  <c r="AB17" i="1" s="1"/>
  <c r="AC17" i="1" s="1"/>
  <c r="AD17" i="1" s="1"/>
  <c r="AE17" i="1" s="1"/>
  <c r="H17" i="1"/>
  <c r="F18" i="1"/>
  <c r="G18" i="1"/>
  <c r="AB18" i="1" s="1"/>
  <c r="H18" i="1"/>
  <c r="F19" i="1"/>
  <c r="G19" i="1"/>
  <c r="AB19" i="1" s="1"/>
  <c r="H19" i="1"/>
  <c r="F20" i="1"/>
  <c r="G20" i="1"/>
  <c r="AB20" i="1" s="1"/>
  <c r="AC20" i="1" s="1"/>
  <c r="AD20" i="1" s="1"/>
  <c r="AE20" i="1" s="1"/>
  <c r="H20" i="1"/>
  <c r="F21" i="1"/>
  <c r="G21" i="1"/>
  <c r="AB21" i="1" s="1"/>
  <c r="H21" i="1"/>
  <c r="F22" i="1"/>
  <c r="G22" i="1"/>
  <c r="AB22" i="1" s="1"/>
  <c r="H22" i="1"/>
  <c r="F23" i="1"/>
  <c r="G23" i="1"/>
  <c r="AB23" i="1" s="1"/>
  <c r="AC23" i="1" s="1"/>
  <c r="AD23" i="1" s="1"/>
  <c r="AE23" i="1" s="1"/>
  <c r="H23" i="1"/>
  <c r="F24" i="1"/>
  <c r="G24" i="1"/>
  <c r="AB24" i="1" s="1"/>
  <c r="H24" i="1"/>
  <c r="F25" i="1"/>
  <c r="G25" i="1"/>
  <c r="AB25" i="1" s="1"/>
  <c r="H25" i="1"/>
  <c r="F26" i="1"/>
  <c r="G26" i="1"/>
  <c r="H26" i="1"/>
  <c r="F27" i="1"/>
  <c r="G27" i="1"/>
  <c r="H27" i="1"/>
  <c r="F28" i="1"/>
  <c r="G28" i="1"/>
  <c r="H28" i="1"/>
  <c r="F29" i="1"/>
  <c r="G29" i="1"/>
  <c r="H29" i="1"/>
  <c r="F30" i="1"/>
  <c r="G30" i="1"/>
  <c r="H30" i="1"/>
  <c r="F31" i="1"/>
  <c r="G31" i="1"/>
  <c r="H31" i="1"/>
  <c r="F32" i="1"/>
  <c r="G32" i="1"/>
  <c r="H32" i="1"/>
  <c r="F33" i="1"/>
  <c r="G33" i="1"/>
  <c r="H33" i="1"/>
  <c r="F34" i="1"/>
  <c r="G34" i="1"/>
  <c r="H34" i="1"/>
  <c r="F35" i="1"/>
  <c r="G35" i="1"/>
  <c r="H35" i="1"/>
  <c r="F36" i="1"/>
  <c r="G36" i="1"/>
  <c r="H36" i="1"/>
  <c r="F37" i="1"/>
  <c r="G37" i="1"/>
  <c r="H37" i="1"/>
  <c r="F38" i="1"/>
  <c r="G38" i="1"/>
  <c r="H38" i="1"/>
  <c r="F39" i="1"/>
  <c r="G39" i="1"/>
  <c r="H39" i="1"/>
  <c r="F40" i="1"/>
  <c r="G40" i="1"/>
  <c r="H40" i="1"/>
  <c r="F300" i="1"/>
  <c r="G300" i="1"/>
  <c r="H300" i="1"/>
  <c r="F301" i="1"/>
  <c r="G301" i="1"/>
  <c r="H301" i="1"/>
  <c r="F302" i="1"/>
  <c r="G302" i="1"/>
  <c r="H302" i="1"/>
  <c r="F303" i="1"/>
  <c r="G303" i="1"/>
  <c r="H303" i="1"/>
  <c r="F304" i="1"/>
  <c r="G304" i="1"/>
  <c r="H304" i="1"/>
  <c r="F305" i="1"/>
  <c r="G305" i="1"/>
  <c r="H305" i="1"/>
  <c r="F306" i="1"/>
  <c r="G306" i="1"/>
  <c r="H306" i="1"/>
  <c r="F307" i="1"/>
  <c r="G307" i="1"/>
  <c r="H307" i="1"/>
  <c r="F308" i="1"/>
  <c r="G308" i="1"/>
  <c r="H308" i="1"/>
  <c r="F309" i="1"/>
  <c r="G309" i="1"/>
  <c r="H309" i="1"/>
  <c r="F310" i="1"/>
  <c r="G310" i="1"/>
  <c r="H310" i="1"/>
  <c r="F311" i="1"/>
  <c r="G311" i="1"/>
  <c r="H311" i="1"/>
  <c r="F312" i="1"/>
  <c r="G312" i="1"/>
  <c r="H312" i="1"/>
  <c r="F313" i="1"/>
  <c r="G313" i="1"/>
  <c r="H313" i="1"/>
  <c r="F314" i="1"/>
  <c r="G314" i="1"/>
  <c r="H314" i="1"/>
  <c r="F315" i="1"/>
  <c r="G315" i="1"/>
  <c r="H315" i="1"/>
  <c r="F316" i="1"/>
  <c r="G316" i="1"/>
  <c r="H316" i="1"/>
  <c r="F317" i="1"/>
  <c r="G317" i="1"/>
  <c r="H317" i="1"/>
  <c r="F318" i="1"/>
  <c r="G318" i="1"/>
  <c r="H318" i="1"/>
  <c r="F319" i="1"/>
  <c r="G319" i="1"/>
  <c r="H319" i="1"/>
  <c r="F320" i="1"/>
  <c r="G320" i="1"/>
  <c r="H320" i="1"/>
  <c r="F321" i="1"/>
  <c r="G321" i="1"/>
  <c r="H321" i="1"/>
  <c r="F322" i="1"/>
  <c r="G322" i="1"/>
  <c r="H322" i="1"/>
  <c r="F323" i="1"/>
  <c r="G323" i="1"/>
  <c r="H323" i="1"/>
  <c r="F324" i="1"/>
  <c r="G324" i="1"/>
  <c r="H324" i="1"/>
  <c r="F325" i="1"/>
  <c r="G325" i="1"/>
  <c r="H325" i="1"/>
  <c r="F326" i="1"/>
  <c r="G326" i="1"/>
  <c r="H326" i="1"/>
  <c r="F327" i="1"/>
  <c r="G327" i="1"/>
  <c r="H327" i="1"/>
  <c r="F328" i="1"/>
  <c r="G328" i="1"/>
  <c r="H328" i="1"/>
  <c r="F329" i="1"/>
  <c r="G329" i="1"/>
  <c r="H329" i="1"/>
  <c r="F330" i="1"/>
  <c r="G330" i="1"/>
  <c r="H330" i="1"/>
  <c r="F331" i="1"/>
  <c r="G331" i="1"/>
  <c r="H331" i="1"/>
  <c r="F332" i="1"/>
  <c r="G332" i="1"/>
  <c r="H332" i="1"/>
  <c r="F333" i="1"/>
  <c r="G333" i="1"/>
  <c r="H333" i="1"/>
  <c r="F334" i="1"/>
  <c r="G334" i="1"/>
  <c r="H334" i="1"/>
  <c r="F335" i="1"/>
  <c r="G335" i="1"/>
  <c r="H335" i="1"/>
  <c r="F336" i="1"/>
  <c r="G336" i="1"/>
  <c r="H336" i="1"/>
  <c r="F337" i="1"/>
  <c r="G337" i="1"/>
  <c r="H337" i="1"/>
  <c r="F338" i="1"/>
  <c r="G338" i="1"/>
  <c r="H338" i="1"/>
  <c r="F339" i="1"/>
  <c r="G339" i="1"/>
  <c r="H339" i="1"/>
  <c r="F340" i="1"/>
  <c r="G340" i="1"/>
  <c r="H340" i="1"/>
  <c r="F341" i="1"/>
  <c r="G341" i="1"/>
  <c r="H341" i="1"/>
  <c r="F342" i="1"/>
  <c r="G342" i="1"/>
  <c r="H342" i="1"/>
  <c r="F343" i="1"/>
  <c r="G343" i="1"/>
  <c r="H343" i="1"/>
  <c r="F344" i="1"/>
  <c r="G344" i="1"/>
  <c r="H344" i="1"/>
  <c r="F345" i="1"/>
  <c r="G345" i="1"/>
  <c r="H345" i="1"/>
  <c r="F346" i="1"/>
  <c r="G346" i="1"/>
  <c r="H346" i="1"/>
  <c r="F347" i="1"/>
  <c r="G347" i="1"/>
  <c r="H347" i="1"/>
  <c r="F348" i="1"/>
  <c r="G348" i="1"/>
  <c r="H348" i="1"/>
  <c r="F349" i="1"/>
  <c r="G349" i="1"/>
  <c r="H349" i="1"/>
  <c r="F350" i="1"/>
  <c r="G350" i="1"/>
  <c r="H350" i="1"/>
  <c r="F351" i="1"/>
  <c r="G351" i="1"/>
  <c r="H351" i="1"/>
  <c r="F352" i="1"/>
  <c r="G352" i="1"/>
  <c r="H352" i="1"/>
  <c r="F353" i="1"/>
  <c r="G353" i="1"/>
  <c r="H353" i="1"/>
  <c r="F354" i="1"/>
  <c r="G354" i="1"/>
  <c r="H354" i="1"/>
  <c r="F355" i="1"/>
  <c r="G355" i="1"/>
  <c r="H355" i="1"/>
  <c r="F356" i="1"/>
  <c r="G356" i="1"/>
  <c r="H356" i="1"/>
  <c r="F357" i="1"/>
  <c r="G357" i="1"/>
  <c r="H357" i="1"/>
  <c r="F358" i="1"/>
  <c r="G358" i="1"/>
  <c r="H358" i="1"/>
  <c r="F359" i="1"/>
  <c r="G359" i="1"/>
  <c r="H359" i="1"/>
  <c r="F360" i="1"/>
  <c r="G360" i="1"/>
  <c r="H360" i="1"/>
  <c r="F361" i="1"/>
  <c r="G361" i="1"/>
  <c r="H361" i="1"/>
  <c r="F362" i="1"/>
  <c r="G362" i="1"/>
  <c r="H362" i="1"/>
  <c r="F363" i="1"/>
  <c r="G363" i="1"/>
  <c r="H363" i="1"/>
  <c r="F364" i="1"/>
  <c r="G364" i="1"/>
  <c r="H364" i="1"/>
  <c r="F365" i="1"/>
  <c r="G365" i="1"/>
  <c r="H365" i="1"/>
  <c r="F366" i="1"/>
  <c r="G366" i="1"/>
  <c r="H366" i="1"/>
  <c r="F367" i="1"/>
  <c r="G367" i="1"/>
  <c r="H367" i="1"/>
  <c r="F368" i="1"/>
  <c r="G368" i="1"/>
  <c r="H368" i="1"/>
  <c r="F369" i="1"/>
  <c r="G369" i="1"/>
  <c r="H369" i="1"/>
  <c r="F370" i="1"/>
  <c r="G370" i="1"/>
  <c r="H370" i="1"/>
  <c r="F371" i="1"/>
  <c r="G371" i="1"/>
  <c r="H371" i="1"/>
  <c r="F372" i="1"/>
  <c r="G372" i="1"/>
  <c r="H372" i="1"/>
  <c r="F373" i="1"/>
  <c r="G373" i="1"/>
  <c r="H373" i="1"/>
  <c r="F374" i="1"/>
  <c r="G374" i="1"/>
  <c r="H374" i="1"/>
  <c r="F375" i="1"/>
  <c r="G375" i="1"/>
  <c r="H375" i="1"/>
  <c r="F376" i="1"/>
  <c r="G376" i="1"/>
  <c r="H376" i="1"/>
  <c r="F377" i="1"/>
  <c r="G377" i="1"/>
  <c r="H377" i="1"/>
  <c r="F378" i="1"/>
  <c r="G378" i="1"/>
  <c r="H378" i="1"/>
  <c r="F379" i="1"/>
  <c r="G379" i="1"/>
  <c r="H379" i="1"/>
  <c r="F380" i="1"/>
  <c r="G380" i="1"/>
  <c r="H380" i="1"/>
  <c r="F381" i="1"/>
  <c r="G381" i="1"/>
  <c r="H381" i="1"/>
  <c r="F382" i="1"/>
  <c r="G382" i="1"/>
  <c r="H382" i="1"/>
  <c r="F383" i="1"/>
  <c r="G383" i="1"/>
  <c r="H383" i="1"/>
  <c r="F384" i="1"/>
  <c r="G384" i="1"/>
  <c r="H384" i="1"/>
  <c r="F385" i="1"/>
  <c r="G385" i="1"/>
  <c r="H385" i="1"/>
  <c r="F386" i="1"/>
  <c r="G386" i="1"/>
  <c r="H386" i="1"/>
  <c r="F387" i="1"/>
  <c r="G387" i="1"/>
  <c r="H387" i="1"/>
  <c r="F388" i="1"/>
  <c r="G388" i="1"/>
  <c r="H388" i="1"/>
  <c r="F389" i="1"/>
  <c r="G389" i="1"/>
  <c r="H389" i="1"/>
  <c r="F390" i="1"/>
  <c r="G390" i="1"/>
  <c r="H390" i="1"/>
  <c r="F391" i="1"/>
  <c r="G391" i="1"/>
  <c r="H391" i="1"/>
  <c r="F392" i="1"/>
  <c r="G392" i="1"/>
  <c r="H392" i="1"/>
  <c r="F393" i="1"/>
  <c r="G393" i="1"/>
  <c r="H393" i="1"/>
  <c r="F394" i="1"/>
  <c r="G394" i="1"/>
  <c r="H394" i="1"/>
  <c r="F395" i="1"/>
  <c r="G395" i="1"/>
  <c r="H395" i="1"/>
  <c r="F396" i="1"/>
  <c r="G396" i="1"/>
  <c r="H396" i="1"/>
  <c r="F397" i="1"/>
  <c r="G397" i="1"/>
  <c r="H397" i="1"/>
  <c r="F398" i="1"/>
  <c r="G398" i="1"/>
  <c r="H398" i="1"/>
  <c r="F399" i="1"/>
  <c r="G399" i="1"/>
  <c r="H399" i="1"/>
  <c r="F400" i="1"/>
  <c r="G400" i="1"/>
  <c r="H400" i="1"/>
  <c r="F401" i="1"/>
  <c r="G401" i="1"/>
  <c r="H401" i="1"/>
  <c r="F402" i="1"/>
  <c r="G402" i="1"/>
  <c r="H402" i="1"/>
  <c r="F403" i="1"/>
  <c r="G403" i="1"/>
  <c r="H403" i="1"/>
  <c r="F404" i="1"/>
  <c r="G404" i="1"/>
  <c r="H404" i="1"/>
  <c r="F405" i="1"/>
  <c r="G405" i="1"/>
  <c r="H405" i="1"/>
  <c r="F406" i="1"/>
  <c r="G406" i="1"/>
  <c r="H406" i="1"/>
  <c r="F407" i="1"/>
  <c r="G407" i="1"/>
  <c r="H407" i="1"/>
  <c r="F408" i="1"/>
  <c r="G408" i="1"/>
  <c r="H408" i="1"/>
  <c r="F409" i="1"/>
  <c r="G409" i="1"/>
  <c r="H409" i="1"/>
  <c r="F410" i="1"/>
  <c r="G410" i="1"/>
  <c r="H410" i="1"/>
  <c r="F411" i="1"/>
  <c r="G411" i="1"/>
  <c r="H411" i="1"/>
  <c r="F412" i="1"/>
  <c r="G412" i="1"/>
  <c r="H412" i="1"/>
  <c r="F413" i="1"/>
  <c r="G413" i="1"/>
  <c r="H413" i="1"/>
  <c r="F414" i="1"/>
  <c r="G414" i="1"/>
  <c r="H414" i="1"/>
  <c r="F415" i="1"/>
  <c r="G415" i="1"/>
  <c r="H415" i="1"/>
  <c r="F416" i="1"/>
  <c r="G416" i="1"/>
  <c r="H416" i="1"/>
  <c r="F417" i="1"/>
  <c r="G417" i="1"/>
  <c r="H417" i="1"/>
  <c r="F418" i="1"/>
  <c r="G418" i="1"/>
  <c r="H418" i="1"/>
  <c r="F419" i="1"/>
  <c r="G419" i="1"/>
  <c r="H419" i="1"/>
  <c r="F420" i="1"/>
  <c r="G420" i="1"/>
  <c r="H420" i="1"/>
  <c r="F421" i="1"/>
  <c r="G421" i="1"/>
  <c r="H421" i="1"/>
  <c r="F422" i="1"/>
  <c r="G422" i="1"/>
  <c r="H422" i="1"/>
  <c r="F423" i="1"/>
  <c r="G423" i="1"/>
  <c r="H423" i="1"/>
  <c r="F424" i="1"/>
  <c r="G424" i="1"/>
  <c r="H424" i="1"/>
  <c r="F425" i="1"/>
  <c r="G425" i="1"/>
  <c r="H425" i="1"/>
  <c r="F426" i="1"/>
  <c r="G426" i="1"/>
  <c r="H426" i="1"/>
  <c r="F427" i="1"/>
  <c r="G427" i="1"/>
  <c r="H427" i="1"/>
  <c r="F428" i="1"/>
  <c r="G428" i="1"/>
  <c r="H428" i="1"/>
  <c r="F429" i="1"/>
  <c r="G429" i="1"/>
  <c r="H429" i="1"/>
  <c r="F430" i="1"/>
  <c r="G430" i="1"/>
  <c r="H430" i="1"/>
  <c r="F431" i="1"/>
  <c r="S431" i="1" s="1"/>
  <c r="G431" i="1"/>
  <c r="H431" i="1"/>
  <c r="F432" i="1"/>
  <c r="G432" i="1"/>
  <c r="H432" i="1"/>
  <c r="F433" i="1"/>
  <c r="G433" i="1"/>
  <c r="H433" i="1"/>
  <c r="F434" i="1"/>
  <c r="G434" i="1"/>
  <c r="H434" i="1"/>
  <c r="F435" i="1"/>
  <c r="G435" i="1"/>
  <c r="H435" i="1"/>
  <c r="F436" i="1"/>
  <c r="G436" i="1"/>
  <c r="H436" i="1"/>
  <c r="F437" i="1"/>
  <c r="S437" i="1" s="1"/>
  <c r="G437" i="1"/>
  <c r="H437" i="1"/>
  <c r="F438" i="1"/>
  <c r="G438" i="1"/>
  <c r="H438" i="1"/>
  <c r="F439" i="1"/>
  <c r="G439" i="1"/>
  <c r="H439" i="1"/>
  <c r="F440" i="1"/>
  <c r="G440" i="1"/>
  <c r="H440" i="1"/>
  <c r="F441" i="1"/>
  <c r="G441" i="1"/>
  <c r="H441" i="1"/>
  <c r="F442" i="1"/>
  <c r="G442" i="1"/>
  <c r="H442" i="1"/>
  <c r="F443" i="1"/>
  <c r="S443" i="1" s="1"/>
  <c r="G443" i="1"/>
  <c r="H443" i="1"/>
  <c r="F444" i="1"/>
  <c r="S444" i="1" s="1"/>
  <c r="G444" i="1"/>
  <c r="H444" i="1"/>
  <c r="F445" i="1"/>
  <c r="S445" i="1" s="1"/>
  <c r="G445" i="1"/>
  <c r="H445" i="1"/>
  <c r="F446" i="1"/>
  <c r="S446" i="1" s="1"/>
  <c r="G446" i="1"/>
  <c r="H446" i="1"/>
  <c r="F447" i="1"/>
  <c r="S447" i="1" s="1"/>
  <c r="G447" i="1"/>
  <c r="H447" i="1"/>
  <c r="F448" i="1"/>
  <c r="S448" i="1" s="1"/>
  <c r="G448" i="1"/>
  <c r="H448" i="1"/>
  <c r="F449" i="1"/>
  <c r="S449" i="1" s="1"/>
  <c r="G449" i="1"/>
  <c r="H449" i="1"/>
  <c r="F450" i="1"/>
  <c r="S450" i="1" s="1"/>
  <c r="G450" i="1"/>
  <c r="H450" i="1"/>
  <c r="F451" i="1"/>
  <c r="S451" i="1" s="1"/>
  <c r="G451" i="1"/>
  <c r="H451" i="1"/>
  <c r="F452" i="1"/>
  <c r="S452" i="1" s="1"/>
  <c r="G452" i="1"/>
  <c r="H452" i="1"/>
  <c r="F453" i="1"/>
  <c r="S453" i="1" s="1"/>
  <c r="G453" i="1"/>
  <c r="H453" i="1"/>
  <c r="F454" i="1"/>
  <c r="S454" i="1" s="1"/>
  <c r="G454" i="1"/>
  <c r="H454" i="1"/>
  <c r="F455" i="1"/>
  <c r="S455" i="1" s="1"/>
  <c r="G455" i="1"/>
  <c r="H455" i="1"/>
  <c r="F456" i="1"/>
  <c r="S456" i="1" s="1"/>
  <c r="G456" i="1"/>
  <c r="H456" i="1"/>
  <c r="F457" i="1"/>
  <c r="S457" i="1" s="1"/>
  <c r="G457" i="1"/>
  <c r="H457" i="1"/>
  <c r="F458" i="1"/>
  <c r="S458" i="1" s="1"/>
  <c r="G458" i="1"/>
  <c r="H458" i="1"/>
  <c r="F459" i="1"/>
  <c r="S459" i="1" s="1"/>
  <c r="G459" i="1"/>
  <c r="H459" i="1"/>
  <c r="F460" i="1"/>
  <c r="S460" i="1" s="1"/>
  <c r="G460" i="1"/>
  <c r="H460" i="1"/>
  <c r="F461" i="1"/>
  <c r="S461" i="1" s="1"/>
  <c r="G461" i="1"/>
  <c r="H461" i="1"/>
  <c r="F462" i="1"/>
  <c r="S462" i="1" s="1"/>
  <c r="G462" i="1"/>
  <c r="H462" i="1"/>
  <c r="F463" i="1"/>
  <c r="S463" i="1" s="1"/>
  <c r="G463" i="1"/>
  <c r="H463" i="1"/>
  <c r="F464" i="1"/>
  <c r="S464" i="1" s="1"/>
  <c r="G464" i="1"/>
  <c r="H464" i="1"/>
  <c r="F465" i="1"/>
  <c r="G465" i="1"/>
  <c r="H465" i="1"/>
  <c r="F466" i="1"/>
  <c r="G466" i="1"/>
  <c r="H466" i="1"/>
  <c r="F467" i="1"/>
  <c r="G467" i="1"/>
  <c r="H467" i="1"/>
  <c r="F468" i="1"/>
  <c r="S468" i="1" s="1"/>
  <c r="G468" i="1"/>
  <c r="H468" i="1"/>
  <c r="F469" i="1"/>
  <c r="G469" i="1"/>
  <c r="H469" i="1"/>
  <c r="F470" i="1"/>
  <c r="G470" i="1"/>
  <c r="H470" i="1"/>
  <c r="F471" i="1"/>
  <c r="G471" i="1"/>
  <c r="H471" i="1"/>
  <c r="F472" i="1"/>
  <c r="G472" i="1"/>
  <c r="H472" i="1"/>
  <c r="F473" i="1"/>
  <c r="G473" i="1"/>
  <c r="H473" i="1"/>
  <c r="F474" i="1"/>
  <c r="S474" i="1" s="1"/>
  <c r="G474" i="1"/>
  <c r="H474" i="1"/>
  <c r="F475" i="1"/>
  <c r="S475" i="1" s="1"/>
  <c r="G475" i="1"/>
  <c r="H475" i="1"/>
  <c r="F476" i="1"/>
  <c r="S476" i="1" s="1"/>
  <c r="G476" i="1"/>
  <c r="H476" i="1"/>
  <c r="F477" i="1"/>
  <c r="S477" i="1" s="1"/>
  <c r="G477" i="1"/>
  <c r="H477" i="1"/>
  <c r="F478" i="1"/>
  <c r="S478" i="1" s="1"/>
  <c r="G478" i="1"/>
  <c r="H478" i="1"/>
  <c r="F479" i="1"/>
  <c r="G479" i="1"/>
  <c r="H479" i="1"/>
  <c r="F480" i="1"/>
  <c r="S480" i="1" s="1"/>
  <c r="G480" i="1"/>
  <c r="H480" i="1"/>
  <c r="F481" i="1"/>
  <c r="G481" i="1"/>
  <c r="H481" i="1"/>
  <c r="F482" i="1"/>
  <c r="G482" i="1"/>
  <c r="H482" i="1"/>
  <c r="F483" i="1"/>
  <c r="S483" i="1" s="1"/>
  <c r="G483" i="1"/>
  <c r="H483" i="1"/>
  <c r="F484" i="1"/>
  <c r="S484" i="1" s="1"/>
  <c r="G484" i="1"/>
  <c r="H484" i="1"/>
  <c r="F485" i="1"/>
  <c r="G485" i="1"/>
  <c r="H485" i="1"/>
  <c r="F486" i="1"/>
  <c r="S486" i="1" s="1"/>
  <c r="G486" i="1"/>
  <c r="H486" i="1"/>
  <c r="F487" i="1"/>
  <c r="G487" i="1"/>
  <c r="H487" i="1"/>
  <c r="F488" i="1"/>
  <c r="G488" i="1"/>
  <c r="H488" i="1"/>
  <c r="F489" i="1"/>
  <c r="G489" i="1"/>
  <c r="H489" i="1"/>
  <c r="F490" i="1"/>
  <c r="S490" i="1" s="1"/>
  <c r="G490" i="1"/>
  <c r="H490" i="1"/>
  <c r="F491" i="1"/>
  <c r="G491" i="1"/>
  <c r="H491" i="1"/>
  <c r="F492" i="1"/>
  <c r="G492" i="1"/>
  <c r="H492" i="1"/>
  <c r="F493" i="1"/>
  <c r="S493" i="1" s="1"/>
  <c r="G493" i="1"/>
  <c r="H493" i="1"/>
  <c r="F494" i="1"/>
  <c r="G494" i="1"/>
  <c r="H494" i="1"/>
  <c r="F495" i="1"/>
  <c r="G495" i="1"/>
  <c r="H495" i="1"/>
  <c r="F496" i="1"/>
  <c r="G496" i="1"/>
  <c r="H496" i="1"/>
  <c r="F497" i="1"/>
  <c r="G497" i="1"/>
  <c r="H497" i="1"/>
  <c r="F498" i="1"/>
  <c r="G498" i="1"/>
  <c r="H498" i="1"/>
  <c r="F499" i="1"/>
  <c r="G499" i="1"/>
  <c r="H499" i="1"/>
  <c r="F500" i="1"/>
  <c r="G500" i="1"/>
  <c r="H500" i="1"/>
  <c r="F501" i="1"/>
  <c r="S501" i="1" s="1"/>
  <c r="G501" i="1"/>
  <c r="H501" i="1"/>
  <c r="F502" i="1"/>
  <c r="G502" i="1"/>
  <c r="H502" i="1"/>
  <c r="F503" i="1"/>
  <c r="G503" i="1"/>
  <c r="H503" i="1"/>
  <c r="F504" i="1"/>
  <c r="S504" i="1" s="1"/>
  <c r="G504" i="1"/>
  <c r="H504" i="1"/>
  <c r="F505" i="1"/>
  <c r="G505" i="1"/>
  <c r="H505" i="1"/>
  <c r="F506" i="1"/>
  <c r="G506" i="1"/>
  <c r="H506" i="1"/>
  <c r="F507" i="1"/>
  <c r="S507" i="1" s="1"/>
  <c r="G507" i="1"/>
  <c r="H507" i="1"/>
  <c r="F508" i="1"/>
  <c r="S508" i="1" s="1"/>
  <c r="G508" i="1"/>
  <c r="H508" i="1"/>
  <c r="F509" i="1"/>
  <c r="G509" i="1"/>
  <c r="H509" i="1"/>
  <c r="K11" i="1"/>
  <c r="M11" i="1" s="1"/>
  <c r="T11" i="1"/>
  <c r="L2" i="6"/>
  <c r="C4" i="1"/>
  <c r="K10" i="1" s="1"/>
  <c r="M10" i="1" s="1"/>
  <c r="F4" i="1"/>
  <c r="C5" i="1"/>
  <c r="C6" i="1"/>
  <c r="C7" i="1"/>
  <c r="S10" i="1"/>
  <c r="T10" i="1"/>
  <c r="T510" i="1"/>
  <c r="A4" i="15"/>
  <c r="A4" i="1" s="1"/>
  <c r="A5" i="15"/>
  <c r="A5" i="1" s="1"/>
  <c r="A6" i="15"/>
  <c r="A6" i="1" s="1"/>
  <c r="A7" i="15"/>
  <c r="A7" i="1" s="1"/>
  <c r="I1" i="15"/>
  <c r="C4" i="15"/>
  <c r="C5" i="15"/>
  <c r="C6" i="15"/>
  <c r="C7" i="15"/>
  <c r="K1" i="6"/>
  <c r="Q1" i="6"/>
  <c r="I14" i="6"/>
  <c r="I15" i="6"/>
  <c r="T23" i="14"/>
  <c r="B5" i="17"/>
  <c r="B6" i="17"/>
  <c r="D6" i="17"/>
  <c r="B7" i="17"/>
  <c r="D7" i="17"/>
  <c r="B8" i="17"/>
  <c r="D8" i="17"/>
  <c r="B9" i="17"/>
  <c r="D9" i="17"/>
  <c r="F9" i="17"/>
  <c r="B10" i="17"/>
  <c r="D10" i="17"/>
  <c r="F10" i="17"/>
  <c r="B11" i="17"/>
  <c r="D11" i="17"/>
  <c r="F11" i="17"/>
  <c r="B12" i="17"/>
  <c r="D12" i="17"/>
  <c r="F12" i="17"/>
  <c r="B13" i="17"/>
  <c r="D13" i="17"/>
  <c r="F13" i="17"/>
  <c r="B14" i="17"/>
  <c r="D14" i="17"/>
  <c r="F14" i="17"/>
  <c r="B15" i="17"/>
  <c r="D15" i="17"/>
  <c r="F15" i="17"/>
  <c r="B16" i="17"/>
  <c r="D16" i="17"/>
  <c r="F16" i="17"/>
  <c r="B17" i="17"/>
  <c r="F17" i="17"/>
  <c r="H1032" i="6"/>
  <c r="M131" i="1"/>
  <c r="N131" i="1" s="1"/>
  <c r="M43" i="1"/>
  <c r="N43" i="1" s="1"/>
  <c r="M40" i="1"/>
  <c r="M37" i="1"/>
  <c r="J1037" i="6" l="1"/>
  <c r="H1037" i="6" s="1"/>
  <c r="C23" i="14"/>
  <c r="C20" i="14"/>
  <c r="C21" i="14"/>
  <c r="N11" i="1"/>
  <c r="AC25" i="1"/>
  <c r="AD25" i="1" s="1"/>
  <c r="AE25" i="1" s="1"/>
  <c r="AC21" i="1"/>
  <c r="AD21" i="1" s="1"/>
  <c r="AE21" i="1" s="1"/>
  <c r="AC19" i="1"/>
  <c r="AD19" i="1" s="1"/>
  <c r="AE19" i="1" s="1"/>
  <c r="AC15" i="1"/>
  <c r="AD15" i="1" s="1"/>
  <c r="AE15" i="1" s="1"/>
  <c r="AC24" i="1"/>
  <c r="AD24" i="1" s="1"/>
  <c r="AE24" i="1" s="1"/>
  <c r="AC22" i="1"/>
  <c r="AD22" i="1" s="1"/>
  <c r="AE22" i="1" s="1"/>
  <c r="AC16" i="1"/>
  <c r="AD16" i="1" s="1"/>
  <c r="AE16" i="1" s="1"/>
  <c r="AC18" i="1"/>
  <c r="AD18" i="1" s="1"/>
  <c r="AE18" i="1" s="1"/>
  <c r="N499" i="1"/>
  <c r="N487" i="1"/>
  <c r="N479" i="1"/>
  <c r="N469" i="1"/>
  <c r="N509" i="1"/>
  <c r="N503" i="1"/>
  <c r="N495" i="1"/>
  <c r="N489" i="1"/>
  <c r="N467" i="1"/>
  <c r="N497" i="1"/>
  <c r="N491" i="1"/>
  <c r="N471" i="1"/>
  <c r="N465" i="1"/>
  <c r="N506" i="1"/>
  <c r="N500" i="1"/>
  <c r="N496" i="1"/>
  <c r="N492" i="1"/>
  <c r="N488" i="1"/>
  <c r="N472" i="1"/>
  <c r="N470" i="1"/>
  <c r="N442" i="1"/>
  <c r="N436" i="1"/>
  <c r="N505" i="1"/>
  <c r="N485" i="1"/>
  <c r="N473" i="1"/>
  <c r="N502" i="1"/>
  <c r="N498" i="1"/>
  <c r="N494" i="1"/>
  <c r="N482" i="1"/>
  <c r="N466" i="1"/>
  <c r="D23" i="14"/>
  <c r="B23" i="14"/>
  <c r="D21" i="14"/>
  <c r="J1035" i="6" s="1"/>
  <c r="M1035" i="6" s="1"/>
  <c r="H1035" i="6" s="1"/>
  <c r="B21" i="14"/>
  <c r="D20" i="14"/>
  <c r="B20" i="14"/>
  <c r="J1034" i="6"/>
  <c r="M1034" i="6" s="1"/>
  <c r="H1034" i="6" s="1"/>
  <c r="E23" i="14"/>
  <c r="J1036" i="6" s="1"/>
  <c r="M1036" i="6" s="1"/>
  <c r="H1036" i="6" s="1"/>
  <c r="N37" i="1"/>
  <c r="N40" i="1"/>
  <c r="I435" i="1"/>
  <c r="L435" i="1" s="1"/>
  <c r="AB17" i="6"/>
  <c r="T24" i="14"/>
  <c r="G27" i="6"/>
  <c r="I10" i="1"/>
  <c r="L10" i="1" s="1"/>
  <c r="I17" i="6"/>
  <c r="N10" i="1"/>
  <c r="J1033" i="6" l="1"/>
  <c r="F21" i="14"/>
  <c r="F20" i="14"/>
  <c r="F23" i="14"/>
  <c r="J435" i="1"/>
  <c r="P435" i="1" s="1"/>
  <c r="Q435" i="1" s="1"/>
  <c r="J10" i="1"/>
  <c r="P10" i="1" s="1"/>
  <c r="Q10" i="1" s="1"/>
  <c r="I11" i="1"/>
  <c r="N440" i="1"/>
  <c r="S440" i="1"/>
  <c r="S438" i="1"/>
  <c r="N438" i="1"/>
  <c r="N434" i="1"/>
  <c r="S434" i="1"/>
  <c r="S432" i="1"/>
  <c r="N432" i="1"/>
  <c r="N430" i="1"/>
  <c r="S428" i="1"/>
  <c r="N428" i="1"/>
  <c r="S426" i="1"/>
  <c r="N426" i="1"/>
  <c r="N424" i="1"/>
  <c r="S424" i="1"/>
  <c r="N422" i="1"/>
  <c r="S422" i="1"/>
  <c r="N420" i="1"/>
  <c r="S420" i="1"/>
  <c r="N418" i="1"/>
  <c r="S418" i="1"/>
  <c r="S416" i="1"/>
  <c r="N416" i="1"/>
  <c r="N414" i="1"/>
  <c r="S414" i="1"/>
  <c r="N412" i="1"/>
  <c r="S412" i="1"/>
  <c r="N410" i="1"/>
  <c r="S410" i="1"/>
  <c r="N408" i="1"/>
  <c r="S408" i="1"/>
  <c r="S406" i="1"/>
  <c r="N406" i="1"/>
  <c r="N404" i="1"/>
  <c r="S404" i="1"/>
  <c r="N402" i="1"/>
  <c r="S402" i="1"/>
  <c r="N400" i="1"/>
  <c r="S400" i="1"/>
  <c r="S398" i="1"/>
  <c r="N398" i="1"/>
  <c r="N396" i="1"/>
  <c r="S396" i="1"/>
  <c r="N394" i="1"/>
  <c r="S394" i="1"/>
  <c r="N392" i="1"/>
  <c r="S392" i="1"/>
  <c r="N390" i="1"/>
  <c r="S390" i="1"/>
  <c r="S388" i="1"/>
  <c r="N388" i="1"/>
  <c r="N386" i="1"/>
  <c r="S386" i="1"/>
  <c r="S384" i="1"/>
  <c r="N384" i="1"/>
  <c r="S382" i="1"/>
  <c r="N382" i="1"/>
  <c r="S380" i="1"/>
  <c r="N380" i="1"/>
  <c r="S378" i="1"/>
  <c r="N378" i="1"/>
  <c r="S376" i="1"/>
  <c r="N376" i="1"/>
  <c r="N374" i="1"/>
  <c r="S374" i="1"/>
  <c r="S372" i="1"/>
  <c r="N372" i="1"/>
  <c r="S370" i="1"/>
  <c r="N370" i="1"/>
  <c r="S368" i="1"/>
  <c r="N368" i="1"/>
  <c r="N366" i="1"/>
  <c r="S366" i="1"/>
  <c r="S364" i="1"/>
  <c r="N364" i="1"/>
  <c r="N362" i="1"/>
  <c r="S362" i="1"/>
  <c r="S360" i="1"/>
  <c r="N360" i="1"/>
  <c r="N358" i="1"/>
  <c r="S358" i="1"/>
  <c r="N356" i="1"/>
  <c r="S356" i="1"/>
  <c r="S354" i="1"/>
  <c r="N354" i="1"/>
  <c r="N352" i="1"/>
  <c r="S352" i="1"/>
  <c r="S350" i="1"/>
  <c r="N350" i="1"/>
  <c r="N348" i="1"/>
  <c r="S348" i="1"/>
  <c r="N346" i="1"/>
  <c r="S346" i="1"/>
  <c r="N344" i="1"/>
  <c r="S344" i="1"/>
  <c r="N342" i="1"/>
  <c r="S342" i="1"/>
  <c r="S340" i="1"/>
  <c r="N340" i="1"/>
  <c r="N338" i="1"/>
  <c r="S338" i="1"/>
  <c r="S336" i="1"/>
  <c r="N336" i="1"/>
  <c r="N334" i="1"/>
  <c r="S334" i="1"/>
  <c r="S332" i="1"/>
  <c r="N332" i="1"/>
  <c r="N330" i="1"/>
  <c r="S330" i="1"/>
  <c r="N328" i="1"/>
  <c r="S328" i="1"/>
  <c r="N326" i="1"/>
  <c r="S326" i="1"/>
  <c r="N324" i="1"/>
  <c r="S324" i="1"/>
  <c r="S322" i="1"/>
  <c r="N322" i="1"/>
  <c r="N320" i="1"/>
  <c r="S320" i="1"/>
  <c r="S318" i="1"/>
  <c r="N318" i="1"/>
  <c r="N316" i="1"/>
  <c r="S316" i="1"/>
  <c r="S314" i="1"/>
  <c r="N314" i="1"/>
  <c r="N312" i="1"/>
  <c r="S312" i="1"/>
  <c r="N310" i="1"/>
  <c r="S310" i="1"/>
  <c r="N308" i="1"/>
  <c r="S308" i="1"/>
  <c r="N306" i="1"/>
  <c r="S306" i="1"/>
  <c r="S304" i="1"/>
  <c r="N304" i="1"/>
  <c r="N302" i="1"/>
  <c r="S302" i="1"/>
  <c r="N300" i="1"/>
  <c r="S300" i="1"/>
  <c r="S39" i="1"/>
  <c r="N39" i="1"/>
  <c r="S37" i="1"/>
  <c r="N35" i="1"/>
  <c r="S35" i="1"/>
  <c r="N33" i="1"/>
  <c r="S33" i="1"/>
  <c r="N31" i="1"/>
  <c r="S31" i="1"/>
  <c r="N29" i="1"/>
  <c r="S29" i="1"/>
  <c r="N27" i="1"/>
  <c r="S27" i="1"/>
  <c r="N25" i="1"/>
  <c r="S25" i="1"/>
  <c r="S23" i="1"/>
  <c r="N23" i="1"/>
  <c r="N21" i="1"/>
  <c r="S21" i="1"/>
  <c r="N19" i="1"/>
  <c r="S19" i="1"/>
  <c r="S17" i="1"/>
  <c r="N17" i="1"/>
  <c r="N15" i="1"/>
  <c r="S15" i="1"/>
  <c r="N13" i="1"/>
  <c r="S13" i="1"/>
  <c r="I507" i="1"/>
  <c r="S502" i="1"/>
  <c r="S498" i="1"/>
  <c r="S495" i="1"/>
  <c r="N493" i="1"/>
  <c r="I492" i="1"/>
  <c r="N484" i="1"/>
  <c r="N483" i="1"/>
  <c r="N478" i="1"/>
  <c r="N477" i="1"/>
  <c r="N476" i="1"/>
  <c r="N475" i="1"/>
  <c r="N474" i="1"/>
  <c r="S469" i="1"/>
  <c r="N468" i="1"/>
  <c r="N507" i="1"/>
  <c r="I506" i="1"/>
  <c r="I504" i="1"/>
  <c r="I501" i="1"/>
  <c r="S496" i="1"/>
  <c r="S492" i="1"/>
  <c r="S489" i="1"/>
  <c r="S488" i="1"/>
  <c r="S487" i="1"/>
  <c r="N486" i="1"/>
  <c r="S485" i="1"/>
  <c r="I481" i="1"/>
  <c r="S470" i="1"/>
  <c r="N464" i="1"/>
  <c r="N461" i="1"/>
  <c r="N458" i="1"/>
  <c r="N455" i="1"/>
  <c r="N452" i="1"/>
  <c r="N449" i="1"/>
  <c r="N446" i="1"/>
  <c r="N443" i="1"/>
  <c r="S430" i="1"/>
  <c r="S509" i="1"/>
  <c r="I508" i="1"/>
  <c r="S506" i="1"/>
  <c r="N504" i="1"/>
  <c r="N501" i="1"/>
  <c r="I500" i="1"/>
  <c r="I498" i="1"/>
  <c r="I495" i="1"/>
  <c r="S491" i="1"/>
  <c r="N490" i="1"/>
  <c r="I482" i="1"/>
  <c r="S479" i="1"/>
  <c r="S471" i="1"/>
  <c r="S465" i="1"/>
  <c r="N481" i="1"/>
  <c r="S481" i="1"/>
  <c r="N441" i="1"/>
  <c r="S441" i="1"/>
  <c r="N439" i="1"/>
  <c r="S439" i="1"/>
  <c r="N435" i="1"/>
  <c r="S435" i="1"/>
  <c r="N433" i="1"/>
  <c r="S433" i="1"/>
  <c r="S429" i="1"/>
  <c r="N429" i="1"/>
  <c r="N427" i="1"/>
  <c r="S427" i="1"/>
  <c r="S425" i="1"/>
  <c r="N425" i="1"/>
  <c r="S423" i="1"/>
  <c r="N423" i="1"/>
  <c r="S421" i="1"/>
  <c r="N421" i="1"/>
  <c r="S419" i="1"/>
  <c r="N419" i="1"/>
  <c r="N417" i="1"/>
  <c r="S417" i="1"/>
  <c r="N415" i="1"/>
  <c r="S415" i="1"/>
  <c r="N413" i="1"/>
  <c r="S413" i="1"/>
  <c r="N411" i="1"/>
  <c r="S411" i="1"/>
  <c r="N409" i="1"/>
  <c r="S409" i="1"/>
  <c r="N407" i="1"/>
  <c r="S407" i="1"/>
  <c r="N405" i="1"/>
  <c r="S405" i="1"/>
  <c r="S403" i="1"/>
  <c r="N403" i="1"/>
  <c r="S401" i="1"/>
  <c r="N401" i="1"/>
  <c r="N399" i="1"/>
  <c r="S399" i="1"/>
  <c r="N397" i="1"/>
  <c r="S397" i="1"/>
  <c r="N395" i="1"/>
  <c r="S395" i="1"/>
  <c r="N393" i="1"/>
  <c r="S393" i="1"/>
  <c r="N391" i="1"/>
  <c r="S391" i="1"/>
  <c r="N389" i="1"/>
  <c r="S389" i="1"/>
  <c r="N387" i="1"/>
  <c r="S387" i="1"/>
  <c r="S385" i="1"/>
  <c r="N385" i="1"/>
  <c r="S383" i="1"/>
  <c r="N383" i="1"/>
  <c r="N381" i="1"/>
  <c r="S381" i="1"/>
  <c r="S379" i="1"/>
  <c r="N379" i="1"/>
  <c r="N377" i="1"/>
  <c r="S377" i="1"/>
  <c r="S375" i="1"/>
  <c r="N375" i="1"/>
  <c r="N373" i="1"/>
  <c r="S373" i="1"/>
  <c r="N371" i="1"/>
  <c r="S371" i="1"/>
  <c r="N369" i="1"/>
  <c r="S369" i="1"/>
  <c r="S367" i="1"/>
  <c r="N367" i="1"/>
  <c r="N365" i="1"/>
  <c r="S365" i="1"/>
  <c r="S363" i="1"/>
  <c r="N363" i="1"/>
  <c r="N361" i="1"/>
  <c r="S361" i="1"/>
  <c r="S359" i="1"/>
  <c r="N359" i="1"/>
  <c r="N357" i="1"/>
  <c r="S357" i="1"/>
  <c r="N355" i="1"/>
  <c r="S355" i="1"/>
  <c r="N353" i="1"/>
  <c r="S353" i="1"/>
  <c r="N351" i="1"/>
  <c r="S351" i="1"/>
  <c r="N349" i="1"/>
  <c r="S349" i="1"/>
  <c r="N347" i="1"/>
  <c r="S347" i="1"/>
  <c r="N345" i="1"/>
  <c r="S345" i="1"/>
  <c r="N343" i="1"/>
  <c r="S343" i="1"/>
  <c r="N341" i="1"/>
  <c r="S341" i="1"/>
  <c r="N339" i="1"/>
  <c r="S339" i="1"/>
  <c r="N337" i="1"/>
  <c r="S337" i="1"/>
  <c r="N335" i="1"/>
  <c r="S335" i="1"/>
  <c r="N333" i="1"/>
  <c r="S333" i="1"/>
  <c r="N331" i="1"/>
  <c r="S331" i="1"/>
  <c r="N329" i="1"/>
  <c r="S329" i="1"/>
  <c r="N327" i="1"/>
  <c r="S327" i="1"/>
  <c r="N325" i="1"/>
  <c r="S325" i="1"/>
  <c r="N323" i="1"/>
  <c r="S323" i="1"/>
  <c r="N321" i="1"/>
  <c r="S321" i="1"/>
  <c r="N319" i="1"/>
  <c r="S319" i="1"/>
  <c r="N317" i="1"/>
  <c r="S317" i="1"/>
  <c r="N315" i="1"/>
  <c r="S315" i="1"/>
  <c r="N313" i="1"/>
  <c r="S313" i="1"/>
  <c r="N311" i="1"/>
  <c r="S311" i="1"/>
  <c r="N309" i="1"/>
  <c r="S309" i="1"/>
  <c r="N307" i="1"/>
  <c r="S307" i="1"/>
  <c r="N305" i="1"/>
  <c r="S305" i="1"/>
  <c r="N303" i="1"/>
  <c r="S303" i="1"/>
  <c r="N301" i="1"/>
  <c r="S301" i="1"/>
  <c r="S40" i="1"/>
  <c r="S38" i="1"/>
  <c r="N38" i="1"/>
  <c r="N36" i="1"/>
  <c r="S36" i="1"/>
  <c r="N34" i="1"/>
  <c r="S34" i="1"/>
  <c r="N32" i="1"/>
  <c r="S32" i="1"/>
  <c r="N30" i="1"/>
  <c r="S30" i="1"/>
  <c r="N28" i="1"/>
  <c r="S28" i="1"/>
  <c r="N26" i="1"/>
  <c r="S26" i="1"/>
  <c r="N24" i="1"/>
  <c r="S24" i="1"/>
  <c r="N22" i="1"/>
  <c r="S22" i="1"/>
  <c r="S20" i="1"/>
  <c r="N20" i="1"/>
  <c r="N18" i="1"/>
  <c r="S18" i="1"/>
  <c r="N16" i="1"/>
  <c r="S16" i="1"/>
  <c r="S14" i="1"/>
  <c r="N14" i="1"/>
  <c r="S12" i="1"/>
  <c r="I509" i="1"/>
  <c r="N508" i="1"/>
  <c r="S505" i="1"/>
  <c r="I505" i="1"/>
  <c r="S503" i="1"/>
  <c r="I502" i="1"/>
  <c r="S500" i="1"/>
  <c r="I494" i="1"/>
  <c r="I484" i="1"/>
  <c r="N480" i="1"/>
  <c r="I478" i="1"/>
  <c r="I477" i="1"/>
  <c r="I476" i="1"/>
  <c r="I475" i="1"/>
  <c r="S472" i="1"/>
  <c r="S466" i="1"/>
  <c r="N462" i="1"/>
  <c r="N459" i="1"/>
  <c r="N456" i="1"/>
  <c r="N453" i="1"/>
  <c r="N450" i="1"/>
  <c r="N447" i="1"/>
  <c r="N444" i="1"/>
  <c r="S436" i="1"/>
  <c r="N431" i="1"/>
  <c r="I12" i="1"/>
  <c r="I14" i="1"/>
  <c r="I17" i="1"/>
  <c r="I20" i="1"/>
  <c r="I23" i="1"/>
  <c r="I26" i="1"/>
  <c r="I27" i="1"/>
  <c r="I28" i="1"/>
  <c r="I29" i="1"/>
  <c r="I30" i="1"/>
  <c r="I31" i="1"/>
  <c r="I32" i="1"/>
  <c r="I33" i="1"/>
  <c r="I34" i="1"/>
  <c r="I35" i="1"/>
  <c r="I36" i="1"/>
  <c r="I37" i="1"/>
  <c r="I50" i="1"/>
  <c r="I51" i="1"/>
  <c r="I52" i="1"/>
  <c r="I56" i="1"/>
  <c r="I67" i="1"/>
  <c r="I76" i="1"/>
  <c r="I81" i="1"/>
  <c r="I87" i="1"/>
  <c r="I99" i="1"/>
  <c r="I102" i="1"/>
  <c r="I123" i="1"/>
  <c r="I127" i="1"/>
  <c r="I130" i="1"/>
  <c r="I135" i="1"/>
  <c r="I141" i="1"/>
  <c r="I44" i="1"/>
  <c r="I45" i="1"/>
  <c r="I49" i="1"/>
  <c r="I59" i="1"/>
  <c r="I63" i="1"/>
  <c r="I68" i="1"/>
  <c r="I72" i="1"/>
  <c r="I77" i="1"/>
  <c r="I82" i="1"/>
  <c r="I83" i="1"/>
  <c r="I88" i="1"/>
  <c r="I89" i="1"/>
  <c r="I91" i="1"/>
  <c r="I95" i="1"/>
  <c r="I15" i="1"/>
  <c r="I18" i="1"/>
  <c r="I21" i="1"/>
  <c r="I24" i="1"/>
  <c r="I40" i="1"/>
  <c r="I64" i="1"/>
  <c r="I73" i="1"/>
  <c r="I93" i="1"/>
  <c r="I96" i="1"/>
  <c r="I107" i="1"/>
  <c r="I111" i="1"/>
  <c r="I115" i="1"/>
  <c r="I119" i="1"/>
  <c r="I125" i="1"/>
  <c r="I132" i="1"/>
  <c r="I134" i="1"/>
  <c r="I138" i="1"/>
  <c r="I13" i="1"/>
  <c r="I38" i="1"/>
  <c r="I39" i="1"/>
  <c r="I57" i="1"/>
  <c r="I60" i="1"/>
  <c r="I65" i="1"/>
  <c r="I69" i="1"/>
  <c r="I16" i="1"/>
  <c r="I19" i="1"/>
  <c r="I22" i="1"/>
  <c r="I41" i="1"/>
  <c r="I42" i="1"/>
  <c r="I46" i="1"/>
  <c r="I53" i="1"/>
  <c r="I54" i="1"/>
  <c r="I55" i="1"/>
  <c r="I62" i="1"/>
  <c r="I66" i="1"/>
  <c r="I71" i="1"/>
  <c r="I75" i="1"/>
  <c r="I92" i="1"/>
  <c r="I98" i="1"/>
  <c r="I101" i="1"/>
  <c r="I105" i="1"/>
  <c r="I109" i="1"/>
  <c r="I113" i="1"/>
  <c r="I117" i="1"/>
  <c r="I129" i="1"/>
  <c r="I140" i="1"/>
  <c r="I149" i="1"/>
  <c r="I158" i="1"/>
  <c r="I74" i="1"/>
  <c r="I79" i="1"/>
  <c r="I80" i="1"/>
  <c r="I108" i="1"/>
  <c r="I110" i="1"/>
  <c r="I126" i="1"/>
  <c r="I128" i="1"/>
  <c r="I131" i="1"/>
  <c r="I147" i="1"/>
  <c r="I153" i="1"/>
  <c r="I230" i="1"/>
  <c r="I236" i="1"/>
  <c r="I242" i="1"/>
  <c r="I246" i="1"/>
  <c r="I250" i="1"/>
  <c r="I254" i="1"/>
  <c r="I258" i="1"/>
  <c r="I262" i="1"/>
  <c r="I266" i="1"/>
  <c r="I270" i="1"/>
  <c r="I274" i="1"/>
  <c r="I278" i="1"/>
  <c r="I280" i="1"/>
  <c r="I43" i="1"/>
  <c r="I112" i="1"/>
  <c r="I114" i="1"/>
  <c r="I133" i="1"/>
  <c r="I137" i="1"/>
  <c r="I142" i="1"/>
  <c r="I154" i="1"/>
  <c r="I160" i="1"/>
  <c r="I166" i="1"/>
  <c r="I172" i="1"/>
  <c r="I186" i="1"/>
  <c r="I187" i="1"/>
  <c r="I188" i="1"/>
  <c r="I197" i="1"/>
  <c r="I201" i="1"/>
  <c r="I204" i="1"/>
  <c r="I207" i="1"/>
  <c r="I231" i="1"/>
  <c r="I237" i="1"/>
  <c r="I243" i="1"/>
  <c r="I247" i="1"/>
  <c r="I251" i="1"/>
  <c r="I255" i="1"/>
  <c r="I259" i="1"/>
  <c r="I263" i="1"/>
  <c r="I267" i="1"/>
  <c r="I271" i="1"/>
  <c r="I275" i="1"/>
  <c r="I116" i="1"/>
  <c r="I118" i="1"/>
  <c r="I139" i="1"/>
  <c r="I143" i="1"/>
  <c r="I148" i="1"/>
  <c r="I150" i="1"/>
  <c r="I155" i="1"/>
  <c r="I161" i="1"/>
  <c r="I162" i="1"/>
  <c r="I167" i="1"/>
  <c r="I168" i="1"/>
  <c r="I173" i="1"/>
  <c r="I174" i="1"/>
  <c r="I175" i="1"/>
  <c r="I176" i="1"/>
  <c r="I177" i="1"/>
  <c r="I178" i="1"/>
  <c r="I179" i="1"/>
  <c r="I189" i="1"/>
  <c r="I190" i="1"/>
  <c r="I191" i="1"/>
  <c r="I192" i="1"/>
  <c r="I193" i="1"/>
  <c r="I194" i="1"/>
  <c r="I210" i="1"/>
  <c r="I212" i="1"/>
  <c r="I214" i="1"/>
  <c r="I216" i="1"/>
  <c r="I218" i="1"/>
  <c r="I220" i="1"/>
  <c r="I222" i="1"/>
  <c r="I224" i="1"/>
  <c r="I226" i="1"/>
  <c r="I232" i="1"/>
  <c r="I238" i="1"/>
  <c r="I287" i="1"/>
  <c r="I288" i="1"/>
  <c r="I290" i="1"/>
  <c r="I61" i="1"/>
  <c r="I70" i="1"/>
  <c r="I120" i="1"/>
  <c r="I144" i="1"/>
  <c r="I156" i="1"/>
  <c r="I180" i="1"/>
  <c r="I181" i="1"/>
  <c r="I182" i="1"/>
  <c r="I183" i="1"/>
  <c r="I184" i="1"/>
  <c r="I185" i="1"/>
  <c r="I195" i="1"/>
  <c r="I196" i="1"/>
  <c r="I199" i="1"/>
  <c r="I202" i="1"/>
  <c r="I205" i="1"/>
  <c r="I208" i="1"/>
  <c r="I227" i="1"/>
  <c r="I233" i="1"/>
  <c r="I239" i="1"/>
  <c r="I244" i="1"/>
  <c r="I248" i="1"/>
  <c r="I252" i="1"/>
  <c r="I256" i="1"/>
  <c r="I260" i="1"/>
  <c r="I264" i="1"/>
  <c r="I268" i="1"/>
  <c r="I272" i="1"/>
  <c r="I276" i="1"/>
  <c r="I25" i="1"/>
  <c r="I58" i="1"/>
  <c r="I84" i="1"/>
  <c r="I90" i="1"/>
  <c r="I103" i="1"/>
  <c r="I121" i="1"/>
  <c r="I136" i="1"/>
  <c r="I145" i="1"/>
  <c r="I151" i="1"/>
  <c r="I163" i="1"/>
  <c r="I169" i="1"/>
  <c r="I198" i="1"/>
  <c r="I47" i="1"/>
  <c r="I48" i="1"/>
  <c r="I78" i="1"/>
  <c r="I85" i="1"/>
  <c r="I86" i="1"/>
  <c r="I94" i="1"/>
  <c r="I97" i="1"/>
  <c r="I100" i="1"/>
  <c r="I104" i="1"/>
  <c r="I106" i="1"/>
  <c r="I122" i="1"/>
  <c r="I124" i="1"/>
  <c r="I146" i="1"/>
  <c r="I152" i="1"/>
  <c r="I157" i="1"/>
  <c r="I159" i="1"/>
  <c r="I164" i="1"/>
  <c r="I165" i="1"/>
  <c r="I170" i="1"/>
  <c r="I171" i="1"/>
  <c r="I200" i="1"/>
  <c r="I203" i="1"/>
  <c r="I206" i="1"/>
  <c r="I209" i="1"/>
  <c r="I211" i="1"/>
  <c r="I213" i="1"/>
  <c r="I215" i="1"/>
  <c r="I217" i="1"/>
  <c r="I219" i="1"/>
  <c r="I221" i="1"/>
  <c r="I223" i="1"/>
  <c r="I225" i="1"/>
  <c r="I229" i="1"/>
  <c r="I235" i="1"/>
  <c r="I241" i="1"/>
  <c r="I249" i="1"/>
  <c r="I261" i="1"/>
  <c r="I273" i="1"/>
  <c r="I283" i="1"/>
  <c r="I286" i="1"/>
  <c r="I303" i="1"/>
  <c r="I307" i="1"/>
  <c r="I311" i="1"/>
  <c r="I321" i="1"/>
  <c r="I325" i="1"/>
  <c r="I329" i="1"/>
  <c r="I339" i="1"/>
  <c r="I343" i="1"/>
  <c r="I347" i="1"/>
  <c r="I357" i="1"/>
  <c r="I372" i="1"/>
  <c r="I388" i="1"/>
  <c r="I228" i="1"/>
  <c r="I279" i="1"/>
  <c r="I304" i="1"/>
  <c r="I308" i="1"/>
  <c r="I318" i="1"/>
  <c r="I322" i="1"/>
  <c r="I326" i="1"/>
  <c r="I336" i="1"/>
  <c r="I340" i="1"/>
  <c r="I344" i="1"/>
  <c r="I354" i="1"/>
  <c r="I360" i="1"/>
  <c r="I361" i="1"/>
  <c r="I364" i="1"/>
  <c r="I365" i="1"/>
  <c r="I368" i="1"/>
  <c r="I369" i="1"/>
  <c r="I245" i="1"/>
  <c r="I257" i="1"/>
  <c r="I269" i="1"/>
  <c r="I284" i="1"/>
  <c r="I305" i="1"/>
  <c r="I315" i="1"/>
  <c r="I319" i="1"/>
  <c r="I323" i="1"/>
  <c r="I333" i="1"/>
  <c r="I337" i="1"/>
  <c r="I341" i="1"/>
  <c r="I351" i="1"/>
  <c r="I355" i="1"/>
  <c r="I376" i="1"/>
  <c r="I379" i="1"/>
  <c r="I380" i="1"/>
  <c r="I383" i="1"/>
  <c r="I234" i="1"/>
  <c r="I291" i="1"/>
  <c r="I293" i="1"/>
  <c r="I294" i="1"/>
  <c r="I295" i="1"/>
  <c r="I296" i="1"/>
  <c r="I297" i="1"/>
  <c r="I298" i="1"/>
  <c r="I299" i="1"/>
  <c r="I300" i="1"/>
  <c r="I301" i="1"/>
  <c r="I302" i="1"/>
  <c r="I312" i="1"/>
  <c r="I316" i="1"/>
  <c r="I320" i="1"/>
  <c r="I330" i="1"/>
  <c r="I334" i="1"/>
  <c r="I338" i="1"/>
  <c r="I348" i="1"/>
  <c r="I352" i="1"/>
  <c r="I358" i="1"/>
  <c r="I371" i="1"/>
  <c r="I253" i="1"/>
  <c r="I265" i="1"/>
  <c r="I281" i="1"/>
  <c r="I282" i="1"/>
  <c r="I285" i="1"/>
  <c r="I289" i="1"/>
  <c r="I309" i="1"/>
  <c r="I313" i="1"/>
  <c r="I317" i="1"/>
  <c r="I327" i="1"/>
  <c r="I331" i="1"/>
  <c r="I335" i="1"/>
  <c r="I345" i="1"/>
  <c r="I349" i="1"/>
  <c r="I353" i="1"/>
  <c r="I359" i="1"/>
  <c r="I240" i="1"/>
  <c r="I277" i="1"/>
  <c r="I292" i="1"/>
  <c r="I306" i="1"/>
  <c r="I310" i="1"/>
  <c r="I314" i="1"/>
  <c r="I324" i="1"/>
  <c r="I328" i="1"/>
  <c r="I332" i="1"/>
  <c r="I342" i="1"/>
  <c r="I346" i="1"/>
  <c r="I350" i="1"/>
  <c r="I356" i="1"/>
  <c r="I375" i="1"/>
  <c r="I378" i="1"/>
  <c r="I381" i="1"/>
  <c r="I387" i="1"/>
  <c r="I374" i="1"/>
  <c r="I393" i="1"/>
  <c r="I398" i="1"/>
  <c r="I401" i="1"/>
  <c r="I411" i="1"/>
  <c r="I416" i="1"/>
  <c r="I419" i="1"/>
  <c r="I425" i="1"/>
  <c r="I428" i="1"/>
  <c r="I431" i="1"/>
  <c r="I437" i="1"/>
  <c r="I443" i="1"/>
  <c r="I483" i="1"/>
  <c r="I489" i="1"/>
  <c r="I367" i="1"/>
  <c r="I370" i="1"/>
  <c r="I377" i="1"/>
  <c r="I382" i="1"/>
  <c r="I386" i="1"/>
  <c r="I396" i="1"/>
  <c r="I406" i="1"/>
  <c r="I409" i="1"/>
  <c r="I414" i="1"/>
  <c r="I432" i="1"/>
  <c r="I438"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363" i="1"/>
  <c r="I373" i="1"/>
  <c r="I384" i="1"/>
  <c r="I385" i="1"/>
  <c r="I389" i="1"/>
  <c r="I390" i="1"/>
  <c r="I399" i="1"/>
  <c r="I404" i="1"/>
  <c r="I407" i="1"/>
  <c r="I417" i="1"/>
  <c r="I422" i="1"/>
  <c r="I424" i="1"/>
  <c r="I427" i="1"/>
  <c r="I430" i="1"/>
  <c r="I433" i="1"/>
  <c r="I439" i="1"/>
  <c r="I479" i="1"/>
  <c r="I485" i="1"/>
  <c r="I491" i="1"/>
  <c r="I366" i="1"/>
  <c r="I391" i="1"/>
  <c r="I394" i="1"/>
  <c r="I397" i="1"/>
  <c r="I402" i="1"/>
  <c r="I412" i="1"/>
  <c r="I415" i="1"/>
  <c r="I420" i="1"/>
  <c r="I434" i="1"/>
  <c r="I440" i="1"/>
  <c r="I480" i="1"/>
  <c r="I362" i="1"/>
  <c r="I392" i="1"/>
  <c r="I395" i="1"/>
  <c r="I405" i="1"/>
  <c r="I410" i="1"/>
  <c r="I413" i="1"/>
  <c r="I423" i="1"/>
  <c r="I426" i="1"/>
  <c r="I429" i="1"/>
  <c r="I400" i="1"/>
  <c r="I403" i="1"/>
  <c r="I408" i="1"/>
  <c r="I418" i="1"/>
  <c r="I421" i="1"/>
  <c r="I436" i="1"/>
  <c r="I442" i="1"/>
  <c r="I503" i="1"/>
  <c r="S499" i="1"/>
  <c r="I499" i="1"/>
  <c r="S497" i="1"/>
  <c r="I496" i="1"/>
  <c r="S494" i="1"/>
  <c r="S473" i="1"/>
  <c r="S467" i="1"/>
  <c r="I497" i="1"/>
  <c r="I493" i="1"/>
  <c r="I490" i="1"/>
  <c r="I488" i="1"/>
  <c r="I487" i="1"/>
  <c r="I486" i="1"/>
  <c r="S482" i="1"/>
  <c r="N463" i="1"/>
  <c r="N460" i="1"/>
  <c r="N457" i="1"/>
  <c r="N454" i="1"/>
  <c r="N451" i="1"/>
  <c r="N448" i="1"/>
  <c r="N445" i="1"/>
  <c r="S442" i="1"/>
  <c r="I441" i="1"/>
  <c r="N437" i="1"/>
  <c r="N12" i="1"/>
  <c r="M1033" i="6" l="1"/>
  <c r="R435" i="1"/>
  <c r="O435" i="1"/>
  <c r="R10" i="1"/>
  <c r="G10" i="1" s="1"/>
  <c r="O10" i="1"/>
  <c r="L480" i="1"/>
  <c r="J480" i="1"/>
  <c r="P480" i="1" s="1"/>
  <c r="L474" i="1"/>
  <c r="J474" i="1"/>
  <c r="P474" i="1" s="1"/>
  <c r="L489" i="1"/>
  <c r="J489" i="1"/>
  <c r="P489" i="1" s="1"/>
  <c r="J410" i="1"/>
  <c r="P410" i="1" s="1"/>
  <c r="L410" i="1"/>
  <c r="L389" i="1"/>
  <c r="J389" i="1"/>
  <c r="P389" i="1" s="1"/>
  <c r="L438" i="1"/>
  <c r="J438" i="1"/>
  <c r="P438" i="1" s="1"/>
  <c r="L487" i="1"/>
  <c r="J487" i="1"/>
  <c r="P487" i="1" s="1"/>
  <c r="L436" i="1"/>
  <c r="J436" i="1"/>
  <c r="P436" i="1" s="1"/>
  <c r="J420" i="1"/>
  <c r="P420" i="1" s="1"/>
  <c r="L420" i="1"/>
  <c r="L433" i="1"/>
  <c r="J433" i="1"/>
  <c r="P433" i="1" s="1"/>
  <c r="J384" i="1"/>
  <c r="P384" i="1" s="1"/>
  <c r="L384" i="1"/>
  <c r="J465" i="1"/>
  <c r="P465" i="1" s="1"/>
  <c r="L465" i="1"/>
  <c r="J453" i="1"/>
  <c r="P453" i="1" s="1"/>
  <c r="L453" i="1"/>
  <c r="J414" i="1"/>
  <c r="P414" i="1" s="1"/>
  <c r="L414" i="1"/>
  <c r="J411" i="1"/>
  <c r="P411" i="1" s="1"/>
  <c r="L411" i="1"/>
  <c r="L338" i="1"/>
  <c r="J338" i="1"/>
  <c r="P338" i="1" s="1"/>
  <c r="L441" i="1"/>
  <c r="J441" i="1"/>
  <c r="P441" i="1" s="1"/>
  <c r="L488" i="1"/>
  <c r="J488" i="1"/>
  <c r="P488" i="1" s="1"/>
  <c r="J421" i="1"/>
  <c r="P421" i="1" s="1"/>
  <c r="L421" i="1"/>
  <c r="L426" i="1"/>
  <c r="J426" i="1"/>
  <c r="P426" i="1" s="1"/>
  <c r="L415" i="1"/>
  <c r="J415" i="1"/>
  <c r="P415" i="1" s="1"/>
  <c r="L430" i="1"/>
  <c r="J430" i="1"/>
  <c r="P430" i="1" s="1"/>
  <c r="J404" i="1"/>
  <c r="P404" i="1" s="1"/>
  <c r="L404" i="1"/>
  <c r="L470" i="1"/>
  <c r="J470" i="1"/>
  <c r="P470" i="1" s="1"/>
  <c r="J464" i="1"/>
  <c r="P464" i="1" s="1"/>
  <c r="L464" i="1"/>
  <c r="J452" i="1"/>
  <c r="P452" i="1" s="1"/>
  <c r="L452" i="1"/>
  <c r="L446" i="1"/>
  <c r="J446" i="1"/>
  <c r="P446" i="1" s="1"/>
  <c r="L370" i="1"/>
  <c r="J370" i="1"/>
  <c r="P370" i="1" s="1"/>
  <c r="L401" i="1"/>
  <c r="J401" i="1"/>
  <c r="P401" i="1" s="1"/>
  <c r="L332" i="1"/>
  <c r="J332" i="1"/>
  <c r="P332" i="1" s="1"/>
  <c r="J292" i="1"/>
  <c r="P292" i="1" s="1"/>
  <c r="L292" i="1"/>
  <c r="L309" i="1"/>
  <c r="J309" i="1"/>
  <c r="P309" i="1" s="1"/>
  <c r="J253" i="1"/>
  <c r="P253" i="1" s="1"/>
  <c r="L253" i="1"/>
  <c r="L301" i="1"/>
  <c r="J301" i="1"/>
  <c r="P301" i="1" s="1"/>
  <c r="L380" i="1"/>
  <c r="J380" i="1"/>
  <c r="P380" i="1" s="1"/>
  <c r="L337" i="1"/>
  <c r="J337" i="1"/>
  <c r="P337" i="1" s="1"/>
  <c r="L365" i="1"/>
  <c r="J365" i="1"/>
  <c r="P365" i="1" s="1"/>
  <c r="L340" i="1"/>
  <c r="J340" i="1"/>
  <c r="P340" i="1" s="1"/>
  <c r="L347" i="1"/>
  <c r="J347" i="1"/>
  <c r="P347" i="1" s="1"/>
  <c r="L311" i="1"/>
  <c r="J311" i="1"/>
  <c r="P311" i="1" s="1"/>
  <c r="L223" i="1"/>
  <c r="J223" i="1"/>
  <c r="P223" i="1" s="1"/>
  <c r="J170" i="1"/>
  <c r="P170" i="1" s="1"/>
  <c r="L170" i="1"/>
  <c r="L97" i="1"/>
  <c r="J97" i="1"/>
  <c r="P97" i="1" s="1"/>
  <c r="J25" i="1"/>
  <c r="P25" i="1" s="1"/>
  <c r="L25" i="1"/>
  <c r="L490" i="1"/>
  <c r="J490" i="1"/>
  <c r="P490" i="1" s="1"/>
  <c r="J503" i="1"/>
  <c r="P503" i="1" s="1"/>
  <c r="L503" i="1"/>
  <c r="L418" i="1"/>
  <c r="J418" i="1"/>
  <c r="P418" i="1" s="1"/>
  <c r="L423" i="1"/>
  <c r="J423" i="1"/>
  <c r="P423" i="1" s="1"/>
  <c r="L362" i="1"/>
  <c r="J362" i="1"/>
  <c r="P362" i="1" s="1"/>
  <c r="L412" i="1"/>
  <c r="J412" i="1"/>
  <c r="P412" i="1" s="1"/>
  <c r="L491" i="1"/>
  <c r="J491" i="1"/>
  <c r="P491" i="1" s="1"/>
  <c r="L427" i="1"/>
  <c r="J427" i="1"/>
  <c r="P427" i="1" s="1"/>
  <c r="L399" i="1"/>
  <c r="J399" i="1"/>
  <c r="P399" i="1" s="1"/>
  <c r="J363" i="1"/>
  <c r="P363" i="1" s="1"/>
  <c r="L363" i="1"/>
  <c r="L469" i="1"/>
  <c r="J469" i="1"/>
  <c r="P469" i="1" s="1"/>
  <c r="J463" i="1"/>
  <c r="P463" i="1" s="1"/>
  <c r="L463" i="1"/>
  <c r="L457" i="1"/>
  <c r="J457" i="1"/>
  <c r="P457" i="1" s="1"/>
  <c r="J451" i="1"/>
  <c r="P451" i="1" s="1"/>
  <c r="L451" i="1"/>
  <c r="J445" i="1"/>
  <c r="P445" i="1" s="1"/>
  <c r="L445" i="1"/>
  <c r="L406" i="1"/>
  <c r="J406" i="1"/>
  <c r="P406" i="1" s="1"/>
  <c r="J367" i="1"/>
  <c r="P367" i="1" s="1"/>
  <c r="L367" i="1"/>
  <c r="L428" i="1"/>
  <c r="J428" i="1"/>
  <c r="P428" i="1" s="1"/>
  <c r="J398" i="1"/>
  <c r="P398" i="1" s="1"/>
  <c r="L398" i="1"/>
  <c r="L375" i="1"/>
  <c r="J375" i="1"/>
  <c r="P375" i="1" s="1"/>
  <c r="L328" i="1"/>
  <c r="J328" i="1"/>
  <c r="P328" i="1" s="1"/>
  <c r="J277" i="1"/>
  <c r="P277" i="1" s="1"/>
  <c r="L277" i="1"/>
  <c r="J335" i="1"/>
  <c r="P335" i="1" s="1"/>
  <c r="L335" i="1"/>
  <c r="J289" i="1"/>
  <c r="P289" i="1" s="1"/>
  <c r="L289" i="1"/>
  <c r="L371" i="1"/>
  <c r="J371" i="1"/>
  <c r="P371" i="1" s="1"/>
  <c r="L330" i="1"/>
  <c r="J330" i="1"/>
  <c r="P330" i="1" s="1"/>
  <c r="J300" i="1"/>
  <c r="P300" i="1" s="1"/>
  <c r="L300" i="1"/>
  <c r="L294" i="1"/>
  <c r="J294" i="1"/>
  <c r="P294" i="1" s="1"/>
  <c r="J379" i="1"/>
  <c r="P379" i="1" s="1"/>
  <c r="L379" i="1"/>
  <c r="L333" i="1"/>
  <c r="J333" i="1"/>
  <c r="P333" i="1" s="1"/>
  <c r="J269" i="1"/>
  <c r="P269" i="1" s="1"/>
  <c r="L269" i="1"/>
  <c r="L364" i="1"/>
  <c r="J364" i="1"/>
  <c r="P364" i="1" s="1"/>
  <c r="L336" i="1"/>
  <c r="J336" i="1"/>
  <c r="P336" i="1" s="1"/>
  <c r="L279" i="1"/>
  <c r="J279" i="1"/>
  <c r="P279" i="1" s="1"/>
  <c r="L343" i="1"/>
  <c r="J343" i="1"/>
  <c r="P343" i="1" s="1"/>
  <c r="L307" i="1"/>
  <c r="J307" i="1"/>
  <c r="P307" i="1" s="1"/>
  <c r="J249" i="1"/>
  <c r="P249" i="1" s="1"/>
  <c r="L249" i="1"/>
  <c r="L221" i="1"/>
  <c r="J221" i="1"/>
  <c r="P221" i="1" s="1"/>
  <c r="L209" i="1"/>
  <c r="J209" i="1"/>
  <c r="P209" i="1" s="1"/>
  <c r="J165" i="1"/>
  <c r="P165" i="1" s="1"/>
  <c r="L165" i="1"/>
  <c r="L124" i="1"/>
  <c r="J124" i="1"/>
  <c r="P124" i="1" s="1"/>
  <c r="J94" i="1"/>
  <c r="P94" i="1" s="1"/>
  <c r="L94" i="1"/>
  <c r="L198" i="1"/>
  <c r="J198" i="1"/>
  <c r="P198" i="1" s="1"/>
  <c r="L121" i="1"/>
  <c r="J121" i="1"/>
  <c r="P121" i="1" s="1"/>
  <c r="L276" i="1"/>
  <c r="J276" i="1"/>
  <c r="P276" i="1" s="1"/>
  <c r="L252" i="1"/>
  <c r="J252" i="1"/>
  <c r="P252" i="1" s="1"/>
  <c r="J208" i="1"/>
  <c r="P208" i="1" s="1"/>
  <c r="L208" i="1"/>
  <c r="L185" i="1"/>
  <c r="J185" i="1"/>
  <c r="P185" i="1" s="1"/>
  <c r="J156" i="1"/>
  <c r="P156" i="1" s="1"/>
  <c r="L156" i="1"/>
  <c r="J288" i="1"/>
  <c r="P288" i="1" s="1"/>
  <c r="L288" i="1"/>
  <c r="L222" i="1"/>
  <c r="J222" i="1"/>
  <c r="P222" i="1" s="1"/>
  <c r="L210" i="1"/>
  <c r="J210" i="1"/>
  <c r="P210" i="1" s="1"/>
  <c r="J189" i="1"/>
  <c r="P189" i="1" s="1"/>
  <c r="L189" i="1"/>
  <c r="L174" i="1"/>
  <c r="J174" i="1"/>
  <c r="P174" i="1" s="1"/>
  <c r="L155" i="1"/>
  <c r="J155" i="1"/>
  <c r="P155" i="1" s="1"/>
  <c r="L116" i="1"/>
  <c r="J116" i="1"/>
  <c r="P116" i="1" s="1"/>
  <c r="J255" i="1"/>
  <c r="P255" i="1" s="1"/>
  <c r="L255" i="1"/>
  <c r="J207" i="1"/>
  <c r="P207" i="1" s="1"/>
  <c r="L207" i="1"/>
  <c r="L186" i="1"/>
  <c r="J186" i="1"/>
  <c r="P186" i="1" s="1"/>
  <c r="L137" i="1"/>
  <c r="J137" i="1"/>
  <c r="P137" i="1" s="1"/>
  <c r="J278" i="1"/>
  <c r="P278" i="1" s="1"/>
  <c r="L278" i="1"/>
  <c r="L254" i="1"/>
  <c r="J254" i="1"/>
  <c r="P254" i="1" s="1"/>
  <c r="J153" i="1"/>
  <c r="P153" i="1" s="1"/>
  <c r="L153" i="1"/>
  <c r="L108" i="1"/>
  <c r="J108" i="1"/>
  <c r="P108" i="1" s="1"/>
  <c r="L140" i="1"/>
  <c r="J140" i="1"/>
  <c r="P140" i="1" s="1"/>
  <c r="L101" i="1"/>
  <c r="J101" i="1"/>
  <c r="P101" i="1" s="1"/>
  <c r="J62" i="1"/>
  <c r="P62" i="1" s="1"/>
  <c r="L62" i="1"/>
  <c r="J41" i="1"/>
  <c r="P41" i="1" s="1"/>
  <c r="L41" i="1"/>
  <c r="L60" i="1"/>
  <c r="J60" i="1"/>
  <c r="P60" i="1" s="1"/>
  <c r="J134" i="1"/>
  <c r="P134" i="1" s="1"/>
  <c r="L134" i="1"/>
  <c r="J107" i="1"/>
  <c r="P107" i="1" s="1"/>
  <c r="L107" i="1"/>
  <c r="J24" i="1"/>
  <c r="P24" i="1" s="1"/>
  <c r="L24" i="1"/>
  <c r="L89" i="1"/>
  <c r="J89" i="1"/>
  <c r="P89" i="1" s="1"/>
  <c r="J68" i="1"/>
  <c r="P68" i="1" s="1"/>
  <c r="L68" i="1"/>
  <c r="J141" i="1"/>
  <c r="P141" i="1" s="1"/>
  <c r="L141" i="1"/>
  <c r="J99" i="1"/>
  <c r="P99" i="1" s="1"/>
  <c r="L99" i="1"/>
  <c r="L52" i="1"/>
  <c r="J52" i="1"/>
  <c r="P52" i="1" s="1"/>
  <c r="J34" i="1"/>
  <c r="P34" i="1" s="1"/>
  <c r="L34" i="1"/>
  <c r="L28" i="1"/>
  <c r="J28" i="1"/>
  <c r="P28" i="1" s="1"/>
  <c r="J14" i="1"/>
  <c r="P14" i="1" s="1"/>
  <c r="L14" i="1"/>
  <c r="L484" i="1"/>
  <c r="J484" i="1"/>
  <c r="P484" i="1" s="1"/>
  <c r="L500" i="1"/>
  <c r="J500" i="1"/>
  <c r="P500" i="1" s="1"/>
  <c r="L481" i="1"/>
  <c r="J481" i="1"/>
  <c r="P481" i="1" s="1"/>
  <c r="L413" i="1"/>
  <c r="J413" i="1"/>
  <c r="P413" i="1" s="1"/>
  <c r="J444" i="1"/>
  <c r="P444" i="1" s="1"/>
  <c r="L444" i="1"/>
  <c r="L324" i="1"/>
  <c r="J324" i="1"/>
  <c r="P324" i="1" s="1"/>
  <c r="L240" i="1"/>
  <c r="J240" i="1"/>
  <c r="P240" i="1" s="1"/>
  <c r="L331" i="1"/>
  <c r="J331" i="1"/>
  <c r="P331" i="1" s="1"/>
  <c r="L285" i="1"/>
  <c r="J285" i="1"/>
  <c r="P285" i="1" s="1"/>
  <c r="L358" i="1"/>
  <c r="J358" i="1"/>
  <c r="P358" i="1" s="1"/>
  <c r="L320" i="1"/>
  <c r="J320" i="1"/>
  <c r="P320" i="1" s="1"/>
  <c r="L299" i="1"/>
  <c r="J299" i="1"/>
  <c r="P299" i="1" s="1"/>
  <c r="L293" i="1"/>
  <c r="J293" i="1"/>
  <c r="P293" i="1" s="1"/>
  <c r="J376" i="1"/>
  <c r="P376" i="1" s="1"/>
  <c r="L376" i="1"/>
  <c r="L323" i="1"/>
  <c r="J323" i="1"/>
  <c r="P323" i="1" s="1"/>
  <c r="J257" i="1"/>
  <c r="P257" i="1" s="1"/>
  <c r="L257" i="1"/>
  <c r="L361" i="1"/>
  <c r="J361" i="1"/>
  <c r="P361" i="1" s="1"/>
  <c r="L326" i="1"/>
  <c r="J326" i="1"/>
  <c r="P326" i="1" s="1"/>
  <c r="L228" i="1"/>
  <c r="J228" i="1"/>
  <c r="P228" i="1" s="1"/>
  <c r="L339" i="1"/>
  <c r="J339" i="1"/>
  <c r="P339" i="1" s="1"/>
  <c r="L303" i="1"/>
  <c r="J303" i="1"/>
  <c r="P303" i="1" s="1"/>
  <c r="L241" i="1"/>
  <c r="J241" i="1"/>
  <c r="P241" i="1" s="1"/>
  <c r="L219" i="1"/>
  <c r="J219" i="1"/>
  <c r="P219" i="1" s="1"/>
  <c r="J206" i="1"/>
  <c r="P206" i="1" s="1"/>
  <c r="L206" i="1"/>
  <c r="L164" i="1"/>
  <c r="J164" i="1"/>
  <c r="P164" i="1" s="1"/>
  <c r="J122" i="1"/>
  <c r="P122" i="1" s="1"/>
  <c r="L122" i="1"/>
  <c r="J86" i="1"/>
  <c r="P86" i="1" s="1"/>
  <c r="L86" i="1"/>
  <c r="L169" i="1"/>
  <c r="J169" i="1"/>
  <c r="P169" i="1" s="1"/>
  <c r="L103" i="1"/>
  <c r="J103" i="1"/>
  <c r="P103" i="1" s="1"/>
  <c r="L272" i="1"/>
  <c r="J272" i="1"/>
  <c r="P272" i="1" s="1"/>
  <c r="L248" i="1"/>
  <c r="J248" i="1"/>
  <c r="P248" i="1" s="1"/>
  <c r="J205" i="1"/>
  <c r="P205" i="1" s="1"/>
  <c r="L205" i="1"/>
  <c r="L184" i="1"/>
  <c r="J184" i="1"/>
  <c r="P184" i="1" s="1"/>
  <c r="J144" i="1"/>
  <c r="P144" i="1" s="1"/>
  <c r="L144" i="1"/>
  <c r="J287" i="1"/>
  <c r="P287" i="1" s="1"/>
  <c r="L287" i="1"/>
  <c r="L220" i="1"/>
  <c r="J220" i="1"/>
  <c r="P220" i="1" s="1"/>
  <c r="L194" i="1"/>
  <c r="J194" i="1"/>
  <c r="P194" i="1" s="1"/>
  <c r="L179" i="1"/>
  <c r="J179" i="1"/>
  <c r="P179" i="1" s="1"/>
  <c r="L173" i="1"/>
  <c r="J173" i="1"/>
  <c r="P173" i="1" s="1"/>
  <c r="J150" i="1"/>
  <c r="P150" i="1" s="1"/>
  <c r="L150" i="1"/>
  <c r="J275" i="1"/>
  <c r="P275" i="1" s="1"/>
  <c r="L275" i="1"/>
  <c r="J251" i="1"/>
  <c r="P251" i="1" s="1"/>
  <c r="L251" i="1"/>
  <c r="J204" i="1"/>
  <c r="P204" i="1" s="1"/>
  <c r="L204" i="1"/>
  <c r="L172" i="1"/>
  <c r="J172" i="1"/>
  <c r="P172" i="1" s="1"/>
  <c r="J133" i="1"/>
  <c r="P133" i="1" s="1"/>
  <c r="L133" i="1"/>
  <c r="L274" i="1"/>
  <c r="J274" i="1"/>
  <c r="P274" i="1" s="1"/>
  <c r="L250" i="1"/>
  <c r="J250" i="1"/>
  <c r="P250" i="1" s="1"/>
  <c r="J147" i="1"/>
  <c r="P147" i="1" s="1"/>
  <c r="L147" i="1"/>
  <c r="J80" i="1"/>
  <c r="P80" i="1" s="1"/>
  <c r="L80" i="1"/>
  <c r="L129" i="1"/>
  <c r="J129" i="1"/>
  <c r="P129" i="1" s="1"/>
  <c r="L98" i="1"/>
  <c r="J98" i="1"/>
  <c r="P98" i="1" s="1"/>
  <c r="L55" i="1"/>
  <c r="J55" i="1"/>
  <c r="P55" i="1" s="1"/>
  <c r="J22" i="1"/>
  <c r="P22" i="1" s="1"/>
  <c r="L22" i="1"/>
  <c r="L57" i="1"/>
  <c r="J57" i="1"/>
  <c r="P57" i="1" s="1"/>
  <c r="J132" i="1"/>
  <c r="P132" i="1" s="1"/>
  <c r="L132" i="1"/>
  <c r="J96" i="1"/>
  <c r="P96" i="1" s="1"/>
  <c r="L96" i="1"/>
  <c r="J21" i="1"/>
  <c r="P21" i="1" s="1"/>
  <c r="L21" i="1"/>
  <c r="L88" i="1"/>
  <c r="J88" i="1"/>
  <c r="P88" i="1" s="1"/>
  <c r="L63" i="1"/>
  <c r="J63" i="1"/>
  <c r="P63" i="1" s="1"/>
  <c r="L135" i="1"/>
  <c r="J135" i="1"/>
  <c r="P135" i="1" s="1"/>
  <c r="L87" i="1"/>
  <c r="J87" i="1"/>
  <c r="P87" i="1" s="1"/>
  <c r="L51" i="1"/>
  <c r="J51" i="1"/>
  <c r="P51" i="1" s="1"/>
  <c r="J33" i="1"/>
  <c r="P33" i="1" s="1"/>
  <c r="L33" i="1"/>
  <c r="J27" i="1"/>
  <c r="P27" i="1" s="1"/>
  <c r="L27" i="1"/>
  <c r="J12" i="1"/>
  <c r="P12" i="1" s="1"/>
  <c r="L12" i="1"/>
  <c r="J475" i="1"/>
  <c r="P475" i="1" s="1"/>
  <c r="L475" i="1"/>
  <c r="L495" i="1"/>
  <c r="J495" i="1"/>
  <c r="P495" i="1" s="1"/>
  <c r="L506" i="1"/>
  <c r="J506" i="1"/>
  <c r="P506" i="1" s="1"/>
  <c r="L507" i="1"/>
  <c r="J507" i="1"/>
  <c r="P507" i="1" s="1"/>
  <c r="J496" i="1"/>
  <c r="P496" i="1" s="1"/>
  <c r="L496" i="1"/>
  <c r="J402" i="1"/>
  <c r="P402" i="1" s="1"/>
  <c r="L402" i="1"/>
  <c r="J468" i="1"/>
  <c r="P468" i="1" s="1"/>
  <c r="L468" i="1"/>
  <c r="J396" i="1"/>
  <c r="P396" i="1" s="1"/>
  <c r="L396" i="1"/>
  <c r="J403" i="1"/>
  <c r="P403" i="1" s="1"/>
  <c r="L403" i="1"/>
  <c r="J422" i="1"/>
  <c r="P422" i="1" s="1"/>
  <c r="L422" i="1"/>
  <c r="J473" i="1"/>
  <c r="P473" i="1" s="1"/>
  <c r="L473" i="1"/>
  <c r="J449" i="1"/>
  <c r="P449" i="1" s="1"/>
  <c r="L449" i="1"/>
  <c r="L386" i="1"/>
  <c r="J386" i="1"/>
  <c r="P386" i="1" s="1"/>
  <c r="L483" i="1"/>
  <c r="J483" i="1"/>
  <c r="P483" i="1" s="1"/>
  <c r="L419" i="1"/>
  <c r="J419" i="1"/>
  <c r="P419" i="1" s="1"/>
  <c r="L374" i="1"/>
  <c r="J374" i="1"/>
  <c r="P374" i="1" s="1"/>
  <c r="L350" i="1"/>
  <c r="J350" i="1"/>
  <c r="P350" i="1" s="1"/>
  <c r="L314" i="1"/>
  <c r="J314" i="1"/>
  <c r="P314" i="1" s="1"/>
  <c r="J359" i="1"/>
  <c r="P359" i="1" s="1"/>
  <c r="L359" i="1"/>
  <c r="L327" i="1"/>
  <c r="J327" i="1"/>
  <c r="P327" i="1" s="1"/>
  <c r="J282" i="1"/>
  <c r="P282" i="1" s="1"/>
  <c r="L282" i="1"/>
  <c r="L352" i="1"/>
  <c r="J352" i="1"/>
  <c r="P352" i="1" s="1"/>
  <c r="L316" i="1"/>
  <c r="J316" i="1"/>
  <c r="P316" i="1" s="1"/>
  <c r="L298" i="1"/>
  <c r="J298" i="1"/>
  <c r="P298" i="1" s="1"/>
  <c r="L291" i="1"/>
  <c r="J291" i="1"/>
  <c r="P291" i="1" s="1"/>
  <c r="L355" i="1"/>
  <c r="J355" i="1"/>
  <c r="P355" i="1" s="1"/>
  <c r="L319" i="1"/>
  <c r="J319" i="1"/>
  <c r="P319" i="1" s="1"/>
  <c r="J245" i="1"/>
  <c r="P245" i="1" s="1"/>
  <c r="L245" i="1"/>
  <c r="L360" i="1"/>
  <c r="J360" i="1"/>
  <c r="P360" i="1" s="1"/>
  <c r="L322" i="1"/>
  <c r="J322" i="1"/>
  <c r="P322" i="1" s="1"/>
  <c r="J388" i="1"/>
  <c r="P388" i="1" s="1"/>
  <c r="L388" i="1"/>
  <c r="L329" i="1"/>
  <c r="J329" i="1"/>
  <c r="P329" i="1" s="1"/>
  <c r="L286" i="1"/>
  <c r="J286" i="1"/>
  <c r="P286" i="1" s="1"/>
  <c r="L235" i="1"/>
  <c r="J235" i="1"/>
  <c r="P235" i="1" s="1"/>
  <c r="L217" i="1"/>
  <c r="J217" i="1"/>
  <c r="P217" i="1" s="1"/>
  <c r="J203" i="1"/>
  <c r="P203" i="1" s="1"/>
  <c r="L203" i="1"/>
  <c r="J159" i="1"/>
  <c r="P159" i="1" s="1"/>
  <c r="L159" i="1"/>
  <c r="L106" i="1"/>
  <c r="J106" i="1"/>
  <c r="P106" i="1" s="1"/>
  <c r="J85" i="1"/>
  <c r="P85" i="1" s="1"/>
  <c r="L85" i="1"/>
  <c r="L163" i="1"/>
  <c r="J163" i="1"/>
  <c r="P163" i="1" s="1"/>
  <c r="J90" i="1"/>
  <c r="P90" i="1" s="1"/>
  <c r="L90" i="1"/>
  <c r="L268" i="1"/>
  <c r="J268" i="1"/>
  <c r="P268" i="1" s="1"/>
  <c r="L244" i="1"/>
  <c r="J244" i="1"/>
  <c r="P244" i="1" s="1"/>
  <c r="J202" i="1"/>
  <c r="P202" i="1" s="1"/>
  <c r="L202" i="1"/>
  <c r="L183" i="1"/>
  <c r="J183" i="1"/>
  <c r="P183" i="1" s="1"/>
  <c r="J120" i="1"/>
  <c r="P120" i="1" s="1"/>
  <c r="L120" i="1"/>
  <c r="L238" i="1"/>
  <c r="J238" i="1"/>
  <c r="P238" i="1" s="1"/>
  <c r="L218" i="1"/>
  <c r="J218" i="1"/>
  <c r="P218" i="1" s="1"/>
  <c r="L193" i="1"/>
  <c r="J193" i="1"/>
  <c r="P193" i="1" s="1"/>
  <c r="J178" i="1"/>
  <c r="P178" i="1" s="1"/>
  <c r="L178" i="1"/>
  <c r="J168" i="1"/>
  <c r="P168" i="1" s="1"/>
  <c r="L168" i="1"/>
  <c r="L148" i="1"/>
  <c r="J148" i="1"/>
  <c r="P148" i="1" s="1"/>
  <c r="J271" i="1"/>
  <c r="P271" i="1" s="1"/>
  <c r="L271" i="1"/>
  <c r="J247" i="1"/>
  <c r="P247" i="1" s="1"/>
  <c r="L247" i="1"/>
  <c r="J201" i="1"/>
  <c r="P201" i="1" s="1"/>
  <c r="L201" i="1"/>
  <c r="L166" i="1"/>
  <c r="J166" i="1"/>
  <c r="P166" i="1" s="1"/>
  <c r="L114" i="1"/>
  <c r="J114" i="1"/>
  <c r="P114" i="1" s="1"/>
  <c r="L270" i="1"/>
  <c r="J270" i="1"/>
  <c r="P270" i="1" s="1"/>
  <c r="L246" i="1"/>
  <c r="J246" i="1"/>
  <c r="P246" i="1" s="1"/>
  <c r="J131" i="1"/>
  <c r="P131" i="1" s="1"/>
  <c r="L131" i="1"/>
  <c r="L79" i="1"/>
  <c r="J79" i="1"/>
  <c r="P79" i="1" s="1"/>
  <c r="J117" i="1"/>
  <c r="P117" i="1" s="1"/>
  <c r="L117" i="1"/>
  <c r="J92" i="1"/>
  <c r="P92" i="1" s="1"/>
  <c r="L92" i="1"/>
  <c r="J54" i="1"/>
  <c r="P54" i="1" s="1"/>
  <c r="L54" i="1"/>
  <c r="J19" i="1"/>
  <c r="P19" i="1" s="1"/>
  <c r="L19" i="1"/>
  <c r="J39" i="1"/>
  <c r="P39" i="1" s="1"/>
  <c r="L39" i="1"/>
  <c r="J125" i="1"/>
  <c r="P125" i="1" s="1"/>
  <c r="L125" i="1"/>
  <c r="J93" i="1"/>
  <c r="P93" i="1" s="1"/>
  <c r="L93" i="1"/>
  <c r="J18" i="1"/>
  <c r="P18" i="1" s="1"/>
  <c r="L18" i="1"/>
  <c r="J83" i="1"/>
  <c r="P83" i="1" s="1"/>
  <c r="L83" i="1"/>
  <c r="J59" i="1"/>
  <c r="P59" i="1" s="1"/>
  <c r="L59" i="1"/>
  <c r="L130" i="1"/>
  <c r="J130" i="1"/>
  <c r="P130" i="1" s="1"/>
  <c r="L81" i="1"/>
  <c r="J81" i="1"/>
  <c r="P81" i="1" s="1"/>
  <c r="J50" i="1"/>
  <c r="P50" i="1" s="1"/>
  <c r="L50" i="1"/>
  <c r="J32" i="1"/>
  <c r="P32" i="1" s="1"/>
  <c r="L32" i="1"/>
  <c r="J26" i="1"/>
  <c r="P26" i="1" s="1"/>
  <c r="L26" i="1"/>
  <c r="J476" i="1"/>
  <c r="P476" i="1" s="1"/>
  <c r="L476" i="1"/>
  <c r="L494" i="1"/>
  <c r="J494" i="1"/>
  <c r="P494" i="1" s="1"/>
  <c r="J505" i="1"/>
  <c r="P505" i="1" s="1"/>
  <c r="L505" i="1"/>
  <c r="J501" i="1"/>
  <c r="P501" i="1" s="1"/>
  <c r="L501" i="1"/>
  <c r="J492" i="1"/>
  <c r="P492" i="1" s="1"/>
  <c r="L492" i="1"/>
  <c r="J11" i="1"/>
  <c r="P11" i="1" s="1"/>
  <c r="L11" i="1"/>
  <c r="J408" i="1"/>
  <c r="P408" i="1" s="1"/>
  <c r="L408" i="1"/>
  <c r="J390" i="1"/>
  <c r="P390" i="1" s="1"/>
  <c r="L390" i="1"/>
  <c r="J456" i="1"/>
  <c r="P456" i="1" s="1"/>
  <c r="L456" i="1"/>
  <c r="J393" i="1"/>
  <c r="P393" i="1" s="1"/>
  <c r="L393" i="1"/>
  <c r="L397" i="1"/>
  <c r="J397" i="1"/>
  <c r="P397" i="1" s="1"/>
  <c r="L461" i="1"/>
  <c r="J461" i="1"/>
  <c r="P461" i="1" s="1"/>
  <c r="L442" i="1"/>
  <c r="J442" i="1"/>
  <c r="P442" i="1" s="1"/>
  <c r="L400" i="1"/>
  <c r="J400" i="1"/>
  <c r="P400" i="1" s="1"/>
  <c r="L405" i="1"/>
  <c r="J405" i="1"/>
  <c r="P405" i="1" s="1"/>
  <c r="L434" i="1"/>
  <c r="J434" i="1"/>
  <c r="P434" i="1" s="1"/>
  <c r="L394" i="1"/>
  <c r="J394" i="1"/>
  <c r="P394" i="1" s="1"/>
  <c r="L439" i="1"/>
  <c r="J439" i="1"/>
  <c r="P439" i="1" s="1"/>
  <c r="L417" i="1"/>
  <c r="J417" i="1"/>
  <c r="P417" i="1" s="1"/>
  <c r="L385" i="1"/>
  <c r="J385" i="1"/>
  <c r="P385" i="1" s="1"/>
  <c r="J472" i="1"/>
  <c r="P472" i="1" s="1"/>
  <c r="L472" i="1"/>
  <c r="J466" i="1"/>
  <c r="P466" i="1" s="1"/>
  <c r="L466" i="1"/>
  <c r="J460" i="1"/>
  <c r="P460" i="1" s="1"/>
  <c r="L460" i="1"/>
  <c r="L454" i="1"/>
  <c r="J454" i="1"/>
  <c r="P454" i="1" s="1"/>
  <c r="J448" i="1"/>
  <c r="P448" i="1" s="1"/>
  <c r="L448" i="1"/>
  <c r="L432" i="1"/>
  <c r="J432" i="1"/>
  <c r="P432" i="1" s="1"/>
  <c r="L382" i="1"/>
  <c r="J382" i="1"/>
  <c r="P382" i="1" s="1"/>
  <c r="L443" i="1"/>
  <c r="J443" i="1"/>
  <c r="P443" i="1" s="1"/>
  <c r="J416" i="1"/>
  <c r="P416" i="1" s="1"/>
  <c r="L416" i="1"/>
  <c r="L387" i="1"/>
  <c r="J387" i="1"/>
  <c r="P387" i="1" s="1"/>
  <c r="L346" i="1"/>
  <c r="J346" i="1"/>
  <c r="P346" i="1" s="1"/>
  <c r="L310" i="1"/>
  <c r="J310" i="1"/>
  <c r="P310" i="1" s="1"/>
  <c r="J353" i="1"/>
  <c r="P353" i="1" s="1"/>
  <c r="L353" i="1"/>
  <c r="J317" i="1"/>
  <c r="P317" i="1" s="1"/>
  <c r="L317" i="1"/>
  <c r="J281" i="1"/>
  <c r="P281" i="1" s="1"/>
  <c r="L281" i="1"/>
  <c r="L348" i="1"/>
  <c r="J348" i="1"/>
  <c r="P348" i="1" s="1"/>
  <c r="L312" i="1"/>
  <c r="J312" i="1"/>
  <c r="P312" i="1" s="1"/>
  <c r="J297" i="1"/>
  <c r="P297" i="1" s="1"/>
  <c r="L297" i="1"/>
  <c r="L234" i="1"/>
  <c r="J234" i="1"/>
  <c r="P234" i="1" s="1"/>
  <c r="L351" i="1"/>
  <c r="J351" i="1"/>
  <c r="P351" i="1" s="1"/>
  <c r="L315" i="1"/>
  <c r="J315" i="1"/>
  <c r="P315" i="1" s="1"/>
  <c r="J369" i="1"/>
  <c r="P369" i="1" s="1"/>
  <c r="L369" i="1"/>
  <c r="L354" i="1"/>
  <c r="J354" i="1"/>
  <c r="P354" i="1" s="1"/>
  <c r="L318" i="1"/>
  <c r="J318" i="1"/>
  <c r="P318" i="1" s="1"/>
  <c r="L372" i="1"/>
  <c r="J372" i="1"/>
  <c r="P372" i="1" s="1"/>
  <c r="L325" i="1"/>
  <c r="J325" i="1"/>
  <c r="P325" i="1" s="1"/>
  <c r="J283" i="1"/>
  <c r="P283" i="1" s="1"/>
  <c r="L283" i="1"/>
  <c r="L229" i="1"/>
  <c r="J229" i="1"/>
  <c r="P229" i="1" s="1"/>
  <c r="L215" i="1"/>
  <c r="J215" i="1"/>
  <c r="P215" i="1" s="1"/>
  <c r="J200" i="1"/>
  <c r="P200" i="1" s="1"/>
  <c r="L200" i="1"/>
  <c r="L157" i="1"/>
  <c r="J157" i="1"/>
  <c r="P157" i="1" s="1"/>
  <c r="L104" i="1"/>
  <c r="J104" i="1"/>
  <c r="P104" i="1" s="1"/>
  <c r="L78" i="1"/>
  <c r="J78" i="1"/>
  <c r="P78" i="1" s="1"/>
  <c r="L151" i="1"/>
  <c r="J151" i="1"/>
  <c r="P151" i="1" s="1"/>
  <c r="L84" i="1"/>
  <c r="J84" i="1"/>
  <c r="P84" i="1" s="1"/>
  <c r="L264" i="1"/>
  <c r="J264" i="1"/>
  <c r="P264" i="1" s="1"/>
  <c r="L239" i="1"/>
  <c r="J239" i="1"/>
  <c r="P239" i="1" s="1"/>
  <c r="J199" i="1"/>
  <c r="P199" i="1" s="1"/>
  <c r="L199" i="1"/>
  <c r="J182" i="1"/>
  <c r="P182" i="1" s="1"/>
  <c r="L182" i="1"/>
  <c r="L70" i="1"/>
  <c r="J70" i="1"/>
  <c r="P70" i="1" s="1"/>
  <c r="L232" i="1"/>
  <c r="J232" i="1"/>
  <c r="P232" i="1" s="1"/>
  <c r="L216" i="1"/>
  <c r="J216" i="1"/>
  <c r="P216" i="1" s="1"/>
  <c r="J192" i="1"/>
  <c r="P192" i="1" s="1"/>
  <c r="L192" i="1"/>
  <c r="J177" i="1"/>
  <c r="P177" i="1" s="1"/>
  <c r="L177" i="1"/>
  <c r="L167" i="1"/>
  <c r="J167" i="1"/>
  <c r="P167" i="1" s="1"/>
  <c r="L143" i="1"/>
  <c r="J143" i="1"/>
  <c r="P143" i="1" s="1"/>
  <c r="J267" i="1"/>
  <c r="P267" i="1" s="1"/>
  <c r="L267" i="1"/>
  <c r="J243" i="1"/>
  <c r="P243" i="1" s="1"/>
  <c r="L243" i="1"/>
  <c r="J197" i="1"/>
  <c r="P197" i="1" s="1"/>
  <c r="L197" i="1"/>
  <c r="L160" i="1"/>
  <c r="J160" i="1"/>
  <c r="P160" i="1" s="1"/>
  <c r="L112" i="1"/>
  <c r="J112" i="1"/>
  <c r="P112" i="1" s="1"/>
  <c r="L266" i="1"/>
  <c r="J266" i="1"/>
  <c r="P266" i="1" s="1"/>
  <c r="L242" i="1"/>
  <c r="J242" i="1"/>
  <c r="P242" i="1" s="1"/>
  <c r="J128" i="1"/>
  <c r="P128" i="1" s="1"/>
  <c r="L128" i="1"/>
  <c r="J74" i="1"/>
  <c r="P74" i="1" s="1"/>
  <c r="L74" i="1"/>
  <c r="J113" i="1"/>
  <c r="P113" i="1" s="1"/>
  <c r="L113" i="1"/>
  <c r="L75" i="1"/>
  <c r="J75" i="1"/>
  <c r="P75" i="1" s="1"/>
  <c r="J53" i="1"/>
  <c r="P53" i="1" s="1"/>
  <c r="L53" i="1"/>
  <c r="J16" i="1"/>
  <c r="P16" i="1" s="1"/>
  <c r="L16" i="1"/>
  <c r="L38" i="1"/>
  <c r="J38" i="1"/>
  <c r="P38" i="1" s="1"/>
  <c r="J119" i="1"/>
  <c r="P119" i="1" s="1"/>
  <c r="L119" i="1"/>
  <c r="L73" i="1"/>
  <c r="J73" i="1"/>
  <c r="P73" i="1" s="1"/>
  <c r="J15" i="1"/>
  <c r="P15" i="1" s="1"/>
  <c r="L15" i="1"/>
  <c r="J82" i="1"/>
  <c r="P82" i="1" s="1"/>
  <c r="L82" i="1"/>
  <c r="L49" i="1"/>
  <c r="J49" i="1"/>
  <c r="P49" i="1" s="1"/>
  <c r="L127" i="1"/>
  <c r="J127" i="1"/>
  <c r="P127" i="1" s="1"/>
  <c r="L76" i="1"/>
  <c r="J76" i="1"/>
  <c r="P76" i="1" s="1"/>
  <c r="J37" i="1"/>
  <c r="P37" i="1" s="1"/>
  <c r="L37" i="1"/>
  <c r="J31" i="1"/>
  <c r="P31" i="1" s="1"/>
  <c r="L31" i="1"/>
  <c r="J23" i="1"/>
  <c r="P23" i="1" s="1"/>
  <c r="L23" i="1"/>
  <c r="J477" i="1"/>
  <c r="P477" i="1" s="1"/>
  <c r="L477" i="1"/>
  <c r="L482" i="1"/>
  <c r="J482" i="1"/>
  <c r="P482" i="1" s="1"/>
  <c r="L498" i="1"/>
  <c r="J498" i="1"/>
  <c r="P498" i="1" s="1"/>
  <c r="J424" i="1"/>
  <c r="P424" i="1" s="1"/>
  <c r="L424" i="1"/>
  <c r="J450" i="1"/>
  <c r="P450" i="1" s="1"/>
  <c r="L450" i="1"/>
  <c r="L356" i="1"/>
  <c r="J356" i="1"/>
  <c r="P356" i="1" s="1"/>
  <c r="L479" i="1"/>
  <c r="J479" i="1"/>
  <c r="P479" i="1" s="1"/>
  <c r="J467" i="1"/>
  <c r="P467" i="1" s="1"/>
  <c r="L467" i="1"/>
  <c r="L486" i="1"/>
  <c r="J486" i="1"/>
  <c r="P486" i="1" s="1"/>
  <c r="L395" i="1"/>
  <c r="J395" i="1"/>
  <c r="P395" i="1" s="1"/>
  <c r="J471" i="1"/>
  <c r="P471" i="1" s="1"/>
  <c r="L471" i="1"/>
  <c r="L447" i="1"/>
  <c r="J447" i="1"/>
  <c r="P447" i="1" s="1"/>
  <c r="L437" i="1"/>
  <c r="J437" i="1"/>
  <c r="P437" i="1" s="1"/>
  <c r="L342" i="1"/>
  <c r="J342" i="1"/>
  <c r="P342" i="1" s="1"/>
  <c r="L349" i="1"/>
  <c r="J349" i="1"/>
  <c r="P349" i="1" s="1"/>
  <c r="L313" i="1"/>
  <c r="J313" i="1"/>
  <c r="P313" i="1" s="1"/>
  <c r="L302" i="1"/>
  <c r="J302" i="1"/>
  <c r="P302" i="1" s="1"/>
  <c r="J296" i="1"/>
  <c r="P296" i="1" s="1"/>
  <c r="L296" i="1"/>
  <c r="J383" i="1"/>
  <c r="P383" i="1" s="1"/>
  <c r="L383" i="1"/>
  <c r="L341" i="1"/>
  <c r="J341" i="1"/>
  <c r="P341" i="1" s="1"/>
  <c r="L305" i="1"/>
  <c r="J305" i="1"/>
  <c r="P305" i="1" s="1"/>
  <c r="L368" i="1"/>
  <c r="J368" i="1"/>
  <c r="P368" i="1" s="1"/>
  <c r="L344" i="1"/>
  <c r="J344" i="1"/>
  <c r="P344" i="1" s="1"/>
  <c r="L308" i="1"/>
  <c r="J308" i="1"/>
  <c r="P308" i="1" s="1"/>
  <c r="L357" i="1"/>
  <c r="J357" i="1"/>
  <c r="P357" i="1" s="1"/>
  <c r="L321" i="1"/>
  <c r="J321" i="1"/>
  <c r="P321" i="1" s="1"/>
  <c r="J273" i="1"/>
  <c r="P273" i="1" s="1"/>
  <c r="L273" i="1"/>
  <c r="L225" i="1"/>
  <c r="J225" i="1"/>
  <c r="P225" i="1" s="1"/>
  <c r="L213" i="1"/>
  <c r="J213" i="1"/>
  <c r="P213" i="1" s="1"/>
  <c r="J171" i="1"/>
  <c r="P171" i="1" s="1"/>
  <c r="L171" i="1"/>
  <c r="L152" i="1"/>
  <c r="J152" i="1"/>
  <c r="P152" i="1" s="1"/>
  <c r="L100" i="1"/>
  <c r="J100" i="1"/>
  <c r="P100" i="1" s="1"/>
  <c r="J48" i="1"/>
  <c r="P48" i="1" s="1"/>
  <c r="L48" i="1"/>
  <c r="L145" i="1"/>
  <c r="J145" i="1"/>
  <c r="P145" i="1" s="1"/>
  <c r="J58" i="1"/>
  <c r="P58" i="1" s="1"/>
  <c r="L58" i="1"/>
  <c r="L260" i="1"/>
  <c r="J260" i="1"/>
  <c r="P260" i="1" s="1"/>
  <c r="L233" i="1"/>
  <c r="J233" i="1"/>
  <c r="P233" i="1" s="1"/>
  <c r="L196" i="1"/>
  <c r="J196" i="1"/>
  <c r="P196" i="1" s="1"/>
  <c r="L181" i="1"/>
  <c r="J181" i="1"/>
  <c r="P181" i="1" s="1"/>
  <c r="L61" i="1"/>
  <c r="J61" i="1"/>
  <c r="P61" i="1" s="1"/>
  <c r="L226" i="1"/>
  <c r="J226" i="1"/>
  <c r="P226" i="1" s="1"/>
  <c r="L214" i="1"/>
  <c r="J214" i="1"/>
  <c r="P214" i="1" s="1"/>
  <c r="L191" i="1"/>
  <c r="J191" i="1"/>
  <c r="P191" i="1" s="1"/>
  <c r="L176" i="1"/>
  <c r="J176" i="1"/>
  <c r="P176" i="1" s="1"/>
  <c r="J162" i="1"/>
  <c r="P162" i="1" s="1"/>
  <c r="L162" i="1"/>
  <c r="L139" i="1"/>
  <c r="J139" i="1"/>
  <c r="P139" i="1" s="1"/>
  <c r="J263" i="1"/>
  <c r="P263" i="1" s="1"/>
  <c r="L263" i="1"/>
  <c r="L237" i="1"/>
  <c r="J237" i="1"/>
  <c r="P237" i="1" s="1"/>
  <c r="L188" i="1"/>
  <c r="J188" i="1"/>
  <c r="P188" i="1" s="1"/>
  <c r="L154" i="1"/>
  <c r="J154" i="1"/>
  <c r="P154" i="1" s="1"/>
  <c r="L43" i="1"/>
  <c r="J43" i="1"/>
  <c r="P43" i="1" s="1"/>
  <c r="L262" i="1"/>
  <c r="J262" i="1"/>
  <c r="P262" i="1" s="1"/>
  <c r="L236" i="1"/>
  <c r="J236" i="1"/>
  <c r="P236" i="1" s="1"/>
  <c r="J126" i="1"/>
  <c r="P126" i="1" s="1"/>
  <c r="L126" i="1"/>
  <c r="L158" i="1"/>
  <c r="J158" i="1"/>
  <c r="P158" i="1" s="1"/>
  <c r="J109" i="1"/>
  <c r="P109" i="1" s="1"/>
  <c r="L109" i="1"/>
  <c r="J71" i="1"/>
  <c r="P71" i="1" s="1"/>
  <c r="L71" i="1"/>
  <c r="J46" i="1"/>
  <c r="P46" i="1" s="1"/>
  <c r="L46" i="1"/>
  <c r="L69" i="1"/>
  <c r="J69" i="1"/>
  <c r="P69" i="1" s="1"/>
  <c r="L13" i="1"/>
  <c r="J13" i="1"/>
  <c r="P13" i="1" s="1"/>
  <c r="J115" i="1"/>
  <c r="P115" i="1" s="1"/>
  <c r="L115" i="1"/>
  <c r="L64" i="1"/>
  <c r="J64" i="1"/>
  <c r="P64" i="1" s="1"/>
  <c r="L95" i="1"/>
  <c r="J95" i="1"/>
  <c r="P95" i="1" s="1"/>
  <c r="J77" i="1"/>
  <c r="P77" i="1" s="1"/>
  <c r="L77" i="1"/>
  <c r="J45" i="1"/>
  <c r="P45" i="1" s="1"/>
  <c r="L45" i="1"/>
  <c r="L123" i="1"/>
  <c r="J123" i="1"/>
  <c r="P123" i="1" s="1"/>
  <c r="L67" i="1"/>
  <c r="J67" i="1"/>
  <c r="P67" i="1" s="1"/>
  <c r="J36" i="1"/>
  <c r="P36" i="1" s="1"/>
  <c r="L36" i="1"/>
  <c r="J30" i="1"/>
  <c r="P30" i="1" s="1"/>
  <c r="L30" i="1"/>
  <c r="J20" i="1"/>
  <c r="P20" i="1" s="1"/>
  <c r="L20" i="1"/>
  <c r="L478" i="1"/>
  <c r="J478" i="1"/>
  <c r="P478" i="1" s="1"/>
  <c r="L504" i="1"/>
  <c r="J504" i="1"/>
  <c r="P504" i="1" s="1"/>
  <c r="L485" i="1"/>
  <c r="J485" i="1"/>
  <c r="P485" i="1" s="1"/>
  <c r="J462" i="1"/>
  <c r="P462" i="1" s="1"/>
  <c r="L462" i="1"/>
  <c r="J425" i="1"/>
  <c r="P425" i="1" s="1"/>
  <c r="L425" i="1"/>
  <c r="J493" i="1"/>
  <c r="P493" i="1" s="1"/>
  <c r="L493" i="1"/>
  <c r="L440" i="1"/>
  <c r="J440" i="1"/>
  <c r="P440" i="1" s="1"/>
  <c r="J455" i="1"/>
  <c r="P455" i="1" s="1"/>
  <c r="L455" i="1"/>
  <c r="J497" i="1"/>
  <c r="P497" i="1" s="1"/>
  <c r="L497" i="1"/>
  <c r="L499" i="1"/>
  <c r="J499" i="1"/>
  <c r="P499" i="1" s="1"/>
  <c r="J429" i="1"/>
  <c r="P429" i="1" s="1"/>
  <c r="L429" i="1"/>
  <c r="L391" i="1"/>
  <c r="J391" i="1"/>
  <c r="P391" i="1" s="1"/>
  <c r="L407" i="1"/>
  <c r="J407" i="1"/>
  <c r="P407" i="1" s="1"/>
  <c r="L459" i="1"/>
  <c r="J459" i="1"/>
  <c r="P459" i="1" s="1"/>
  <c r="J377" i="1"/>
  <c r="P377" i="1" s="1"/>
  <c r="L377" i="1"/>
  <c r="J381" i="1"/>
  <c r="P381" i="1" s="1"/>
  <c r="L381" i="1"/>
  <c r="L306" i="1"/>
  <c r="J306" i="1"/>
  <c r="P306" i="1" s="1"/>
  <c r="J265" i="1"/>
  <c r="P265" i="1" s="1"/>
  <c r="L265" i="1"/>
  <c r="J392" i="1"/>
  <c r="P392" i="1" s="1"/>
  <c r="L392" i="1"/>
  <c r="L366" i="1"/>
  <c r="J366" i="1"/>
  <c r="P366" i="1" s="1"/>
  <c r="L373" i="1"/>
  <c r="J373" i="1"/>
  <c r="P373" i="1" s="1"/>
  <c r="J458" i="1"/>
  <c r="P458" i="1" s="1"/>
  <c r="L458" i="1"/>
  <c r="L409" i="1"/>
  <c r="J409" i="1"/>
  <c r="P409" i="1" s="1"/>
  <c r="L431" i="1"/>
  <c r="J431" i="1"/>
  <c r="P431" i="1" s="1"/>
  <c r="L378" i="1"/>
  <c r="J378" i="1"/>
  <c r="P378" i="1" s="1"/>
  <c r="L345" i="1"/>
  <c r="J345" i="1"/>
  <c r="P345" i="1" s="1"/>
  <c r="L334" i="1"/>
  <c r="J334" i="1"/>
  <c r="P334" i="1" s="1"/>
  <c r="L295" i="1"/>
  <c r="J295" i="1"/>
  <c r="P295" i="1" s="1"/>
  <c r="L284" i="1"/>
  <c r="J284" i="1"/>
  <c r="P284" i="1" s="1"/>
  <c r="L304" i="1"/>
  <c r="J304" i="1"/>
  <c r="P304" i="1" s="1"/>
  <c r="J261" i="1"/>
  <c r="P261" i="1" s="1"/>
  <c r="L261" i="1"/>
  <c r="L211" i="1"/>
  <c r="J211" i="1"/>
  <c r="P211" i="1" s="1"/>
  <c r="L146" i="1"/>
  <c r="J146" i="1"/>
  <c r="P146" i="1" s="1"/>
  <c r="L47" i="1"/>
  <c r="J47" i="1"/>
  <c r="P47" i="1" s="1"/>
  <c r="J136" i="1"/>
  <c r="P136" i="1" s="1"/>
  <c r="L136" i="1"/>
  <c r="L256" i="1"/>
  <c r="J256" i="1"/>
  <c r="P256" i="1" s="1"/>
  <c r="L227" i="1"/>
  <c r="J227" i="1"/>
  <c r="P227" i="1" s="1"/>
  <c r="J195" i="1"/>
  <c r="P195" i="1" s="1"/>
  <c r="L195" i="1"/>
  <c r="L180" i="1"/>
  <c r="J180" i="1"/>
  <c r="P180" i="1" s="1"/>
  <c r="J290" i="1"/>
  <c r="P290" i="1" s="1"/>
  <c r="L290" i="1"/>
  <c r="L224" i="1"/>
  <c r="J224" i="1"/>
  <c r="P224" i="1" s="1"/>
  <c r="L212" i="1"/>
  <c r="J212" i="1"/>
  <c r="P212" i="1" s="1"/>
  <c r="L190" i="1"/>
  <c r="J190" i="1"/>
  <c r="P190" i="1" s="1"/>
  <c r="J175" i="1"/>
  <c r="P175" i="1" s="1"/>
  <c r="L175" i="1"/>
  <c r="J161" i="1"/>
  <c r="P161" i="1" s="1"/>
  <c r="L161" i="1"/>
  <c r="L118" i="1"/>
  <c r="J118" i="1"/>
  <c r="P118" i="1" s="1"/>
  <c r="J259" i="1"/>
  <c r="P259" i="1" s="1"/>
  <c r="L259" i="1"/>
  <c r="L231" i="1"/>
  <c r="J231" i="1"/>
  <c r="P231" i="1" s="1"/>
  <c r="L187" i="1"/>
  <c r="J187" i="1"/>
  <c r="P187" i="1" s="1"/>
  <c r="L142" i="1"/>
  <c r="J142" i="1"/>
  <c r="P142" i="1" s="1"/>
  <c r="L280" i="1"/>
  <c r="J280" i="1"/>
  <c r="P280" i="1" s="1"/>
  <c r="L258" i="1"/>
  <c r="J258" i="1"/>
  <c r="P258" i="1" s="1"/>
  <c r="L230" i="1"/>
  <c r="J230" i="1"/>
  <c r="P230" i="1" s="1"/>
  <c r="L110" i="1"/>
  <c r="J110" i="1"/>
  <c r="P110" i="1" s="1"/>
  <c r="L149" i="1"/>
  <c r="J149" i="1"/>
  <c r="P149" i="1" s="1"/>
  <c r="J105" i="1"/>
  <c r="P105" i="1" s="1"/>
  <c r="L105" i="1"/>
  <c r="L66" i="1"/>
  <c r="J66" i="1"/>
  <c r="P66" i="1" s="1"/>
  <c r="J42" i="1"/>
  <c r="P42" i="1" s="1"/>
  <c r="L42" i="1"/>
  <c r="J65" i="1"/>
  <c r="P65" i="1" s="1"/>
  <c r="L65" i="1"/>
  <c r="J138" i="1"/>
  <c r="P138" i="1" s="1"/>
  <c r="L138" i="1"/>
  <c r="J111" i="1"/>
  <c r="P111" i="1" s="1"/>
  <c r="L111" i="1"/>
  <c r="L40" i="1"/>
  <c r="J40" i="1"/>
  <c r="P40" i="1" s="1"/>
  <c r="L91" i="1"/>
  <c r="J91" i="1"/>
  <c r="P91" i="1" s="1"/>
  <c r="L72" i="1"/>
  <c r="J72" i="1"/>
  <c r="P72" i="1" s="1"/>
  <c r="J44" i="1"/>
  <c r="P44" i="1" s="1"/>
  <c r="L44" i="1"/>
  <c r="J102" i="1"/>
  <c r="P102" i="1" s="1"/>
  <c r="L102" i="1"/>
  <c r="L56" i="1"/>
  <c r="J56" i="1"/>
  <c r="P56" i="1" s="1"/>
  <c r="J35" i="1"/>
  <c r="P35" i="1" s="1"/>
  <c r="L35" i="1"/>
  <c r="J29" i="1"/>
  <c r="P29" i="1" s="1"/>
  <c r="L29" i="1"/>
  <c r="J17" i="1"/>
  <c r="P17" i="1" s="1"/>
  <c r="L17" i="1"/>
  <c r="J502" i="1"/>
  <c r="P502" i="1" s="1"/>
  <c r="L502" i="1"/>
  <c r="L509" i="1"/>
  <c r="J509" i="1"/>
  <c r="P509" i="1" s="1"/>
  <c r="L508" i="1"/>
  <c r="J508" i="1"/>
  <c r="P508" i="1" s="1"/>
  <c r="AB10" i="1" l="1"/>
  <c r="AA10" i="1"/>
  <c r="H10" i="1"/>
  <c r="X10" i="1"/>
  <c r="H1033" i="6"/>
  <c r="R431" i="1"/>
  <c r="O431" i="1"/>
  <c r="Q431" i="1"/>
  <c r="Q508" i="1"/>
  <c r="R508" i="1"/>
  <c r="O508" i="1"/>
  <c r="Q56" i="1"/>
  <c r="R56" i="1"/>
  <c r="O56" i="1"/>
  <c r="R72" i="1"/>
  <c r="Q72" i="1"/>
  <c r="O72" i="1"/>
  <c r="R149" i="1"/>
  <c r="O149" i="1"/>
  <c r="Q149" i="1"/>
  <c r="R258" i="1"/>
  <c r="O258" i="1"/>
  <c r="Q258" i="1"/>
  <c r="R187" i="1"/>
  <c r="Q187" i="1"/>
  <c r="O187" i="1"/>
  <c r="R118" i="1"/>
  <c r="O118" i="1"/>
  <c r="Q118" i="1"/>
  <c r="R190" i="1"/>
  <c r="Q190" i="1"/>
  <c r="O190" i="1"/>
  <c r="R227" i="1"/>
  <c r="O227" i="1"/>
  <c r="Q227" i="1"/>
  <c r="Q47" i="1"/>
  <c r="R47" i="1"/>
  <c r="O47" i="1"/>
  <c r="O295" i="1"/>
  <c r="R295" i="1"/>
  <c r="Q295" i="1"/>
  <c r="Q378" i="1"/>
  <c r="O378" i="1"/>
  <c r="R378" i="1"/>
  <c r="Q407" i="1"/>
  <c r="O407" i="1"/>
  <c r="R407" i="1"/>
  <c r="R499" i="1"/>
  <c r="O499" i="1"/>
  <c r="Q499" i="1"/>
  <c r="Q440" i="1"/>
  <c r="R440" i="1"/>
  <c r="O440" i="1"/>
  <c r="Q478" i="1"/>
  <c r="R478" i="1"/>
  <c r="O478" i="1"/>
  <c r="Q64" i="1"/>
  <c r="R64" i="1"/>
  <c r="O64" i="1"/>
  <c r="Q69" i="1"/>
  <c r="R69" i="1"/>
  <c r="O69" i="1"/>
  <c r="O236" i="1"/>
  <c r="Q236" i="1"/>
  <c r="R236" i="1"/>
  <c r="Q154" i="1"/>
  <c r="O154" i="1"/>
  <c r="R154" i="1"/>
  <c r="O176" i="1"/>
  <c r="R176" i="1"/>
  <c r="Q176" i="1"/>
  <c r="R226" i="1"/>
  <c r="Q226" i="1"/>
  <c r="O226" i="1"/>
  <c r="R196" i="1"/>
  <c r="Q196" i="1"/>
  <c r="O196" i="1"/>
  <c r="O100" i="1"/>
  <c r="Q100" i="1"/>
  <c r="R100" i="1"/>
  <c r="R213" i="1"/>
  <c r="O213" i="1"/>
  <c r="Q213" i="1"/>
  <c r="Q321" i="1"/>
  <c r="O321" i="1"/>
  <c r="R321" i="1"/>
  <c r="O344" i="1"/>
  <c r="R344" i="1"/>
  <c r="Q344" i="1"/>
  <c r="Q341" i="1"/>
  <c r="O341" i="1"/>
  <c r="R341" i="1"/>
  <c r="R302" i="1"/>
  <c r="Q302" i="1"/>
  <c r="O302" i="1"/>
  <c r="R342" i="1"/>
  <c r="O342" i="1"/>
  <c r="Q342" i="1"/>
  <c r="R482" i="1"/>
  <c r="O482" i="1"/>
  <c r="Q482" i="1"/>
  <c r="Q127" i="1"/>
  <c r="R127" i="1"/>
  <c r="O127" i="1"/>
  <c r="R38" i="1"/>
  <c r="Q38" i="1"/>
  <c r="O38" i="1"/>
  <c r="R75" i="1"/>
  <c r="Q75" i="1"/>
  <c r="O75" i="1"/>
  <c r="R112" i="1"/>
  <c r="O112" i="1"/>
  <c r="Q112" i="1"/>
  <c r="O167" i="1"/>
  <c r="R167" i="1"/>
  <c r="Q167" i="1"/>
  <c r="O216" i="1"/>
  <c r="R216" i="1"/>
  <c r="Q216" i="1"/>
  <c r="R264" i="1"/>
  <c r="O264" i="1"/>
  <c r="Q264" i="1"/>
  <c r="R78" i="1"/>
  <c r="Q78" i="1"/>
  <c r="O78" i="1"/>
  <c r="R318" i="1"/>
  <c r="Q318" i="1"/>
  <c r="O318" i="1"/>
  <c r="Q315" i="1"/>
  <c r="R315" i="1"/>
  <c r="O315" i="1"/>
  <c r="Q310" i="1"/>
  <c r="R310" i="1"/>
  <c r="O310" i="1"/>
  <c r="Q432" i="1"/>
  <c r="R432" i="1"/>
  <c r="O432" i="1"/>
  <c r="R385" i="1"/>
  <c r="Q385" i="1"/>
  <c r="O385" i="1"/>
  <c r="O394" i="1"/>
  <c r="Q394" i="1"/>
  <c r="R394" i="1"/>
  <c r="R400" i="1"/>
  <c r="O400" i="1"/>
  <c r="Q400" i="1"/>
  <c r="R397" i="1"/>
  <c r="Q397" i="1"/>
  <c r="O397" i="1"/>
  <c r="Q494" i="1"/>
  <c r="R494" i="1"/>
  <c r="O494" i="1"/>
  <c r="R130" i="1"/>
  <c r="O130" i="1"/>
  <c r="Q130" i="1"/>
  <c r="Q114" i="1"/>
  <c r="R114" i="1"/>
  <c r="O114" i="1"/>
  <c r="R218" i="1"/>
  <c r="Q218" i="1"/>
  <c r="O218" i="1"/>
  <c r="O183" i="1"/>
  <c r="R183" i="1"/>
  <c r="Q183" i="1"/>
  <c r="R268" i="1"/>
  <c r="O268" i="1"/>
  <c r="Q268" i="1"/>
  <c r="O286" i="1"/>
  <c r="R286" i="1"/>
  <c r="Q286" i="1"/>
  <c r="Q322" i="1"/>
  <c r="O322" i="1"/>
  <c r="R322" i="1"/>
  <c r="R319" i="1"/>
  <c r="Q319" i="1"/>
  <c r="O319" i="1"/>
  <c r="Q298" i="1"/>
  <c r="R298" i="1"/>
  <c r="O298" i="1"/>
  <c r="O314" i="1"/>
  <c r="R314" i="1"/>
  <c r="Q314" i="1"/>
  <c r="O419" i="1"/>
  <c r="Q419" i="1"/>
  <c r="R419" i="1"/>
  <c r="O506" i="1"/>
  <c r="Q506" i="1"/>
  <c r="R506" i="1"/>
  <c r="O51" i="1"/>
  <c r="R51" i="1"/>
  <c r="Q51" i="1"/>
  <c r="Q63" i="1"/>
  <c r="O63" i="1"/>
  <c r="R63" i="1"/>
  <c r="O129" i="1"/>
  <c r="R129" i="1"/>
  <c r="Q129" i="1"/>
  <c r="R250" i="1"/>
  <c r="O250" i="1"/>
  <c r="Q250" i="1"/>
  <c r="R172" i="1"/>
  <c r="Q172" i="1"/>
  <c r="O172" i="1"/>
  <c r="O179" i="1"/>
  <c r="Q179" i="1"/>
  <c r="R179" i="1"/>
  <c r="O103" i="1"/>
  <c r="R103" i="1"/>
  <c r="Q103" i="1"/>
  <c r="O219" i="1"/>
  <c r="R219" i="1"/>
  <c r="Q219" i="1"/>
  <c r="Q339" i="1"/>
  <c r="O339" i="1"/>
  <c r="R339" i="1"/>
  <c r="Q361" i="1"/>
  <c r="R361" i="1"/>
  <c r="O361" i="1"/>
  <c r="R320" i="1"/>
  <c r="O320" i="1"/>
  <c r="Q320" i="1"/>
  <c r="Q331" i="1"/>
  <c r="R331" i="1"/>
  <c r="O331" i="1"/>
  <c r="Q500" i="1"/>
  <c r="O500" i="1"/>
  <c r="R500" i="1"/>
  <c r="Q28" i="1"/>
  <c r="R28" i="1"/>
  <c r="O28" i="1"/>
  <c r="O89" i="1"/>
  <c r="Q89" i="1"/>
  <c r="R89" i="1"/>
  <c r="Q108" i="1"/>
  <c r="R108" i="1"/>
  <c r="O108" i="1"/>
  <c r="R155" i="1"/>
  <c r="O155" i="1"/>
  <c r="Q155" i="1"/>
  <c r="R210" i="1"/>
  <c r="Q210" i="1"/>
  <c r="O210" i="1"/>
  <c r="O252" i="1"/>
  <c r="R252" i="1"/>
  <c r="Q252" i="1"/>
  <c r="Q198" i="1"/>
  <c r="O198" i="1"/>
  <c r="R198" i="1"/>
  <c r="O279" i="1"/>
  <c r="R279" i="1"/>
  <c r="Q279" i="1"/>
  <c r="Q294" i="1"/>
  <c r="O294" i="1"/>
  <c r="R294" i="1"/>
  <c r="O371" i="1"/>
  <c r="R371" i="1"/>
  <c r="Q371" i="1"/>
  <c r="Q406" i="1"/>
  <c r="R406" i="1"/>
  <c r="O406" i="1"/>
  <c r="Q457" i="1"/>
  <c r="R457" i="1"/>
  <c r="O457" i="1"/>
  <c r="Q491" i="1"/>
  <c r="O491" i="1"/>
  <c r="R491" i="1"/>
  <c r="Q423" i="1"/>
  <c r="O423" i="1"/>
  <c r="R423" i="1"/>
  <c r="Q490" i="1"/>
  <c r="R490" i="1"/>
  <c r="O490" i="1"/>
  <c r="Q347" i="1"/>
  <c r="R347" i="1"/>
  <c r="O347" i="1"/>
  <c r="R337" i="1"/>
  <c r="Q337" i="1"/>
  <c r="O337" i="1"/>
  <c r="O332" i="1"/>
  <c r="Q332" i="1"/>
  <c r="R332" i="1"/>
  <c r="Q446" i="1"/>
  <c r="R446" i="1"/>
  <c r="O446" i="1"/>
  <c r="R470" i="1"/>
  <c r="O470" i="1"/>
  <c r="Q470" i="1"/>
  <c r="R415" i="1"/>
  <c r="Q415" i="1"/>
  <c r="O415" i="1"/>
  <c r="R488" i="1"/>
  <c r="Q488" i="1"/>
  <c r="O488" i="1"/>
  <c r="R438" i="1"/>
  <c r="O438" i="1"/>
  <c r="Q438" i="1"/>
  <c r="Q489" i="1"/>
  <c r="R489" i="1"/>
  <c r="O489" i="1"/>
  <c r="R110" i="1"/>
  <c r="Q110" i="1"/>
  <c r="O110" i="1"/>
  <c r="Q17" i="1"/>
  <c r="O17" i="1"/>
  <c r="R17" i="1"/>
  <c r="R111" i="1"/>
  <c r="O111" i="1"/>
  <c r="Q111" i="1"/>
  <c r="O42" i="1"/>
  <c r="Q42" i="1"/>
  <c r="R42" i="1"/>
  <c r="Q290" i="1"/>
  <c r="O290" i="1"/>
  <c r="R290" i="1"/>
  <c r="Q261" i="1"/>
  <c r="O261" i="1"/>
  <c r="R261" i="1"/>
  <c r="O458" i="1"/>
  <c r="Q458" i="1"/>
  <c r="R458" i="1"/>
  <c r="O392" i="1"/>
  <c r="Q392" i="1"/>
  <c r="R392" i="1"/>
  <c r="R381" i="1"/>
  <c r="Q381" i="1"/>
  <c r="O381" i="1"/>
  <c r="Q462" i="1"/>
  <c r="R462" i="1"/>
  <c r="O462" i="1"/>
  <c r="Q36" i="1"/>
  <c r="O36" i="1"/>
  <c r="R36" i="1"/>
  <c r="Q45" i="1"/>
  <c r="O45" i="1"/>
  <c r="R45" i="1"/>
  <c r="R109" i="1"/>
  <c r="O109" i="1"/>
  <c r="Q109" i="1"/>
  <c r="Q263" i="1"/>
  <c r="R263" i="1"/>
  <c r="O263" i="1"/>
  <c r="O58" i="1"/>
  <c r="R58" i="1"/>
  <c r="Q58" i="1"/>
  <c r="Q471" i="1"/>
  <c r="R471" i="1"/>
  <c r="O471" i="1"/>
  <c r="R467" i="1"/>
  <c r="O467" i="1"/>
  <c r="Q467" i="1"/>
  <c r="Q450" i="1"/>
  <c r="R450" i="1"/>
  <c r="O450" i="1"/>
  <c r="O31" i="1"/>
  <c r="Q31" i="1"/>
  <c r="R31" i="1"/>
  <c r="Q15" i="1"/>
  <c r="R15" i="1"/>
  <c r="O15" i="1"/>
  <c r="O128" i="1"/>
  <c r="R128" i="1"/>
  <c r="Q128" i="1"/>
  <c r="O243" i="1"/>
  <c r="R243" i="1"/>
  <c r="Q243" i="1"/>
  <c r="Q182" i="1"/>
  <c r="R182" i="1"/>
  <c r="O182" i="1"/>
  <c r="Q200" i="1"/>
  <c r="R200" i="1"/>
  <c r="O200" i="1"/>
  <c r="R283" i="1"/>
  <c r="O283" i="1"/>
  <c r="Q283" i="1"/>
  <c r="R297" i="1"/>
  <c r="Q297" i="1"/>
  <c r="O297" i="1"/>
  <c r="O281" i="1"/>
  <c r="Q281" i="1"/>
  <c r="R281" i="1"/>
  <c r="O416" i="1"/>
  <c r="R416" i="1"/>
  <c r="Q416" i="1"/>
  <c r="Q460" i="1"/>
  <c r="R460" i="1"/>
  <c r="O460" i="1"/>
  <c r="Q390" i="1"/>
  <c r="O390" i="1"/>
  <c r="R390" i="1"/>
  <c r="Q492" i="1"/>
  <c r="R492" i="1"/>
  <c r="O492" i="1"/>
  <c r="O32" i="1"/>
  <c r="Q32" i="1"/>
  <c r="R32" i="1"/>
  <c r="Q18" i="1"/>
  <c r="O18" i="1"/>
  <c r="R18" i="1"/>
  <c r="R39" i="1"/>
  <c r="Q39" i="1"/>
  <c r="O39" i="1"/>
  <c r="Q92" i="1"/>
  <c r="O92" i="1"/>
  <c r="R92" i="1"/>
  <c r="Q131" i="1"/>
  <c r="O131" i="1"/>
  <c r="R131" i="1"/>
  <c r="R247" i="1"/>
  <c r="Q247" i="1"/>
  <c r="O247" i="1"/>
  <c r="O168" i="1"/>
  <c r="R168" i="1"/>
  <c r="Q168" i="1"/>
  <c r="O85" i="1"/>
  <c r="R85" i="1"/>
  <c r="Q85" i="1"/>
  <c r="R203" i="1"/>
  <c r="O203" i="1"/>
  <c r="Q203" i="1"/>
  <c r="Q282" i="1"/>
  <c r="O282" i="1"/>
  <c r="R282" i="1"/>
  <c r="Q449" i="1"/>
  <c r="R449" i="1"/>
  <c r="O449" i="1"/>
  <c r="Q403" i="1"/>
  <c r="O403" i="1"/>
  <c r="R403" i="1"/>
  <c r="R402" i="1"/>
  <c r="O402" i="1"/>
  <c r="Q402" i="1"/>
  <c r="R12" i="1"/>
  <c r="Q12" i="1"/>
  <c r="O12" i="1"/>
  <c r="O96" i="1"/>
  <c r="Q96" i="1"/>
  <c r="R96" i="1"/>
  <c r="Q22" i="1"/>
  <c r="O22" i="1"/>
  <c r="R22" i="1"/>
  <c r="O275" i="1"/>
  <c r="Q275" i="1"/>
  <c r="R275" i="1"/>
  <c r="Q287" i="1"/>
  <c r="O287" i="1"/>
  <c r="R287" i="1"/>
  <c r="O205" i="1"/>
  <c r="R205" i="1"/>
  <c r="Q205" i="1"/>
  <c r="O122" i="1"/>
  <c r="Q122" i="1"/>
  <c r="R122" i="1"/>
  <c r="Q376" i="1"/>
  <c r="R376" i="1"/>
  <c r="O376" i="1"/>
  <c r="Q444" i="1"/>
  <c r="O444" i="1"/>
  <c r="R444" i="1"/>
  <c r="O99" i="1"/>
  <c r="R99" i="1"/>
  <c r="Q99" i="1"/>
  <c r="O134" i="1"/>
  <c r="Q134" i="1"/>
  <c r="R134" i="1"/>
  <c r="R62" i="1"/>
  <c r="O62" i="1"/>
  <c r="Q62" i="1"/>
  <c r="Q278" i="1"/>
  <c r="R278" i="1"/>
  <c r="O278" i="1"/>
  <c r="R207" i="1"/>
  <c r="O207" i="1"/>
  <c r="Q207" i="1"/>
  <c r="O156" i="1"/>
  <c r="R156" i="1"/>
  <c r="Q156" i="1"/>
  <c r="O165" i="1"/>
  <c r="R165" i="1"/>
  <c r="Q165" i="1"/>
  <c r="O249" i="1"/>
  <c r="R249" i="1"/>
  <c r="Q249" i="1"/>
  <c r="R269" i="1"/>
  <c r="O269" i="1"/>
  <c r="Q269" i="1"/>
  <c r="R277" i="1"/>
  <c r="O277" i="1"/>
  <c r="Q277" i="1"/>
  <c r="R398" i="1"/>
  <c r="Q398" i="1"/>
  <c r="O398" i="1"/>
  <c r="R363" i="1"/>
  <c r="O363" i="1"/>
  <c r="Q363" i="1"/>
  <c r="O170" i="1"/>
  <c r="R170" i="1"/>
  <c r="Q170" i="1"/>
  <c r="O253" i="1"/>
  <c r="Q253" i="1"/>
  <c r="R253" i="1"/>
  <c r="O411" i="1"/>
  <c r="R411" i="1"/>
  <c r="Q411" i="1"/>
  <c r="R465" i="1"/>
  <c r="O465" i="1"/>
  <c r="Q465" i="1"/>
  <c r="Q420" i="1"/>
  <c r="O420" i="1"/>
  <c r="R420" i="1"/>
  <c r="Q91" i="1"/>
  <c r="O91" i="1"/>
  <c r="R91" i="1"/>
  <c r="O231" i="1"/>
  <c r="R231" i="1"/>
  <c r="Q231" i="1"/>
  <c r="O146" i="1"/>
  <c r="R146" i="1"/>
  <c r="Q146" i="1"/>
  <c r="R391" i="1"/>
  <c r="Q391" i="1"/>
  <c r="O391" i="1"/>
  <c r="O67" i="1"/>
  <c r="R67" i="1"/>
  <c r="Q67" i="1"/>
  <c r="O262" i="1"/>
  <c r="R262" i="1"/>
  <c r="Q262" i="1"/>
  <c r="Q225" i="1"/>
  <c r="R225" i="1"/>
  <c r="O225" i="1"/>
  <c r="Q346" i="1"/>
  <c r="R346" i="1"/>
  <c r="O346" i="1"/>
  <c r="O443" i="1"/>
  <c r="Q443" i="1"/>
  <c r="R443" i="1"/>
  <c r="O417" i="1"/>
  <c r="Q417" i="1"/>
  <c r="R417" i="1"/>
  <c r="Q434" i="1"/>
  <c r="R434" i="1"/>
  <c r="O434" i="1"/>
  <c r="R442" i="1"/>
  <c r="Q442" i="1"/>
  <c r="O442" i="1"/>
  <c r="O246" i="1"/>
  <c r="R246" i="1"/>
  <c r="Q246" i="1"/>
  <c r="R166" i="1"/>
  <c r="Q166" i="1"/>
  <c r="O166" i="1"/>
  <c r="O238" i="1"/>
  <c r="R238" i="1"/>
  <c r="Q238" i="1"/>
  <c r="O106" i="1"/>
  <c r="R106" i="1"/>
  <c r="Q106" i="1"/>
  <c r="O217" i="1"/>
  <c r="R217" i="1"/>
  <c r="Q217" i="1"/>
  <c r="O329" i="1"/>
  <c r="R329" i="1"/>
  <c r="Q329" i="1"/>
  <c r="R360" i="1"/>
  <c r="Q360" i="1"/>
  <c r="O360" i="1"/>
  <c r="O355" i="1"/>
  <c r="Q355" i="1"/>
  <c r="R355" i="1"/>
  <c r="R316" i="1"/>
  <c r="Q316" i="1"/>
  <c r="O316" i="1"/>
  <c r="Q327" i="1"/>
  <c r="R327" i="1"/>
  <c r="O327" i="1"/>
  <c r="O350" i="1"/>
  <c r="R350" i="1"/>
  <c r="Q350" i="1"/>
  <c r="R483" i="1"/>
  <c r="Q483" i="1"/>
  <c r="O483" i="1"/>
  <c r="Q495" i="1"/>
  <c r="R495" i="1"/>
  <c r="O495" i="1"/>
  <c r="Q87" i="1"/>
  <c r="O87" i="1"/>
  <c r="R87" i="1"/>
  <c r="O88" i="1"/>
  <c r="Q88" i="1"/>
  <c r="R88" i="1"/>
  <c r="Q55" i="1"/>
  <c r="R55" i="1"/>
  <c r="O55" i="1"/>
  <c r="R274" i="1"/>
  <c r="O274" i="1"/>
  <c r="Q274" i="1"/>
  <c r="R194" i="1"/>
  <c r="O194" i="1"/>
  <c r="Q194" i="1"/>
  <c r="R248" i="1"/>
  <c r="Q248" i="1"/>
  <c r="O248" i="1"/>
  <c r="Q169" i="1"/>
  <c r="R169" i="1"/>
  <c r="O169" i="1"/>
  <c r="O164" i="1"/>
  <c r="Q164" i="1"/>
  <c r="R164" i="1"/>
  <c r="R241" i="1"/>
  <c r="Q241" i="1"/>
  <c r="O241" i="1"/>
  <c r="R228" i="1"/>
  <c r="Q228" i="1"/>
  <c r="O228" i="1"/>
  <c r="R293" i="1"/>
  <c r="Q293" i="1"/>
  <c r="O293" i="1"/>
  <c r="Q358" i="1"/>
  <c r="O358" i="1"/>
  <c r="R358" i="1"/>
  <c r="R240" i="1"/>
  <c r="O240" i="1"/>
  <c r="Q240" i="1"/>
  <c r="Q413" i="1"/>
  <c r="R413" i="1"/>
  <c r="O413" i="1"/>
  <c r="O484" i="1"/>
  <c r="Q484" i="1"/>
  <c r="R484" i="1"/>
  <c r="O60" i="1"/>
  <c r="R60" i="1"/>
  <c r="Q60" i="1"/>
  <c r="R101" i="1"/>
  <c r="O101" i="1"/>
  <c r="Q101" i="1"/>
  <c r="O137" i="1"/>
  <c r="R137" i="1"/>
  <c r="Q137" i="1"/>
  <c r="O174" i="1"/>
  <c r="Q174" i="1"/>
  <c r="R174" i="1"/>
  <c r="O222" i="1"/>
  <c r="Q222" i="1"/>
  <c r="R222" i="1"/>
  <c r="Q185" i="1"/>
  <c r="O185" i="1"/>
  <c r="R185" i="1"/>
  <c r="O276" i="1"/>
  <c r="R276" i="1"/>
  <c r="Q276" i="1"/>
  <c r="O209" i="1"/>
  <c r="R209" i="1"/>
  <c r="Q209" i="1"/>
  <c r="R307" i="1"/>
  <c r="Q307" i="1"/>
  <c r="O307" i="1"/>
  <c r="O336" i="1"/>
  <c r="R336" i="1"/>
  <c r="Q336" i="1"/>
  <c r="R333" i="1"/>
  <c r="Q333" i="1"/>
  <c r="O333" i="1"/>
  <c r="R328" i="1"/>
  <c r="Q328" i="1"/>
  <c r="O328" i="1"/>
  <c r="Q428" i="1"/>
  <c r="O428" i="1"/>
  <c r="R428" i="1"/>
  <c r="O399" i="1"/>
  <c r="R399" i="1"/>
  <c r="Q399" i="1"/>
  <c r="Q412" i="1"/>
  <c r="R412" i="1"/>
  <c r="O412" i="1"/>
  <c r="Q418" i="1"/>
  <c r="O418" i="1"/>
  <c r="R418" i="1"/>
  <c r="Q223" i="1"/>
  <c r="O223" i="1"/>
  <c r="R223" i="1"/>
  <c r="R340" i="1"/>
  <c r="Q340" i="1"/>
  <c r="O340" i="1"/>
  <c r="O380" i="1"/>
  <c r="R380" i="1"/>
  <c r="Q380" i="1"/>
  <c r="O309" i="1"/>
  <c r="R309" i="1"/>
  <c r="Q309" i="1"/>
  <c r="Q401" i="1"/>
  <c r="O401" i="1"/>
  <c r="R401" i="1"/>
  <c r="Q426" i="1"/>
  <c r="R426" i="1"/>
  <c r="O426" i="1"/>
  <c r="Q441" i="1"/>
  <c r="R441" i="1"/>
  <c r="O441" i="1"/>
  <c r="Q436" i="1"/>
  <c r="R436" i="1"/>
  <c r="O436" i="1"/>
  <c r="Q389" i="1"/>
  <c r="O389" i="1"/>
  <c r="R389" i="1"/>
  <c r="R474" i="1"/>
  <c r="Q474" i="1"/>
  <c r="O474" i="1"/>
  <c r="O280" i="1"/>
  <c r="R280" i="1"/>
  <c r="Q280" i="1"/>
  <c r="R256" i="1"/>
  <c r="Q256" i="1"/>
  <c r="O256" i="1"/>
  <c r="Q304" i="1"/>
  <c r="O304" i="1"/>
  <c r="R304" i="1"/>
  <c r="R485" i="1"/>
  <c r="Q485" i="1"/>
  <c r="O485" i="1"/>
  <c r="O158" i="1"/>
  <c r="R158" i="1"/>
  <c r="Q158" i="1"/>
  <c r="Q188" i="1"/>
  <c r="R188" i="1"/>
  <c r="O188" i="1"/>
  <c r="Q139" i="1"/>
  <c r="R139" i="1"/>
  <c r="O139" i="1"/>
  <c r="R191" i="1"/>
  <c r="O191" i="1"/>
  <c r="Q191" i="1"/>
  <c r="O61" i="1"/>
  <c r="R61" i="1"/>
  <c r="Q61" i="1"/>
  <c r="Q233" i="1"/>
  <c r="R233" i="1"/>
  <c r="O233" i="1"/>
  <c r="R145" i="1"/>
  <c r="Q145" i="1"/>
  <c r="O145" i="1"/>
  <c r="Q152" i="1"/>
  <c r="R152" i="1"/>
  <c r="O152" i="1"/>
  <c r="Q357" i="1"/>
  <c r="R357" i="1"/>
  <c r="O357" i="1"/>
  <c r="Q368" i="1"/>
  <c r="R368" i="1"/>
  <c r="O368" i="1"/>
  <c r="O313" i="1"/>
  <c r="R313" i="1"/>
  <c r="Q313" i="1"/>
  <c r="Q437" i="1"/>
  <c r="R437" i="1"/>
  <c r="O437" i="1"/>
  <c r="R395" i="1"/>
  <c r="Q395" i="1"/>
  <c r="O395" i="1"/>
  <c r="Q479" i="1"/>
  <c r="R479" i="1"/>
  <c r="O479" i="1"/>
  <c r="Q49" i="1"/>
  <c r="R49" i="1"/>
  <c r="O49" i="1"/>
  <c r="R73" i="1"/>
  <c r="O73" i="1"/>
  <c r="Q73" i="1"/>
  <c r="R242" i="1"/>
  <c r="O242" i="1"/>
  <c r="Q242" i="1"/>
  <c r="R160" i="1"/>
  <c r="Q160" i="1"/>
  <c r="O160" i="1"/>
  <c r="R232" i="1"/>
  <c r="O232" i="1"/>
  <c r="Q232" i="1"/>
  <c r="Q84" i="1"/>
  <c r="R84" i="1"/>
  <c r="O84" i="1"/>
  <c r="O104" i="1"/>
  <c r="R104" i="1"/>
  <c r="Q104" i="1"/>
  <c r="R215" i="1"/>
  <c r="Q215" i="1"/>
  <c r="O215" i="1"/>
  <c r="R325" i="1"/>
  <c r="Q325" i="1"/>
  <c r="O325" i="1"/>
  <c r="R354" i="1"/>
  <c r="Q354" i="1"/>
  <c r="O354" i="1"/>
  <c r="R351" i="1"/>
  <c r="O351" i="1"/>
  <c r="Q351" i="1"/>
  <c r="Q312" i="1"/>
  <c r="R312" i="1"/>
  <c r="O312" i="1"/>
  <c r="Q29" i="1"/>
  <c r="R29" i="1"/>
  <c r="O29" i="1"/>
  <c r="R102" i="1"/>
  <c r="O102" i="1"/>
  <c r="Q102" i="1"/>
  <c r="R138" i="1"/>
  <c r="O138" i="1"/>
  <c r="Q138" i="1"/>
  <c r="O161" i="1"/>
  <c r="R161" i="1"/>
  <c r="Q161" i="1"/>
  <c r="O265" i="1"/>
  <c r="R265" i="1"/>
  <c r="Q265" i="1"/>
  <c r="O377" i="1"/>
  <c r="R377" i="1"/>
  <c r="Q377" i="1"/>
  <c r="Q497" i="1"/>
  <c r="O497" i="1"/>
  <c r="R497" i="1"/>
  <c r="Q493" i="1"/>
  <c r="R493" i="1"/>
  <c r="O493" i="1"/>
  <c r="Q20" i="1"/>
  <c r="O20" i="1"/>
  <c r="R20" i="1"/>
  <c r="O77" i="1"/>
  <c r="Q77" i="1"/>
  <c r="R77" i="1"/>
  <c r="O115" i="1"/>
  <c r="R115" i="1"/>
  <c r="Q115" i="1"/>
  <c r="Q46" i="1"/>
  <c r="R46" i="1"/>
  <c r="O46" i="1"/>
  <c r="Q383" i="1"/>
  <c r="O383" i="1"/>
  <c r="R383" i="1"/>
  <c r="Q424" i="1"/>
  <c r="R424" i="1"/>
  <c r="O424" i="1"/>
  <c r="R477" i="1"/>
  <c r="Q477" i="1"/>
  <c r="O477" i="1"/>
  <c r="R37" i="1"/>
  <c r="Q37" i="1"/>
  <c r="O37" i="1"/>
  <c r="Q16" i="1"/>
  <c r="O16" i="1"/>
  <c r="R16" i="1"/>
  <c r="R113" i="1"/>
  <c r="O113" i="1"/>
  <c r="Q113" i="1"/>
  <c r="O267" i="1"/>
  <c r="R267" i="1"/>
  <c r="Q267" i="1"/>
  <c r="R177" i="1"/>
  <c r="O177" i="1"/>
  <c r="Q177" i="1"/>
  <c r="R199" i="1"/>
  <c r="Q199" i="1"/>
  <c r="O199" i="1"/>
  <c r="Q317" i="1"/>
  <c r="O317" i="1"/>
  <c r="R317" i="1"/>
  <c r="Q448" i="1"/>
  <c r="R448" i="1"/>
  <c r="O448" i="1"/>
  <c r="R466" i="1"/>
  <c r="Q466" i="1"/>
  <c r="O466" i="1"/>
  <c r="O393" i="1"/>
  <c r="Q393" i="1"/>
  <c r="R393" i="1"/>
  <c r="R408" i="1"/>
  <c r="O408" i="1"/>
  <c r="Q408" i="1"/>
  <c r="R501" i="1"/>
  <c r="Q501" i="1"/>
  <c r="O501" i="1"/>
  <c r="R476" i="1"/>
  <c r="Q476" i="1"/>
  <c r="O476" i="1"/>
  <c r="O50" i="1"/>
  <c r="Q50" i="1"/>
  <c r="R50" i="1"/>
  <c r="R59" i="1"/>
  <c r="O59" i="1"/>
  <c r="Q59" i="1"/>
  <c r="O93" i="1"/>
  <c r="Q93" i="1"/>
  <c r="R93" i="1"/>
  <c r="Q19" i="1"/>
  <c r="R19" i="1"/>
  <c r="O19" i="1"/>
  <c r="O117" i="1"/>
  <c r="R117" i="1"/>
  <c r="Q117" i="1"/>
  <c r="R271" i="1"/>
  <c r="Q271" i="1"/>
  <c r="O271" i="1"/>
  <c r="O178" i="1"/>
  <c r="R178" i="1"/>
  <c r="Q178" i="1"/>
  <c r="O202" i="1"/>
  <c r="Q202" i="1"/>
  <c r="R202" i="1"/>
  <c r="Q90" i="1"/>
  <c r="R90" i="1"/>
  <c r="O90" i="1"/>
  <c r="R473" i="1"/>
  <c r="Q473" i="1"/>
  <c r="O473" i="1"/>
  <c r="Q396" i="1"/>
  <c r="R396" i="1"/>
  <c r="O396" i="1"/>
  <c r="Q496" i="1"/>
  <c r="R496" i="1"/>
  <c r="O496" i="1"/>
  <c r="Q27" i="1"/>
  <c r="R27" i="1"/>
  <c r="O27" i="1"/>
  <c r="O132" i="1"/>
  <c r="Q132" i="1"/>
  <c r="R132" i="1"/>
  <c r="R80" i="1"/>
  <c r="O80" i="1"/>
  <c r="Q80" i="1"/>
  <c r="R204" i="1"/>
  <c r="Q204" i="1"/>
  <c r="O204" i="1"/>
  <c r="Q150" i="1"/>
  <c r="O150" i="1"/>
  <c r="R150" i="1"/>
  <c r="Q144" i="1"/>
  <c r="R144" i="1"/>
  <c r="O144" i="1"/>
  <c r="O257" i="1"/>
  <c r="Q257" i="1"/>
  <c r="R257" i="1"/>
  <c r="Q34" i="1"/>
  <c r="R34" i="1"/>
  <c r="O34" i="1"/>
  <c r="R141" i="1"/>
  <c r="O141" i="1"/>
  <c r="Q141" i="1"/>
  <c r="Q24" i="1"/>
  <c r="O24" i="1"/>
  <c r="R24" i="1"/>
  <c r="R153" i="1"/>
  <c r="O153" i="1"/>
  <c r="Q153" i="1"/>
  <c r="O255" i="1"/>
  <c r="R255" i="1"/>
  <c r="Q255" i="1"/>
  <c r="O94" i="1"/>
  <c r="Q94" i="1"/>
  <c r="R94" i="1"/>
  <c r="R300" i="1"/>
  <c r="Q300" i="1"/>
  <c r="O300" i="1"/>
  <c r="R289" i="1"/>
  <c r="O289" i="1"/>
  <c r="Q289" i="1"/>
  <c r="Q445" i="1"/>
  <c r="R445" i="1"/>
  <c r="O445" i="1"/>
  <c r="R463" i="1"/>
  <c r="Q463" i="1"/>
  <c r="O463" i="1"/>
  <c r="Q25" i="1"/>
  <c r="R25" i="1"/>
  <c r="O25" i="1"/>
  <c r="Q452" i="1"/>
  <c r="O452" i="1"/>
  <c r="R452" i="1"/>
  <c r="R404" i="1"/>
  <c r="Q404" i="1"/>
  <c r="O404" i="1"/>
  <c r="Q414" i="1"/>
  <c r="R414" i="1"/>
  <c r="O414" i="1"/>
  <c r="R384" i="1"/>
  <c r="Q384" i="1"/>
  <c r="O384" i="1"/>
  <c r="R66" i="1"/>
  <c r="Q66" i="1"/>
  <c r="O66" i="1"/>
  <c r="O180" i="1"/>
  <c r="R180" i="1"/>
  <c r="Q180" i="1"/>
  <c r="Q373" i="1"/>
  <c r="R373" i="1"/>
  <c r="O373" i="1"/>
  <c r="O230" i="1"/>
  <c r="R230" i="1"/>
  <c r="Q230" i="1"/>
  <c r="O284" i="1"/>
  <c r="R284" i="1"/>
  <c r="Q284" i="1"/>
  <c r="O409" i="1"/>
  <c r="Q409" i="1"/>
  <c r="R409" i="1"/>
  <c r="Q306" i="1"/>
  <c r="O306" i="1"/>
  <c r="R306" i="1"/>
  <c r="R123" i="1"/>
  <c r="O123" i="1"/>
  <c r="Q123" i="1"/>
  <c r="O13" i="1"/>
  <c r="R13" i="1"/>
  <c r="Q13" i="1"/>
  <c r="Q43" i="1"/>
  <c r="R43" i="1"/>
  <c r="O43" i="1"/>
  <c r="R260" i="1"/>
  <c r="O260" i="1"/>
  <c r="Q260" i="1"/>
  <c r="O308" i="1"/>
  <c r="Q308" i="1"/>
  <c r="R308" i="1"/>
  <c r="R349" i="1"/>
  <c r="Q349" i="1"/>
  <c r="O349" i="1"/>
  <c r="Q356" i="1"/>
  <c r="R356" i="1"/>
  <c r="O356" i="1"/>
  <c r="Q266" i="1"/>
  <c r="R266" i="1"/>
  <c r="O266" i="1"/>
  <c r="R143" i="1"/>
  <c r="O143" i="1"/>
  <c r="Q143" i="1"/>
  <c r="R70" i="1"/>
  <c r="O70" i="1"/>
  <c r="Q70" i="1"/>
  <c r="R239" i="1"/>
  <c r="Q239" i="1"/>
  <c r="O239" i="1"/>
  <c r="R157" i="1"/>
  <c r="Q157" i="1"/>
  <c r="O157" i="1"/>
  <c r="R229" i="1"/>
  <c r="Q229" i="1"/>
  <c r="O229" i="1"/>
  <c r="Q372" i="1"/>
  <c r="O372" i="1"/>
  <c r="R372" i="1"/>
  <c r="R234" i="1"/>
  <c r="O234" i="1"/>
  <c r="Q234" i="1"/>
  <c r="Q348" i="1"/>
  <c r="R348" i="1"/>
  <c r="O348" i="1"/>
  <c r="O387" i="1"/>
  <c r="Q387" i="1"/>
  <c r="R387" i="1"/>
  <c r="R382" i="1"/>
  <c r="Q382" i="1"/>
  <c r="O382" i="1"/>
  <c r="Q454" i="1"/>
  <c r="R454" i="1"/>
  <c r="O454" i="1"/>
  <c r="R439" i="1"/>
  <c r="O439" i="1"/>
  <c r="Q439" i="1"/>
  <c r="O405" i="1"/>
  <c r="Q405" i="1"/>
  <c r="R405" i="1"/>
  <c r="Q461" i="1"/>
  <c r="R461" i="1"/>
  <c r="O461" i="1"/>
  <c r="Q81" i="1"/>
  <c r="O81" i="1"/>
  <c r="R81" i="1"/>
  <c r="O79" i="1"/>
  <c r="Q79" i="1"/>
  <c r="R79" i="1"/>
  <c r="R270" i="1"/>
  <c r="O270" i="1"/>
  <c r="Q270" i="1"/>
  <c r="Q148" i="1"/>
  <c r="O148" i="1"/>
  <c r="R148" i="1"/>
  <c r="R193" i="1"/>
  <c r="Q193" i="1"/>
  <c r="O193" i="1"/>
  <c r="R244" i="1"/>
  <c r="O244" i="1"/>
  <c r="Q244" i="1"/>
  <c r="Q163" i="1"/>
  <c r="R163" i="1"/>
  <c r="O163" i="1"/>
  <c r="R235" i="1"/>
  <c r="Q235" i="1"/>
  <c r="O235" i="1"/>
  <c r="Q291" i="1"/>
  <c r="R291" i="1"/>
  <c r="O291" i="1"/>
  <c r="R352" i="1"/>
  <c r="Q352" i="1"/>
  <c r="O352" i="1"/>
  <c r="R374" i="1"/>
  <c r="O374" i="1"/>
  <c r="Q374" i="1"/>
  <c r="Q386" i="1"/>
  <c r="O386" i="1"/>
  <c r="R386" i="1"/>
  <c r="Q507" i="1"/>
  <c r="R507" i="1"/>
  <c r="O507" i="1"/>
  <c r="O135" i="1"/>
  <c r="Q135" i="1"/>
  <c r="R135" i="1"/>
  <c r="R57" i="1"/>
  <c r="Q57" i="1"/>
  <c r="O57" i="1"/>
  <c r="O98" i="1"/>
  <c r="R98" i="1"/>
  <c r="Q98" i="1"/>
  <c r="O173" i="1"/>
  <c r="R173" i="1"/>
  <c r="Q173" i="1"/>
  <c r="Q220" i="1"/>
  <c r="O220" i="1"/>
  <c r="R220" i="1"/>
  <c r="O184" i="1"/>
  <c r="R184" i="1"/>
  <c r="Q184" i="1"/>
  <c r="O272" i="1"/>
  <c r="Q272" i="1"/>
  <c r="R272" i="1"/>
  <c r="R303" i="1"/>
  <c r="Q303" i="1"/>
  <c r="O303" i="1"/>
  <c r="O326" i="1"/>
  <c r="R326" i="1"/>
  <c r="Q326" i="1"/>
  <c r="O323" i="1"/>
  <c r="Q323" i="1"/>
  <c r="R323" i="1"/>
  <c r="Q299" i="1"/>
  <c r="O299" i="1"/>
  <c r="R299" i="1"/>
  <c r="R285" i="1"/>
  <c r="Q285" i="1"/>
  <c r="O285" i="1"/>
  <c r="R324" i="1"/>
  <c r="Q324" i="1"/>
  <c r="O324" i="1"/>
  <c r="R481" i="1"/>
  <c r="O481" i="1"/>
  <c r="Q481" i="1"/>
  <c r="Q52" i="1"/>
  <c r="R52" i="1"/>
  <c r="O52" i="1"/>
  <c r="R140" i="1"/>
  <c r="O140" i="1"/>
  <c r="Q140" i="1"/>
  <c r="O254" i="1"/>
  <c r="R254" i="1"/>
  <c r="Q254" i="1"/>
  <c r="Q186" i="1"/>
  <c r="R186" i="1"/>
  <c r="O186" i="1"/>
  <c r="O116" i="1"/>
  <c r="R116" i="1"/>
  <c r="Q116" i="1"/>
  <c r="Q121" i="1"/>
  <c r="O121" i="1"/>
  <c r="R121" i="1"/>
  <c r="O124" i="1"/>
  <c r="Q124" i="1"/>
  <c r="R124" i="1"/>
  <c r="O221" i="1"/>
  <c r="Q221" i="1"/>
  <c r="R221" i="1"/>
  <c r="O343" i="1"/>
  <c r="R343" i="1"/>
  <c r="Q343" i="1"/>
  <c r="O364" i="1"/>
  <c r="R364" i="1"/>
  <c r="Q364" i="1"/>
  <c r="R330" i="1"/>
  <c r="Q330" i="1"/>
  <c r="O330" i="1"/>
  <c r="O375" i="1"/>
  <c r="R375" i="1"/>
  <c r="Q375" i="1"/>
  <c r="Q469" i="1"/>
  <c r="R469" i="1"/>
  <c r="O469" i="1"/>
  <c r="Q427" i="1"/>
  <c r="O427" i="1"/>
  <c r="R427" i="1"/>
  <c r="R362" i="1"/>
  <c r="Q362" i="1"/>
  <c r="O362" i="1"/>
  <c r="R97" i="1"/>
  <c r="Q97" i="1"/>
  <c r="O97" i="1"/>
  <c r="R311" i="1"/>
  <c r="Q311" i="1"/>
  <c r="O311" i="1"/>
  <c r="R365" i="1"/>
  <c r="O365" i="1"/>
  <c r="Q365" i="1"/>
  <c r="R301" i="1"/>
  <c r="Q301" i="1"/>
  <c r="O301" i="1"/>
  <c r="R370" i="1"/>
  <c r="Q370" i="1"/>
  <c r="O370" i="1"/>
  <c r="Q430" i="1"/>
  <c r="R430" i="1"/>
  <c r="O430" i="1"/>
  <c r="R338" i="1"/>
  <c r="O338" i="1"/>
  <c r="Q338" i="1"/>
  <c r="Q433" i="1"/>
  <c r="R433" i="1"/>
  <c r="O433" i="1"/>
  <c r="Q487" i="1"/>
  <c r="R487" i="1"/>
  <c r="O487" i="1"/>
  <c r="R480" i="1"/>
  <c r="O480" i="1"/>
  <c r="Q480" i="1"/>
  <c r="Q509" i="1"/>
  <c r="R509" i="1"/>
  <c r="O509" i="1"/>
  <c r="R212" i="1"/>
  <c r="Q212" i="1"/>
  <c r="O212" i="1"/>
  <c r="R334" i="1"/>
  <c r="Q334" i="1"/>
  <c r="O334" i="1"/>
  <c r="Q40" i="1"/>
  <c r="R40" i="1"/>
  <c r="O40" i="1"/>
  <c r="Q142" i="1"/>
  <c r="R142" i="1"/>
  <c r="O142" i="1"/>
  <c r="R224" i="1"/>
  <c r="O224" i="1"/>
  <c r="Q224" i="1"/>
  <c r="O211" i="1"/>
  <c r="R211" i="1"/>
  <c r="Q211" i="1"/>
  <c r="R345" i="1"/>
  <c r="Q345" i="1"/>
  <c r="O345" i="1"/>
  <c r="Q366" i="1"/>
  <c r="R366" i="1"/>
  <c r="O366" i="1"/>
  <c r="Q459" i="1"/>
  <c r="R459" i="1"/>
  <c r="O459" i="1"/>
  <c r="Q504" i="1"/>
  <c r="O504" i="1"/>
  <c r="R504" i="1"/>
  <c r="Q95" i="1"/>
  <c r="R95" i="1"/>
  <c r="O95" i="1"/>
  <c r="R237" i="1"/>
  <c r="Q237" i="1"/>
  <c r="O237" i="1"/>
  <c r="O214" i="1"/>
  <c r="R214" i="1"/>
  <c r="Q214" i="1"/>
  <c r="R181" i="1"/>
  <c r="Q181" i="1"/>
  <c r="O181" i="1"/>
  <c r="R305" i="1"/>
  <c r="Q305" i="1"/>
  <c r="O305" i="1"/>
  <c r="Q447" i="1"/>
  <c r="R447" i="1"/>
  <c r="O447" i="1"/>
  <c r="Q486" i="1"/>
  <c r="R486" i="1"/>
  <c r="O486" i="1"/>
  <c r="Q498" i="1"/>
  <c r="R498" i="1"/>
  <c r="O498" i="1"/>
  <c r="R76" i="1"/>
  <c r="O76" i="1"/>
  <c r="Q76" i="1"/>
  <c r="R151" i="1"/>
  <c r="Q151" i="1"/>
  <c r="O151" i="1"/>
  <c r="Q502" i="1"/>
  <c r="R502" i="1"/>
  <c r="O502" i="1"/>
  <c r="O35" i="1"/>
  <c r="Q35" i="1"/>
  <c r="R35" i="1"/>
  <c r="O44" i="1"/>
  <c r="Q44" i="1"/>
  <c r="R44" i="1"/>
  <c r="O65" i="1"/>
  <c r="R65" i="1"/>
  <c r="Q65" i="1"/>
  <c r="O105" i="1"/>
  <c r="R105" i="1"/>
  <c r="Q105" i="1"/>
  <c r="O259" i="1"/>
  <c r="Q259" i="1"/>
  <c r="R259" i="1"/>
  <c r="Q175" i="1"/>
  <c r="R175" i="1"/>
  <c r="O175" i="1"/>
  <c r="R195" i="1"/>
  <c r="O195" i="1"/>
  <c r="Q195" i="1"/>
  <c r="O136" i="1"/>
  <c r="R136" i="1"/>
  <c r="Q136" i="1"/>
  <c r="Q429" i="1"/>
  <c r="R429" i="1"/>
  <c r="O429" i="1"/>
  <c r="O455" i="1"/>
  <c r="Q455" i="1"/>
  <c r="R455" i="1"/>
  <c r="Q425" i="1"/>
  <c r="O425" i="1"/>
  <c r="R425" i="1"/>
  <c r="Q30" i="1"/>
  <c r="R30" i="1"/>
  <c r="O30" i="1"/>
  <c r="Q71" i="1"/>
  <c r="R71" i="1"/>
  <c r="O71" i="1"/>
  <c r="R126" i="1"/>
  <c r="O126" i="1"/>
  <c r="Q126" i="1"/>
  <c r="O162" i="1"/>
  <c r="R162" i="1"/>
  <c r="Q162" i="1"/>
  <c r="R48" i="1"/>
  <c r="O48" i="1"/>
  <c r="Q48" i="1"/>
  <c r="Q171" i="1"/>
  <c r="R171" i="1"/>
  <c r="O171" i="1"/>
  <c r="O273" i="1"/>
  <c r="R273" i="1"/>
  <c r="Q273" i="1"/>
  <c r="R296" i="1"/>
  <c r="Q296" i="1"/>
  <c r="O296" i="1"/>
  <c r="Q23" i="1"/>
  <c r="R23" i="1"/>
  <c r="O23" i="1"/>
  <c r="R82" i="1"/>
  <c r="O82" i="1"/>
  <c r="Q82" i="1"/>
  <c r="R119" i="1"/>
  <c r="O119" i="1"/>
  <c r="Q119" i="1"/>
  <c r="O53" i="1"/>
  <c r="Q53" i="1"/>
  <c r="R53" i="1"/>
  <c r="Q74" i="1"/>
  <c r="R74" i="1"/>
  <c r="O74" i="1"/>
  <c r="R197" i="1"/>
  <c r="Q197" i="1"/>
  <c r="O197" i="1"/>
  <c r="R192" i="1"/>
  <c r="O192" i="1"/>
  <c r="Q192" i="1"/>
  <c r="O369" i="1"/>
  <c r="R369" i="1"/>
  <c r="Q369" i="1"/>
  <c r="O353" i="1"/>
  <c r="R353" i="1"/>
  <c r="Q353" i="1"/>
  <c r="Q472" i="1"/>
  <c r="R472" i="1"/>
  <c r="O472" i="1"/>
  <c r="Q456" i="1"/>
  <c r="R456" i="1"/>
  <c r="O456" i="1"/>
  <c r="R11" i="1"/>
  <c r="Q11" i="1"/>
  <c r="O11" i="1"/>
  <c r="O505" i="1"/>
  <c r="Q505" i="1"/>
  <c r="R505" i="1"/>
  <c r="R26" i="1"/>
  <c r="Q26" i="1"/>
  <c r="O26" i="1"/>
  <c r="O83" i="1"/>
  <c r="R83" i="1"/>
  <c r="Q83" i="1"/>
  <c r="R125" i="1"/>
  <c r="Q125" i="1"/>
  <c r="O125" i="1"/>
  <c r="R54" i="1"/>
  <c r="Q54" i="1"/>
  <c r="O54" i="1"/>
  <c r="R201" i="1"/>
  <c r="O201" i="1"/>
  <c r="Q201" i="1"/>
  <c r="R120" i="1"/>
  <c r="O120" i="1"/>
  <c r="Q120" i="1"/>
  <c r="O159" i="1"/>
  <c r="Q159" i="1"/>
  <c r="R159" i="1"/>
  <c r="Q388" i="1"/>
  <c r="R388" i="1"/>
  <c r="O388" i="1"/>
  <c r="R245" i="1"/>
  <c r="Q245" i="1"/>
  <c r="O245" i="1"/>
  <c r="O359" i="1"/>
  <c r="R359" i="1"/>
  <c r="Q359" i="1"/>
  <c r="Q422" i="1"/>
  <c r="O422" i="1"/>
  <c r="R422" i="1"/>
  <c r="Q468" i="1"/>
  <c r="O468" i="1"/>
  <c r="R468" i="1"/>
  <c r="R475" i="1"/>
  <c r="Q475" i="1"/>
  <c r="O475" i="1"/>
  <c r="R33" i="1"/>
  <c r="O33" i="1"/>
  <c r="Q33" i="1"/>
  <c r="Q21" i="1"/>
  <c r="O21" i="1"/>
  <c r="R21" i="1"/>
  <c r="R147" i="1"/>
  <c r="O147" i="1"/>
  <c r="Q147" i="1"/>
  <c r="Q133" i="1"/>
  <c r="R133" i="1"/>
  <c r="O133" i="1"/>
  <c r="O251" i="1"/>
  <c r="Q251" i="1"/>
  <c r="R251" i="1"/>
  <c r="O86" i="1"/>
  <c r="Q86" i="1"/>
  <c r="R86" i="1"/>
  <c r="Q206" i="1"/>
  <c r="O206" i="1"/>
  <c r="R206" i="1"/>
  <c r="O14" i="1"/>
  <c r="Q14" i="1"/>
  <c r="R14" i="1"/>
  <c r="O68" i="1"/>
  <c r="Q68" i="1"/>
  <c r="R68" i="1"/>
  <c r="O107" i="1"/>
  <c r="R107" i="1"/>
  <c r="Q107" i="1"/>
  <c r="O41" i="1"/>
  <c r="Q41" i="1"/>
  <c r="R41" i="1"/>
  <c r="O189" i="1"/>
  <c r="R189" i="1"/>
  <c r="Q189" i="1"/>
  <c r="Q288" i="1"/>
  <c r="R288" i="1"/>
  <c r="O288" i="1"/>
  <c r="O208" i="1"/>
  <c r="R208" i="1"/>
  <c r="Q208" i="1"/>
  <c r="R379" i="1"/>
  <c r="Q379" i="1"/>
  <c r="O379" i="1"/>
  <c r="R335" i="1"/>
  <c r="O335" i="1"/>
  <c r="Q335" i="1"/>
  <c r="R367" i="1"/>
  <c r="Q367" i="1"/>
  <c r="O367" i="1"/>
  <c r="R451" i="1"/>
  <c r="Q451" i="1"/>
  <c r="O451" i="1"/>
  <c r="Q503" i="1"/>
  <c r="R503" i="1"/>
  <c r="O503" i="1"/>
  <c r="O292" i="1"/>
  <c r="R292" i="1"/>
  <c r="Q292" i="1"/>
  <c r="R464" i="1"/>
  <c r="O464" i="1"/>
  <c r="Q464" i="1"/>
  <c r="R421" i="1"/>
  <c r="O421" i="1"/>
  <c r="Q421" i="1"/>
  <c r="Q453" i="1"/>
  <c r="O453" i="1"/>
  <c r="R453" i="1"/>
  <c r="R410" i="1"/>
  <c r="O410" i="1"/>
  <c r="Q410" i="1"/>
  <c r="AC10" i="1" l="1"/>
  <c r="AD10" i="1" s="1"/>
  <c r="AE10" i="1" s="1"/>
  <c r="H1038" i="6"/>
  <c r="G28" i="6" s="1"/>
  <c r="H1039" i="6"/>
  <c r="G29" i="6" s="1"/>
  <c r="H1040" i="6" l="1"/>
  <c r="G30" i="6" s="1"/>
  <c r="AB15" i="6"/>
  <c r="V10" i="6" s="1"/>
  <c r="AE26" i="1" l="1"/>
  <c r="AE27" i="1" l="1"/>
  <c r="AE28" i="1" l="1"/>
  <c r="AE29" i="1" l="1"/>
  <c r="AE30" i="1" l="1"/>
  <c r="AE31" i="1" l="1"/>
  <c r="AE32" i="1" l="1"/>
  <c r="AE33" i="1" l="1"/>
  <c r="AE34" i="1" l="1"/>
  <c r="AE35" i="1" l="1"/>
  <c r="AE36" i="1" l="1"/>
  <c r="AE37" i="1" l="1"/>
  <c r="AE38" i="1" l="1"/>
  <c r="AE39" i="1" l="1"/>
  <c r="AE40" i="1" l="1"/>
  <c r="AE41" i="1" l="1"/>
  <c r="AE42" i="1" l="1"/>
  <c r="AE43" i="1" l="1"/>
  <c r="AE44" i="1" l="1"/>
  <c r="AE45" i="1" l="1"/>
  <c r="AE46" i="1" l="1"/>
  <c r="AE47" i="1" l="1"/>
  <c r="AE48" i="1" l="1"/>
  <c r="AE49" i="1" l="1"/>
  <c r="AE50" i="1" l="1"/>
  <c r="AE51" i="1" l="1"/>
  <c r="AE52" i="1" l="1"/>
  <c r="AE53" i="1" l="1"/>
  <c r="AE54" i="1" l="1"/>
  <c r="AE55" i="1" l="1"/>
  <c r="AE56" i="1" l="1"/>
  <c r="AE57" i="1" l="1"/>
  <c r="AE58" i="1" l="1"/>
  <c r="AE59" i="1" l="1"/>
  <c r="AE60" i="1" l="1"/>
  <c r="AE61" i="1" l="1"/>
  <c r="AE62" i="1" l="1"/>
  <c r="AE63" i="1" l="1"/>
  <c r="AE64" i="1" l="1"/>
  <c r="AE65" i="1" l="1"/>
  <c r="AE66" i="1" l="1"/>
  <c r="AE67" i="1" l="1"/>
  <c r="AE68" i="1" l="1"/>
  <c r="AE69" i="1" l="1"/>
  <c r="AE70" i="1" l="1"/>
  <c r="AE71" i="1" l="1"/>
  <c r="AE72" i="1" l="1"/>
  <c r="AE73" i="1" l="1"/>
  <c r="AE74" i="1" l="1"/>
  <c r="AE75" i="1" l="1"/>
  <c r="AE76" i="1" l="1"/>
  <c r="AE77" i="1" l="1"/>
  <c r="AE78" i="1" l="1"/>
  <c r="AE79" i="1" l="1"/>
  <c r="AE80" i="1" l="1"/>
  <c r="AE81" i="1" l="1"/>
  <c r="AE82" i="1" l="1"/>
  <c r="AE83" i="1" l="1"/>
  <c r="AE84" i="1" l="1"/>
  <c r="AE85" i="1" l="1"/>
  <c r="AE86" i="1" l="1"/>
  <c r="AE87" i="1" l="1"/>
  <c r="AE88" i="1" l="1"/>
  <c r="AE89" i="1" l="1"/>
  <c r="AE90" i="1" l="1"/>
  <c r="AE91" i="1" l="1"/>
  <c r="AE92" i="1" l="1"/>
  <c r="AE93" i="1" l="1"/>
  <c r="AE94" i="1" l="1"/>
  <c r="AE95" i="1" l="1"/>
  <c r="AE96" i="1" l="1"/>
  <c r="AE97" i="1" l="1"/>
  <c r="AE98" i="1" l="1"/>
  <c r="AE99" i="1" l="1"/>
  <c r="AE100" i="1" l="1"/>
  <c r="AE101" i="1" l="1"/>
  <c r="AE102" i="1" l="1"/>
  <c r="AE103" i="1" l="1"/>
  <c r="AE104" i="1" l="1"/>
  <c r="AE105" i="1" l="1"/>
  <c r="AE106" i="1" l="1"/>
  <c r="AE107" i="1" l="1"/>
  <c r="AE108" i="1" l="1"/>
  <c r="AE109" i="1" l="1"/>
  <c r="AE110" i="1" l="1"/>
  <c r="AE111" i="1" l="1"/>
  <c r="AE112" i="1" l="1"/>
  <c r="AE113" i="1" l="1"/>
  <c r="AE114" i="1" l="1"/>
  <c r="AE115" i="1" l="1"/>
  <c r="AE116" i="1" l="1"/>
  <c r="AE117" i="1" l="1"/>
  <c r="AE118" i="1" l="1"/>
  <c r="AE119" i="1" l="1"/>
  <c r="AE120" i="1" l="1"/>
  <c r="AE121" i="1" l="1"/>
  <c r="AE122" i="1" l="1"/>
  <c r="AE123" i="1" l="1"/>
  <c r="AE124" i="1" l="1"/>
  <c r="AE125" i="1" l="1"/>
  <c r="AE126" i="1" l="1"/>
  <c r="AE127" i="1" l="1"/>
  <c r="AE128" i="1" l="1"/>
  <c r="AE129" i="1" l="1"/>
  <c r="AE130" i="1" l="1"/>
  <c r="AE131" i="1" l="1"/>
  <c r="AE132" i="1" l="1"/>
  <c r="AE133" i="1" l="1"/>
  <c r="AE134" i="1" l="1"/>
  <c r="AE135" i="1" l="1"/>
  <c r="AE136" i="1" l="1"/>
  <c r="AE137" i="1" l="1"/>
  <c r="AE138" i="1" l="1"/>
  <c r="AE139" i="1" l="1"/>
  <c r="AE140" i="1" l="1"/>
  <c r="AE141" i="1" l="1"/>
  <c r="AE142" i="1" l="1"/>
  <c r="AE143" i="1" l="1"/>
  <c r="AE144" i="1" l="1"/>
  <c r="AE145" i="1" l="1"/>
  <c r="AE146" i="1" l="1"/>
  <c r="AE147" i="1" l="1"/>
  <c r="AE148" i="1" l="1"/>
  <c r="AE149" i="1" l="1"/>
  <c r="AE150" i="1" l="1"/>
  <c r="AE151" i="1" l="1"/>
  <c r="AE152" i="1" l="1"/>
  <c r="AE153" i="1" l="1"/>
  <c r="AE154" i="1" l="1"/>
  <c r="AE155" i="1" l="1"/>
  <c r="AE156" i="1" l="1"/>
  <c r="AE157" i="1" l="1"/>
  <c r="AE158" i="1" l="1"/>
  <c r="AE159" i="1" l="1"/>
  <c r="AE160" i="1" l="1"/>
  <c r="AE161" i="1" l="1"/>
  <c r="AE162" i="1" l="1"/>
  <c r="AE163" i="1" l="1"/>
  <c r="AE164" i="1" l="1"/>
  <c r="AE165" i="1" l="1"/>
  <c r="AE166" i="1" l="1"/>
  <c r="AE167" i="1" l="1"/>
  <c r="AE168" i="1" l="1"/>
  <c r="AE169" i="1" l="1"/>
  <c r="AE170" i="1" l="1"/>
  <c r="AE171" i="1" l="1"/>
  <c r="AE172" i="1" l="1"/>
  <c r="AE173" i="1" l="1"/>
  <c r="AE174" i="1" l="1"/>
  <c r="AE175" i="1" l="1"/>
  <c r="AE176" i="1" l="1"/>
  <c r="AE177" i="1" l="1"/>
  <c r="AE178" i="1" l="1"/>
  <c r="AE179" i="1" l="1"/>
  <c r="AE180" i="1" l="1"/>
  <c r="AE181" i="1" l="1"/>
  <c r="AE182" i="1" l="1"/>
  <c r="AE183" i="1" l="1"/>
  <c r="AE184" i="1" l="1"/>
  <c r="AE185" i="1" l="1"/>
  <c r="AE186" i="1" l="1"/>
  <c r="AE187" i="1" l="1"/>
  <c r="AE188" i="1" l="1"/>
  <c r="AE189" i="1" l="1"/>
  <c r="AE190" i="1" l="1"/>
  <c r="AE191" i="1" l="1"/>
  <c r="AE192" i="1" l="1"/>
  <c r="AE193" i="1" l="1"/>
  <c r="AE194" i="1" l="1"/>
  <c r="AE195" i="1" l="1"/>
  <c r="AE196" i="1" l="1"/>
  <c r="AE197" i="1" l="1"/>
  <c r="AE198" i="1" l="1"/>
  <c r="AE199" i="1" l="1"/>
  <c r="AE200" i="1" l="1"/>
  <c r="AE201" i="1" l="1"/>
  <c r="AE202" i="1" l="1"/>
  <c r="AE203" i="1" l="1"/>
  <c r="AE204" i="1" l="1"/>
  <c r="AE205" i="1" l="1"/>
  <c r="AE206" i="1" l="1"/>
  <c r="AE207" i="1" l="1"/>
  <c r="AE208" i="1" l="1"/>
  <c r="AE209" i="1" l="1"/>
  <c r="AE210" i="1" l="1"/>
  <c r="AE211" i="1" l="1"/>
  <c r="AE212" i="1" l="1"/>
  <c r="AE213" i="1" l="1"/>
  <c r="AE214" i="1" l="1"/>
  <c r="AE215" i="1" l="1"/>
  <c r="AE216" i="1" l="1"/>
  <c r="AE217" i="1" l="1"/>
  <c r="AE218" i="1" l="1"/>
  <c r="AE219" i="1" l="1"/>
  <c r="AE220" i="1" l="1"/>
  <c r="AE221" i="1" l="1"/>
  <c r="AE222" i="1" l="1"/>
  <c r="AE223" i="1" l="1"/>
  <c r="AE224" i="1" l="1"/>
  <c r="AE225" i="1" l="1"/>
  <c r="AE226" i="1" l="1"/>
  <c r="AE227" i="1" l="1"/>
  <c r="AE228" i="1" l="1"/>
  <c r="AE229" i="1" l="1"/>
  <c r="AE230" i="1" l="1"/>
  <c r="AE231" i="1" l="1"/>
  <c r="AE232" i="1" l="1"/>
  <c r="AE233" i="1" l="1"/>
  <c r="AE234" i="1" l="1"/>
  <c r="AE235" i="1" l="1"/>
  <c r="AE236" i="1" l="1"/>
  <c r="AE237" i="1" l="1"/>
  <c r="AE238" i="1" l="1"/>
  <c r="AE239" i="1" l="1"/>
  <c r="AE240" i="1" l="1"/>
  <c r="AE241" i="1" l="1"/>
  <c r="AE242" i="1" l="1"/>
  <c r="AE243" i="1" l="1"/>
  <c r="AE244" i="1" l="1"/>
  <c r="AE245" i="1" l="1"/>
  <c r="AE246" i="1" l="1"/>
  <c r="AE247" i="1" l="1"/>
  <c r="AE248" i="1" l="1"/>
  <c r="AE249" i="1" l="1"/>
  <c r="AE250" i="1" l="1"/>
  <c r="AE251" i="1" l="1"/>
  <c r="AE252" i="1" l="1"/>
  <c r="AE253" i="1" l="1"/>
  <c r="AE254" i="1" l="1"/>
  <c r="AE255" i="1" l="1"/>
  <c r="AE256" i="1" l="1"/>
  <c r="AE257" i="1" l="1"/>
  <c r="AE258" i="1" l="1"/>
  <c r="AE259" i="1" l="1"/>
  <c r="AE260" i="1" l="1"/>
  <c r="AE261" i="1" l="1"/>
  <c r="AE262" i="1" l="1"/>
  <c r="AE263" i="1" l="1"/>
  <c r="AE264" i="1" l="1"/>
  <c r="AE265" i="1" l="1"/>
  <c r="AE266" i="1" l="1"/>
  <c r="AE267" i="1" l="1"/>
  <c r="AE268" i="1" l="1"/>
  <c r="AE269" i="1" l="1"/>
  <c r="AE270" i="1" l="1"/>
  <c r="AE271" i="1" l="1"/>
  <c r="AE272" i="1" l="1"/>
  <c r="AE273" i="1" l="1"/>
  <c r="AE274" i="1" l="1"/>
  <c r="AE275" i="1" l="1"/>
  <c r="AE276" i="1" l="1"/>
  <c r="AE277" i="1" l="1"/>
  <c r="AE278" i="1" l="1"/>
  <c r="AE279" i="1" l="1"/>
  <c r="AE280" i="1" l="1"/>
  <c r="AE281" i="1" l="1"/>
  <c r="AE282" i="1" l="1"/>
  <c r="AE283" i="1" l="1"/>
  <c r="AE284" i="1" l="1"/>
  <c r="AE285" i="1" l="1"/>
  <c r="AE286" i="1" l="1"/>
  <c r="AE287" i="1" l="1"/>
  <c r="AE288" i="1" l="1"/>
  <c r="AE289" i="1" l="1"/>
  <c r="AE290" i="1" l="1"/>
  <c r="AE291" i="1" l="1"/>
  <c r="AE292" i="1" l="1"/>
  <c r="AE293" i="1" l="1"/>
  <c r="AE294" i="1" l="1"/>
  <c r="AE295" i="1" l="1"/>
  <c r="AE296" i="1" l="1"/>
  <c r="AE297" i="1" l="1"/>
  <c r="AE298" i="1" l="1"/>
  <c r="AE299" i="1" l="1"/>
  <c r="AE300" i="1" l="1"/>
  <c r="AE301" i="1" l="1"/>
  <c r="AE302" i="1" l="1"/>
  <c r="AE303" i="1" l="1"/>
  <c r="AE304" i="1" l="1"/>
  <c r="AE305" i="1" l="1"/>
  <c r="AE306" i="1" l="1"/>
  <c r="AE307" i="1" l="1"/>
  <c r="AE308" i="1" l="1"/>
  <c r="AE309" i="1" l="1"/>
  <c r="AE310" i="1" l="1"/>
  <c r="AE311" i="1" l="1"/>
  <c r="AE312" i="1" l="1"/>
  <c r="AE313" i="1" l="1"/>
  <c r="AE314" i="1" l="1"/>
  <c r="AE315" i="1" l="1"/>
  <c r="AE316" i="1" l="1"/>
  <c r="AE317" i="1" l="1"/>
  <c r="AE318" i="1" l="1"/>
  <c r="AE319" i="1" l="1"/>
  <c r="AE320" i="1" l="1"/>
  <c r="AE321" i="1" l="1"/>
  <c r="AE322" i="1" l="1"/>
  <c r="AE323" i="1" l="1"/>
  <c r="AE324" i="1" l="1"/>
  <c r="AE325" i="1" l="1"/>
  <c r="AE326" i="1" l="1"/>
  <c r="AE327" i="1" l="1"/>
  <c r="AE328" i="1" l="1"/>
  <c r="AE329" i="1" l="1"/>
  <c r="AE330" i="1" l="1"/>
  <c r="AE331" i="1" l="1"/>
  <c r="AE332" i="1" l="1"/>
  <c r="AE333" i="1" l="1"/>
  <c r="AE334" i="1" l="1"/>
  <c r="AE335" i="1" l="1"/>
  <c r="AE336" i="1" l="1"/>
  <c r="AE337" i="1" l="1"/>
  <c r="AE338" i="1" l="1"/>
  <c r="AE339" i="1" l="1"/>
  <c r="AE340" i="1" l="1"/>
  <c r="AE341" i="1" l="1"/>
  <c r="AE342" i="1" l="1"/>
  <c r="AE343" i="1" l="1"/>
  <c r="AE344" i="1" l="1"/>
  <c r="AE345" i="1" l="1"/>
  <c r="AE346" i="1" l="1"/>
  <c r="AE347" i="1" l="1"/>
  <c r="AE348" i="1" l="1"/>
  <c r="AE349" i="1" l="1"/>
  <c r="AE350" i="1" l="1"/>
  <c r="AE351" i="1" l="1"/>
  <c r="AE352" i="1" l="1"/>
  <c r="AE353" i="1" l="1"/>
  <c r="AE354" i="1" l="1"/>
  <c r="AE355" i="1" l="1"/>
  <c r="AE356" i="1" l="1"/>
  <c r="AE357" i="1" l="1"/>
  <c r="AE358" i="1" l="1"/>
  <c r="AE359" i="1" l="1"/>
  <c r="AE360" i="1" l="1"/>
  <c r="AE361" i="1" l="1"/>
  <c r="AE362" i="1" l="1"/>
  <c r="AE363" i="1" l="1"/>
  <c r="AE364" i="1" l="1"/>
  <c r="AE365" i="1" l="1"/>
  <c r="AE366" i="1" l="1"/>
  <c r="AE367" i="1" l="1"/>
  <c r="AE368" i="1" l="1"/>
  <c r="AE369" i="1" l="1"/>
  <c r="AE370" i="1" l="1"/>
  <c r="AE371" i="1" l="1"/>
  <c r="AE372" i="1" l="1"/>
  <c r="AE373" i="1" l="1"/>
  <c r="AE374" i="1" l="1"/>
  <c r="AE375" i="1" l="1"/>
  <c r="AE376" i="1" l="1"/>
  <c r="AE377" i="1" l="1"/>
  <c r="AE378" i="1" l="1"/>
  <c r="AE379" i="1" l="1"/>
  <c r="AE380" i="1" l="1"/>
  <c r="AE381" i="1" l="1"/>
  <c r="AE382" i="1" l="1"/>
  <c r="AE383" i="1" l="1"/>
  <c r="AE384" i="1" l="1"/>
  <c r="AE385" i="1" l="1"/>
  <c r="AE386" i="1" l="1"/>
  <c r="AE387" i="1" l="1"/>
  <c r="AE388" i="1" l="1"/>
  <c r="AE389" i="1" l="1"/>
  <c r="AE390" i="1" l="1"/>
  <c r="AE391" i="1" l="1"/>
  <c r="AE392" i="1" l="1"/>
  <c r="AE393" i="1" l="1"/>
  <c r="AE394" i="1" l="1"/>
  <c r="AE395" i="1" l="1"/>
  <c r="AE396" i="1" l="1"/>
  <c r="AE397" i="1" l="1"/>
  <c r="AE398" i="1" l="1"/>
  <c r="AE399" i="1" l="1"/>
  <c r="AE400" i="1" l="1"/>
  <c r="AE401" i="1" l="1"/>
  <c r="AE402" i="1" l="1"/>
  <c r="AE403" i="1" l="1"/>
  <c r="AE404" i="1" l="1"/>
  <c r="AE405" i="1" l="1"/>
  <c r="AE406" i="1" l="1"/>
  <c r="AE407" i="1" l="1"/>
  <c r="AE408" i="1" l="1"/>
  <c r="AE409" i="1" l="1"/>
  <c r="AE410" i="1" l="1"/>
  <c r="AE411" i="1" l="1"/>
  <c r="AE412" i="1" l="1"/>
  <c r="AE413" i="1" l="1"/>
  <c r="AE414" i="1" l="1"/>
  <c r="AE415" i="1" l="1"/>
  <c r="AE416" i="1" l="1"/>
  <c r="AE417" i="1" l="1"/>
  <c r="AE418" i="1" l="1"/>
  <c r="AE419" i="1" l="1"/>
  <c r="AE420" i="1" l="1"/>
  <c r="AE421" i="1" l="1"/>
  <c r="AE422" i="1" l="1"/>
  <c r="AE423" i="1" l="1"/>
  <c r="AE424" i="1" l="1"/>
  <c r="AE425" i="1" l="1"/>
  <c r="AE426" i="1" l="1"/>
  <c r="AE427" i="1" l="1"/>
  <c r="AE428" i="1" l="1"/>
  <c r="AE429" i="1" l="1"/>
  <c r="AE430" i="1" l="1"/>
  <c r="AE431" i="1" l="1"/>
  <c r="AE432" i="1" l="1"/>
  <c r="AE433" i="1" l="1"/>
  <c r="AE434" i="1" l="1"/>
  <c r="AE435" i="1" l="1"/>
  <c r="AE436" i="1" l="1"/>
  <c r="AE437" i="1" l="1"/>
  <c r="AE438" i="1" l="1"/>
  <c r="AE439" i="1" l="1"/>
  <c r="AE440" i="1" l="1"/>
  <c r="AE441" i="1" l="1"/>
  <c r="AE442" i="1" l="1"/>
  <c r="AE443" i="1" l="1"/>
  <c r="AE444" i="1" l="1"/>
  <c r="AE445" i="1" l="1"/>
  <c r="AE446" i="1" l="1"/>
  <c r="AE447" i="1" l="1"/>
  <c r="AE448" i="1" l="1"/>
  <c r="AE449" i="1" l="1"/>
  <c r="AE450" i="1" l="1"/>
  <c r="AE451" i="1" l="1"/>
  <c r="AE452" i="1" l="1"/>
  <c r="AE453" i="1" l="1"/>
  <c r="AE454" i="1" l="1"/>
  <c r="AE455" i="1" l="1"/>
  <c r="AE456" i="1" l="1"/>
  <c r="AE457" i="1" l="1"/>
  <c r="AE458" i="1" l="1"/>
  <c r="AE459" i="1" l="1"/>
  <c r="AE460" i="1" l="1"/>
  <c r="AE461" i="1" l="1"/>
  <c r="AE462" i="1" l="1"/>
  <c r="AE463" i="1" l="1"/>
  <c r="AE464" i="1" l="1"/>
  <c r="AE465" i="1" l="1"/>
  <c r="AE466" i="1" l="1"/>
  <c r="AE467" i="1" l="1"/>
  <c r="AE468" i="1" l="1"/>
  <c r="AE469" i="1" l="1"/>
  <c r="AE470" i="1" l="1"/>
  <c r="AE471" i="1" l="1"/>
  <c r="AE472" i="1" l="1"/>
  <c r="AE473" i="1" l="1"/>
  <c r="AE474" i="1" l="1"/>
  <c r="AE475" i="1" l="1"/>
  <c r="AE476" i="1" l="1"/>
  <c r="AE477" i="1" l="1"/>
  <c r="AE478" i="1" l="1"/>
  <c r="AE479" i="1" l="1"/>
  <c r="AE480" i="1" l="1"/>
  <c r="AE481" i="1" l="1"/>
  <c r="AE482" i="1" l="1"/>
  <c r="AE483" i="1" l="1"/>
  <c r="AE484" i="1" l="1"/>
  <c r="AE485" i="1" l="1"/>
  <c r="AE486" i="1" l="1"/>
  <c r="AE487" i="1" l="1"/>
  <c r="AE488" i="1" l="1"/>
  <c r="AE489" i="1" l="1"/>
  <c r="AE490" i="1" l="1"/>
  <c r="AE491" i="1" l="1"/>
  <c r="AE492" i="1" l="1"/>
  <c r="AE493" i="1" l="1"/>
  <c r="AE494" i="1" l="1"/>
  <c r="AE495" i="1" l="1"/>
  <c r="AE496" i="1" l="1"/>
  <c r="AE497" i="1" l="1"/>
  <c r="AE498" i="1" l="1"/>
  <c r="AE499" i="1" l="1"/>
  <c r="AE500" i="1" l="1"/>
  <c r="AE501" i="1" l="1"/>
  <c r="AE502" i="1" l="1"/>
  <c r="AE503" i="1" l="1"/>
  <c r="AE504" i="1" l="1"/>
  <c r="AE505" i="1" l="1"/>
  <c r="AE506" i="1" l="1"/>
  <c r="AE507" i="1" l="1"/>
  <c r="AE508" i="1" l="1"/>
  <c r="AE509" i="1" l="1"/>
</calcChain>
</file>

<file path=xl/comments1.xml><?xml version="1.0" encoding="utf-8"?>
<comments xmlns="http://schemas.openxmlformats.org/spreadsheetml/2006/main">
  <authors>
    <author>Support</author>
  </authors>
  <commentList>
    <comment ref="B31" authorId="0" shapeId="0">
      <text>
        <r>
          <rPr>
            <b/>
            <sz val="8"/>
            <color indexed="81"/>
            <rFont val="Tahoma"/>
            <family val="2"/>
          </rPr>
          <t xml:space="preserve">Se permiten </t>
        </r>
        <r>
          <rPr>
            <b/>
            <u/>
            <sz val="8"/>
            <color indexed="81"/>
            <rFont val="Tahoma"/>
            <family val="2"/>
          </rPr>
          <t>únicamente</t>
        </r>
        <r>
          <rPr>
            <b/>
            <sz val="8"/>
            <color indexed="81"/>
            <rFont val="Tahoma"/>
            <family val="2"/>
          </rPr>
          <t xml:space="preserve"> Unidades de hasta 25 años de antiguedad
</t>
        </r>
      </text>
    </comment>
  </commentList>
</comments>
</file>

<file path=xl/comments2.xml><?xml version="1.0" encoding="utf-8"?>
<comments xmlns="http://schemas.openxmlformats.org/spreadsheetml/2006/main">
  <authors>
    <author>Support</author>
  </authors>
  <commentList>
    <comment ref="G9" authorId="0" shapeId="0">
      <text>
        <r>
          <rPr>
            <b/>
            <sz val="8"/>
            <color indexed="81"/>
            <rFont val="Tahoma"/>
            <family val="2"/>
          </rPr>
          <t xml:space="preserve">Fecha de Inicio de Vigencia del Movimiento
</t>
        </r>
      </text>
    </comment>
  </commentList>
</comments>
</file>

<file path=xl/sharedStrings.xml><?xml version="1.0" encoding="utf-8"?>
<sst xmlns="http://schemas.openxmlformats.org/spreadsheetml/2006/main" count="312" uniqueCount="267">
  <si>
    <t>Mileage</t>
  </si>
  <si>
    <t>CA</t>
  </si>
  <si>
    <t>Limits</t>
  </si>
  <si>
    <t>State</t>
  </si>
  <si>
    <t>AZ</t>
  </si>
  <si>
    <t>NM</t>
  </si>
  <si>
    <t>TX</t>
  </si>
  <si>
    <t>States</t>
  </si>
  <si>
    <t>CA_300</t>
  </si>
  <si>
    <t>Weight</t>
  </si>
  <si>
    <t>T1</t>
  </si>
  <si>
    <t>T2</t>
  </si>
  <si>
    <t>T3</t>
  </si>
  <si>
    <t>Tons</t>
  </si>
  <si>
    <t>Lookup Val</t>
  </si>
  <si>
    <t>CA_750</t>
  </si>
  <si>
    <t>CA_1000</t>
  </si>
  <si>
    <t>CA_TT</t>
  </si>
  <si>
    <t>AZ_300</t>
  </si>
  <si>
    <t>AZ_750</t>
  </si>
  <si>
    <t>AZ_1000</t>
  </si>
  <si>
    <t>AZ_TT</t>
  </si>
  <si>
    <t>NM_300</t>
  </si>
  <si>
    <t>NM_750</t>
  </si>
  <si>
    <t>NM_1000</t>
  </si>
  <si>
    <t>NM_TT</t>
  </si>
  <si>
    <t>TX_300</t>
  </si>
  <si>
    <t>TX_750</t>
  </si>
  <si>
    <t>TX_1000</t>
  </si>
  <si>
    <t>TX_TT</t>
  </si>
  <si>
    <t>AZ.NM.TX</t>
  </si>
  <si>
    <t>AZ.NM.TX_300</t>
  </si>
  <si>
    <t>not used now</t>
  </si>
  <si>
    <t>AZ.NM.TX_750</t>
  </si>
  <si>
    <t>AZ.NM.TX_1000</t>
  </si>
  <si>
    <t>AZ.NM.TX_TT</t>
  </si>
  <si>
    <t>Weight for Veh list</t>
  </si>
  <si>
    <t>Veh Types</t>
  </si>
  <si>
    <t>Radius Veh</t>
  </si>
  <si>
    <t>Endoresment Types</t>
  </si>
  <si>
    <t>Days in term</t>
  </si>
  <si>
    <t>Days in Term</t>
  </si>
  <si>
    <t>Driver Endorse Types</t>
  </si>
  <si>
    <t>NumVehs:</t>
  </si>
  <si>
    <t>Si</t>
  </si>
  <si>
    <t>No</t>
  </si>
  <si>
    <t>*Al seleccionar "Trailer" como Tipo de Vehículo ajusta la capacidad ya que ésta en Trailers excede las 22 Toneladas</t>
  </si>
  <si>
    <t>Sub Total:</t>
  </si>
  <si>
    <t>3 Meses</t>
  </si>
  <si>
    <t>6 Meses</t>
  </si>
  <si>
    <t>12 Meses</t>
  </si>
  <si>
    <t>Individual = Persona Física</t>
  </si>
  <si>
    <t>Corporation = Persona Moral</t>
  </si>
  <si>
    <t>Partnership = Cooperativa</t>
  </si>
  <si>
    <t>Other = Otra</t>
  </si>
  <si>
    <t>Tractor Trailer = Tractocamión</t>
  </si>
  <si>
    <t>Original Driver = Operador Original</t>
  </si>
  <si>
    <t>Driver Added = Operador dado de Alta</t>
  </si>
  <si>
    <t>Driver Deleted = Operador Dado de Baja</t>
  </si>
  <si>
    <t>Persona Moral</t>
  </si>
  <si>
    <t>Persona Física</t>
  </si>
  <si>
    <t>Cooperativa</t>
  </si>
  <si>
    <t>Otra</t>
  </si>
  <si>
    <t>BusinessType</t>
  </si>
  <si>
    <t>1 a 5 Tons.</t>
  </si>
  <si>
    <t>6 a 10 Tons.</t>
  </si>
  <si>
    <t>11 a 22 Tons.</t>
  </si>
  <si>
    <t>Tractocamión</t>
  </si>
  <si>
    <t>Mas de 600 Millas</t>
  </si>
  <si>
    <t>Operador Original</t>
  </si>
  <si>
    <t>Operador dado de Alta</t>
  </si>
  <si>
    <t>Operador Dado de Baja</t>
  </si>
  <si>
    <t>Alta de Operador</t>
  </si>
  <si>
    <t>Baja de Operador</t>
  </si>
  <si>
    <t>Alta de Vehículo</t>
  </si>
  <si>
    <t>Baja de Vehículo</t>
  </si>
  <si>
    <t>Cancelar Corto Plazo</t>
  </si>
  <si>
    <t>Process Endorsement Now?</t>
  </si>
  <si>
    <t xml:space="preserve"> </t>
  </si>
  <si>
    <t>SHORT TERM RATE FOR MACNAFTA PROGRAM</t>
  </si>
  <si>
    <t>MONTHS</t>
  </si>
  <si>
    <t>% SHORT RATE  CHARGE ON GROSS  PREM LEFT</t>
  </si>
  <si>
    <t>% SHORT RATE  CHARGE ON GROSS PREM LEFT</t>
  </si>
  <si>
    <t>% LAPSED</t>
  </si>
  <si>
    <t>NON-FINANCED</t>
  </si>
  <si>
    <t>NET RETURN</t>
  </si>
  <si>
    <t>FINANCED</t>
  </si>
  <si>
    <t>Notes:</t>
  </si>
  <si>
    <t>a)  Return premium on Gross Premium only</t>
  </si>
  <si>
    <t>b)  Policy Fee fully earned upon issuing</t>
  </si>
  <si>
    <t>c)  Downpayment fully earned upon issuing Financed policy</t>
  </si>
  <si>
    <t>Camión</t>
  </si>
  <si>
    <t>Effective</t>
  </si>
  <si>
    <t>Expires</t>
  </si>
  <si>
    <t>FileName</t>
  </si>
  <si>
    <t>State for lookup of Rates</t>
  </si>
  <si>
    <t>Master policy number:</t>
  </si>
  <si>
    <t>DBA:</t>
  </si>
  <si>
    <t>U.S. DOT#:</t>
  </si>
  <si>
    <t>MX#:</t>
  </si>
  <si>
    <t>Prorata Factor</t>
  </si>
  <si>
    <t>Earned Factor</t>
  </si>
  <si>
    <t>Earned Days</t>
  </si>
  <si>
    <t>Earned Premium</t>
  </si>
  <si>
    <t>Unearned Premium</t>
  </si>
  <si>
    <t>Prorated Premium</t>
  </si>
  <si>
    <t>Unearned Days</t>
  </si>
  <si>
    <t>0-15 hazmat</t>
  </si>
  <si>
    <t>0-50</t>
  </si>
  <si>
    <t>0-15</t>
  </si>
  <si>
    <t>0-150</t>
  </si>
  <si>
    <t>0-250</t>
  </si>
  <si>
    <t>0-450</t>
  </si>
  <si>
    <t>0-600</t>
  </si>
  <si>
    <t>0-1500</t>
  </si>
  <si>
    <t>Application for Coverage:</t>
  </si>
  <si>
    <t>Effective Date:</t>
  </si>
  <si>
    <t>Insured</t>
  </si>
  <si>
    <t>Address:</t>
  </si>
  <si>
    <t>CitySTZip:</t>
  </si>
  <si>
    <t>State:</t>
  </si>
  <si>
    <t>Limit:</t>
  </si>
  <si>
    <t>← The State where the border is crossed</t>
  </si>
  <si>
    <t>Date Requested:</t>
  </si>
  <si>
    <t>Certificate Number:</t>
  </si>
  <si>
    <t>Funded Policy:</t>
  </si>
  <si>
    <t>Expiration Date:</t>
  </si>
  <si>
    <t>Agent:</t>
  </si>
  <si>
    <t>Email:</t>
  </si>
  <si>
    <t>Business Type:</t>
  </si>
  <si>
    <t>1. The Insured has a contract to transport goods for others?</t>
  </si>
  <si>
    <t>2. Transports its own goods?</t>
  </si>
  <si>
    <t>3. Type of merchandise carrying:</t>
  </si>
  <si>
    <t>4. A deposit or premium must be paid at time of binding.</t>
  </si>
  <si>
    <r>
      <t>5.</t>
    </r>
    <r>
      <rPr>
        <sz val="7"/>
        <rFont val="Arial"/>
        <family val="2"/>
      </rPr>
      <t xml:space="preserve">  </t>
    </r>
    <r>
      <rPr>
        <sz val="10.5"/>
        <rFont val="Arial"/>
        <family val="2"/>
      </rPr>
      <t>Are you domiciled and garaged in the commercial trade zone between Mexico and USA?</t>
    </r>
  </si>
  <si>
    <r>
      <t>6.</t>
    </r>
    <r>
      <rPr>
        <sz val="7"/>
        <rFont val="Arial"/>
        <family val="2"/>
      </rPr>
      <t xml:space="preserve">  </t>
    </r>
    <r>
      <rPr>
        <sz val="10.5"/>
        <rFont val="Arial"/>
        <family val="2"/>
      </rPr>
      <t>Are you part or subsidiary of a Mexican company?</t>
    </r>
  </si>
  <si>
    <r>
      <t>7.</t>
    </r>
    <r>
      <rPr>
        <sz val="7"/>
        <rFont val="Arial"/>
        <family val="2"/>
      </rPr>
      <t xml:space="preserve">  </t>
    </r>
    <r>
      <rPr>
        <sz val="10.5"/>
        <rFont val="Arial"/>
        <family val="2"/>
      </rPr>
      <t>Are your loads in the commercial zone, originated in Mexico?</t>
    </r>
  </si>
  <si>
    <r>
      <t>8.</t>
    </r>
    <r>
      <rPr>
        <sz val="7"/>
        <rFont val="Arial"/>
        <family val="2"/>
      </rPr>
      <t xml:space="preserve">  </t>
    </r>
    <r>
      <rPr>
        <sz val="10.5"/>
        <rFont val="Arial"/>
        <family val="2"/>
      </rPr>
      <t>Are your loads returning to the commercial zone final destination Mexico?</t>
    </r>
  </si>
  <si>
    <r>
      <t>9.</t>
    </r>
    <r>
      <rPr>
        <sz val="7"/>
        <rFont val="Arial"/>
        <family val="2"/>
      </rPr>
      <t xml:space="preserve">  </t>
    </r>
    <r>
      <rPr>
        <sz val="10.5"/>
        <rFont val="Arial"/>
        <family val="2"/>
      </rPr>
      <t>Do you have Mexican drivers?</t>
    </r>
  </si>
  <si>
    <r>
      <t>10.</t>
    </r>
    <r>
      <rPr>
        <sz val="7"/>
        <rFont val="Arial"/>
        <family val="2"/>
      </rPr>
      <t xml:space="preserve">  </t>
    </r>
    <r>
      <rPr>
        <sz val="10.5"/>
        <rFont val="Arial"/>
        <family val="2"/>
      </rPr>
      <t>Do you have a contract with recipients or senders of loads going or coming to or from Mexico?</t>
    </r>
  </si>
  <si>
    <r>
      <t>11.</t>
    </r>
    <r>
      <rPr>
        <sz val="7"/>
        <rFont val="Arial"/>
        <family val="2"/>
      </rPr>
      <t xml:space="preserve">  </t>
    </r>
    <r>
      <rPr>
        <sz val="10.5"/>
        <rFont val="Arial"/>
        <family val="2"/>
      </rPr>
      <t>Do you have an Op-1, Op-2, or Op-1 enterprise permit issued by USDOT?</t>
    </r>
  </si>
  <si>
    <t>If yes which one?</t>
  </si>
  <si>
    <t>Number of Units</t>
  </si>
  <si>
    <t>Year</t>
  </si>
  <si>
    <t>Brand</t>
  </si>
  <si>
    <t>Series</t>
  </si>
  <si>
    <t>Radius of Operation</t>
  </si>
  <si>
    <t>Capacity</t>
  </si>
  <si>
    <t>Type of Vehicle *</t>
  </si>
  <si>
    <t>Total premium</t>
  </si>
  <si>
    <t>Operator</t>
  </si>
  <si>
    <t>Full Name and Surname</t>
  </si>
  <si>
    <t>Date of Birth                      Month / Day / Year</t>
  </si>
  <si>
    <t>Operating License</t>
  </si>
  <si>
    <t>Initial Movement,    High or Low</t>
  </si>
  <si>
    <t>Date from          Month/Day/Year</t>
  </si>
  <si>
    <t>List of Operators:</t>
  </si>
  <si>
    <t>Endorsement No.</t>
  </si>
  <si>
    <t>Is the request for IMMEDIATE process ?</t>
  </si>
  <si>
    <t xml:space="preserve">Vehicle Operator No. </t>
  </si>
  <si>
    <t>Endorsement Valid From:</t>
  </si>
  <si>
    <t>Type of Endorsement</t>
  </si>
  <si>
    <t>Initial Total Vehicle Premium</t>
  </si>
  <si>
    <t>Application for Endorsement:</t>
  </si>
  <si>
    <t xml:space="preserve"> * The hitch is required when applying for endorsement</t>
  </si>
  <si>
    <t>13. Insured understands that all drivers must be at least 23 years of age and that all drivers must have at least 2 years of commercial driving experience. All drivers must be approved before they can be added to the policy.</t>
  </si>
  <si>
    <t>12. Insured understand that he or she must report all vehicles and all drivers at the inception of the policy and that he or she must add all vehicles and drivers to the policy after the policy is in force.</t>
  </si>
  <si>
    <t>0-50 hazmat</t>
  </si>
  <si>
    <t>0-500</t>
  </si>
  <si>
    <t>500+</t>
  </si>
  <si>
    <t>Downpayment</t>
  </si>
  <si>
    <t>This Box is for WGI purposes only</t>
  </si>
  <si>
    <t>Down Payment:</t>
  </si>
  <si>
    <t>Premium Total:</t>
  </si>
  <si>
    <t>Down Payment</t>
  </si>
  <si>
    <t>Enter trucks bellow:</t>
  </si>
  <si>
    <t>Rate Code:</t>
  </si>
  <si>
    <t>Date:</t>
  </si>
  <si>
    <t>Premium</t>
  </si>
  <si>
    <t>counts</t>
  </si>
  <si>
    <t>0-50 haz 1 a 5 tons camion</t>
  </si>
  <si>
    <t>0-50 haz 6 a 10 tons camion</t>
  </si>
  <si>
    <t>0-50 haz 11 a 22 tons camion</t>
  </si>
  <si>
    <t>0-50 haz 1 a 5 tons Tractocamión</t>
  </si>
  <si>
    <t>0-50 haz 6 a 10 tons Tractocamión</t>
  </si>
  <si>
    <t>0-50 haz 11 a 22 tons Tractocamión</t>
  </si>
  <si>
    <t>0-50 1 a 5 tons camion</t>
  </si>
  <si>
    <t>0-50 6 a 10 tons camion</t>
  </si>
  <si>
    <t>0-50 11 a 22 tons camion</t>
  </si>
  <si>
    <t>0-50 1 a 5 tons Tractocamión</t>
  </si>
  <si>
    <t>0-50 6 a 10 tons Tractocamión</t>
  </si>
  <si>
    <t>0-50 11 a 22 tons Tractocamión</t>
  </si>
  <si>
    <t>0-250 1 a 5 tons camion</t>
  </si>
  <si>
    <t>0-250 6 a 10 tons camion</t>
  </si>
  <si>
    <t>0-250 11 a 22 tons camion</t>
  </si>
  <si>
    <t>0-250 1 a 5 tons Tractocamión</t>
  </si>
  <si>
    <t>0-250 6 a 10 tons Tractocamión</t>
  </si>
  <si>
    <t>0-250 11 a 22 tons Tractocamión</t>
  </si>
  <si>
    <t>0-500 1 a 5 tons camion</t>
  </si>
  <si>
    <t>0-500 6 a 10 tons camion</t>
  </si>
  <si>
    <t>0-500 11 a 22 tons camion</t>
  </si>
  <si>
    <t>0-500 1 a 5 tons Tractocamión</t>
  </si>
  <si>
    <t>0-500 6 a 10 tons Tractocamión</t>
  </si>
  <si>
    <t>0-500 11 a 22 tons Tractocamión</t>
  </si>
  <si>
    <t>500+ 1 a 5 tons camion</t>
  </si>
  <si>
    <t>500+ 6 a 10 tons camion</t>
  </si>
  <si>
    <t>500+ 11 a 22 tons camion</t>
  </si>
  <si>
    <t>500+ 1 a 5 tons Tractocamión</t>
  </si>
  <si>
    <t>500+ 6 a 10 tons Tractocamión</t>
  </si>
  <si>
    <t>500+ 11 a 22 tons Tractocamión</t>
  </si>
  <si>
    <t>0-50 haz 1 a 5 tons camion amount</t>
  </si>
  <si>
    <t>0-50 1 a 5 tons camion AMOUNT</t>
  </si>
  <si>
    <t>0-250 1 a 5 tons camion AMOUNT</t>
  </si>
  <si>
    <t>0-500 1 a 5 tons camion AMOUNT</t>
  </si>
  <si>
    <t>500+ 1 a 5 tons camion AMOUNT</t>
  </si>
  <si>
    <t>0-50 6 a 10 tons camion amount</t>
  </si>
  <si>
    <t>0-250 6 a 10 tons camion amount</t>
  </si>
  <si>
    <t>0-500 6 a 10 tons camion amount</t>
  </si>
  <si>
    <t>500+ 6 a 10 tons camion amount</t>
  </si>
  <si>
    <t>0-50 haz 6 a 10 tons camion amount</t>
  </si>
  <si>
    <t>0-50 haz 11 a 22 tons camion amount</t>
  </si>
  <si>
    <t>0-50 11 a 22 tons camion amount</t>
  </si>
  <si>
    <t>0-250 11 a 22 tons camion amount</t>
  </si>
  <si>
    <t>0-500 11 a 22 tons camion amount</t>
  </si>
  <si>
    <t>500+ 11 a 22 tons camion amount</t>
  </si>
  <si>
    <t>0-50 haz 1 a 5 tons Tractocamión amount</t>
  </si>
  <si>
    <t>0-50 1 a 5 tons Tractocamión amount</t>
  </si>
  <si>
    <t>0-250 1 a 5 tons Tractocamión amount</t>
  </si>
  <si>
    <t>0-500 1 a 5 tons Tractocamión amount</t>
  </si>
  <si>
    <t>500+ 1 a 5 tons Tractocamión amount</t>
  </si>
  <si>
    <t>0-50 haz 6 a 10 tons Tractocamión amount</t>
  </si>
  <si>
    <t>0-50 6 a 10 tons Tractocamión amount</t>
  </si>
  <si>
    <t>0-250 6 a 10 tons Tractocamión amount</t>
  </si>
  <si>
    <t>0-500 6 a 10 tons Tractocamión amount</t>
  </si>
  <si>
    <t>500+ 6 a 10 tons Tractocamión amount</t>
  </si>
  <si>
    <t>0-50 haz 11 a 22 tons Tractocamión amount</t>
  </si>
  <si>
    <t>0-50 11 a 22 tons Tractocamión amount</t>
  </si>
  <si>
    <t>0-250 11 a 22 tons Tractocamión amount</t>
  </si>
  <si>
    <t>0-500 11 a 22 tons Tractocamión amount</t>
  </si>
  <si>
    <t>500+ 11 a 22 tons Tractocamión amount</t>
  </si>
  <si>
    <t>Application</t>
  </si>
  <si>
    <t>Rate Code</t>
  </si>
  <si>
    <t>titles</t>
  </si>
  <si>
    <t>Date Endorsment effective</t>
  </si>
  <si>
    <t>Company</t>
  </si>
  <si>
    <t>AIC</t>
  </si>
  <si>
    <t>State National</t>
  </si>
  <si>
    <t>Choose Company:</t>
  </si>
  <si>
    <t>(Ver.9-15-2014)</t>
  </si>
  <si>
    <t>,New Venture,Less then 2 years,Unsafe Driving %:,Hours of Service Compliance %:,Vehicle Maintence %:,Driver Fitness %:,Type of Commodity,Loss Ratio %:,Number of Units:,Hired and Non Owned,Developed Rate,Charged Rate,</t>
  </si>
  <si>
    <t>Domical</t>
  </si>
  <si>
    <t>MX</t>
  </si>
  <si>
    <t>USA</t>
  </si>
  <si>
    <t>premium</t>
  </si>
  <si>
    <t>Total</t>
  </si>
  <si>
    <t>Willcomply</t>
  </si>
  <si>
    <t>Surplus Lines Tax:</t>
  </si>
  <si>
    <t>surplus lines tax</t>
  </si>
  <si>
    <t xml:space="preserve">stamping tax </t>
  </si>
  <si>
    <t xml:space="preserve">Stamping Tax </t>
  </si>
  <si>
    <t>Total Taxes &amp; Fees</t>
  </si>
  <si>
    <t>Total Taxes &amp; Fees:</t>
  </si>
  <si>
    <t>Premium Tax:</t>
  </si>
  <si>
    <t>Willcomply Fee:</t>
  </si>
  <si>
    <t>%</t>
  </si>
  <si>
    <t>Total Fees and Tax</t>
  </si>
  <si>
    <t>MAT-0002400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</si>
</sst>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64" formatCode="0.000"/>
    <numFmt numFmtId="165" formatCode="#,##0.000"/>
    <numFmt numFmtId="166" formatCode="&quot;$&quot;#,##0.00"/>
  </numFmts>
  <fonts count="28" x14ac:knownFonts="1">
    <font>
      <sz val="10"/>
      <name val="Arial"/>
    </font>
    <font>
      <sz val="11"/>
      <color theme="1"/>
      <name val="Calibri"/>
      <family val="2"/>
      <scheme val="minor"/>
    </font>
    <font>
      <sz val="11"/>
      <color theme="1"/>
      <name val="Calibri"/>
      <family val="2"/>
      <scheme val="minor"/>
    </font>
    <font>
      <sz val="10"/>
      <name val="Arial"/>
      <family val="2"/>
    </font>
    <font>
      <sz val="24"/>
      <name val="Arial"/>
      <family val="2"/>
    </font>
    <font>
      <b/>
      <sz val="8"/>
      <color indexed="81"/>
      <name val="Tahoma"/>
      <family val="2"/>
    </font>
    <font>
      <sz val="20"/>
      <name val="Arial"/>
      <family val="2"/>
    </font>
    <font>
      <sz val="10"/>
      <name val="Arial"/>
      <family val="2"/>
    </font>
    <font>
      <sz val="10"/>
      <name val="Arial"/>
      <family val="2"/>
    </font>
    <font>
      <sz val="20"/>
      <name val="Arial"/>
      <family val="2"/>
    </font>
    <font>
      <b/>
      <sz val="10"/>
      <name val="Arial"/>
      <family val="2"/>
    </font>
    <font>
      <b/>
      <u/>
      <sz val="8"/>
      <color indexed="81"/>
      <name val="Tahoma"/>
      <family val="2"/>
    </font>
    <font>
      <b/>
      <sz val="18"/>
      <name val="Arial"/>
      <family val="2"/>
    </font>
    <font>
      <b/>
      <sz val="10"/>
      <color indexed="8"/>
      <name val="Arial"/>
      <family val="2"/>
    </font>
    <font>
      <b/>
      <sz val="10"/>
      <color indexed="10"/>
      <name val="Arial"/>
      <family val="2"/>
    </font>
    <font>
      <b/>
      <sz val="10"/>
      <color indexed="17"/>
      <name val="Arial"/>
      <family val="2"/>
    </font>
    <font>
      <b/>
      <sz val="12"/>
      <color indexed="17"/>
      <name val="Arial"/>
      <family val="2"/>
    </font>
    <font>
      <sz val="9"/>
      <name val="Arial"/>
      <family val="2"/>
    </font>
    <font>
      <sz val="8"/>
      <name val="Arial"/>
      <family val="2"/>
    </font>
    <font>
      <sz val="10"/>
      <name val="Arial"/>
      <family val="2"/>
    </font>
    <font>
      <sz val="10.5"/>
      <name val="Arial"/>
      <family val="2"/>
    </font>
    <font>
      <sz val="7"/>
      <name val="Arial"/>
      <family val="2"/>
    </font>
    <font>
      <sz val="10"/>
      <name val="Arial"/>
      <family val="2"/>
    </font>
    <font>
      <b/>
      <sz val="10"/>
      <color rgb="FFFF0000"/>
      <name val="Arial"/>
      <family val="2"/>
    </font>
    <font>
      <sz val="16"/>
      <name val="Arial"/>
      <family val="2"/>
    </font>
    <font>
      <sz val="11"/>
      <color theme="1"/>
      <name val="Calibri"/>
      <family val="2"/>
      <scheme val="minor"/>
    </font>
    <font>
      <sz val="10"/>
      <color theme="0"/>
      <name val="Arial"/>
      <family val="2"/>
    </font>
    <font>
      <b/>
      <sz val="10"/>
      <color theme="0"/>
      <name val="Arial"/>
      <family val="2"/>
    </font>
  </fonts>
  <fills count="15">
    <fill>
      <patternFill patternType="none"/>
    </fill>
    <fill>
      <patternFill patternType="gray125"/>
    </fill>
    <fill>
      <patternFill patternType="solid">
        <fgColor indexed="13"/>
        <bgColor indexed="64"/>
      </patternFill>
    </fill>
    <fill>
      <patternFill patternType="solid">
        <fgColor indexed="26"/>
        <bgColor indexed="64"/>
      </patternFill>
    </fill>
    <fill>
      <patternFill patternType="solid">
        <fgColor indexed="41"/>
        <bgColor indexed="64"/>
      </patternFill>
    </fill>
    <fill>
      <patternFill patternType="solid">
        <fgColor indexed="9"/>
        <bgColor indexed="64"/>
      </patternFill>
    </fill>
    <fill>
      <patternFill patternType="solid">
        <fgColor theme="1" tint="0.499984740745262"/>
        <bgColor indexed="64"/>
      </patternFill>
    </fill>
    <fill>
      <patternFill patternType="solid">
        <fgColor rgb="FF66FFFF"/>
        <bgColor indexed="64"/>
      </patternFill>
    </fill>
    <fill>
      <patternFill patternType="solid">
        <fgColor theme="9" tint="0.59999389629810485"/>
        <bgColor indexed="64"/>
      </patternFill>
    </fill>
    <fill>
      <patternFill patternType="solid">
        <fgColor rgb="FF92D050"/>
        <bgColor indexed="64"/>
      </patternFill>
    </fill>
    <fill>
      <patternFill patternType="solid">
        <fgColor rgb="FFC00000"/>
        <bgColor indexed="64"/>
      </patternFill>
    </fill>
    <fill>
      <patternFill patternType="solid">
        <fgColor theme="5"/>
        <bgColor indexed="64"/>
      </patternFill>
    </fill>
    <fill>
      <patternFill patternType="solid">
        <fgColor rgb="FFFFFFCC"/>
        <bgColor indexed="64"/>
      </patternFill>
    </fill>
    <fill>
      <patternFill patternType="solid">
        <fgColor theme="0" tint="-0.499984740745262"/>
        <bgColor indexed="64"/>
      </patternFill>
    </fill>
    <fill>
      <patternFill patternType="solid">
        <fgColor theme="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dotted">
        <color indexed="64"/>
      </right>
      <top style="thin">
        <color indexed="64"/>
      </top>
      <bottom style="dashed">
        <color indexed="64"/>
      </bottom>
      <diagonal/>
    </border>
    <border>
      <left style="dotted">
        <color indexed="64"/>
      </left>
      <right style="dotted">
        <color indexed="64"/>
      </right>
      <top style="thin">
        <color indexed="64"/>
      </top>
      <bottom style="dashed">
        <color indexed="64"/>
      </bottom>
      <diagonal/>
    </border>
    <border>
      <left style="dotted">
        <color indexed="64"/>
      </left>
      <right style="thin">
        <color indexed="64"/>
      </right>
      <top style="thin">
        <color indexed="64"/>
      </top>
      <bottom style="dashed">
        <color indexed="64"/>
      </bottom>
      <diagonal/>
    </border>
    <border>
      <left style="thin">
        <color indexed="64"/>
      </left>
      <right style="dotted">
        <color indexed="64"/>
      </right>
      <top style="dashed">
        <color indexed="64"/>
      </top>
      <bottom style="dashed">
        <color indexed="64"/>
      </bottom>
      <diagonal/>
    </border>
    <border>
      <left style="dotted">
        <color indexed="64"/>
      </left>
      <right style="dotted">
        <color indexed="64"/>
      </right>
      <top style="dashed">
        <color indexed="64"/>
      </top>
      <bottom style="dashed">
        <color indexed="64"/>
      </bottom>
      <diagonal/>
    </border>
    <border>
      <left style="dotted">
        <color indexed="64"/>
      </left>
      <right style="thin">
        <color indexed="64"/>
      </right>
      <top style="dashed">
        <color indexed="64"/>
      </top>
      <bottom style="dashed">
        <color indexed="64"/>
      </bottom>
      <diagonal/>
    </border>
    <border>
      <left style="thin">
        <color indexed="64"/>
      </left>
      <right style="dotted">
        <color indexed="64"/>
      </right>
      <top style="dashed">
        <color indexed="64"/>
      </top>
      <bottom style="thin">
        <color indexed="64"/>
      </bottom>
      <diagonal/>
    </border>
    <border>
      <left style="dotted">
        <color indexed="64"/>
      </left>
      <right style="dotted">
        <color indexed="64"/>
      </right>
      <top style="dashed">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s>
  <cellStyleXfs count="13">
    <xf numFmtId="0" fontId="0" fillId="0" borderId="0"/>
    <xf numFmtId="44" fontId="8" fillId="0" borderId="0" applyFont="0" applyFill="0" applyBorder="0" applyAlignment="0" applyProtection="0"/>
    <xf numFmtId="44" fontId="7" fillId="0" borderId="0" applyFont="0" applyFill="0" applyBorder="0" applyAlignment="0" applyProtection="0"/>
    <xf numFmtId="44" fontId="19" fillId="0" borderId="0" applyFont="0" applyFill="0" applyBorder="0" applyAlignment="0" applyProtection="0"/>
    <xf numFmtId="44" fontId="22" fillId="0" borderId="0" applyFont="0" applyFill="0" applyBorder="0" applyAlignment="0" applyProtection="0"/>
    <xf numFmtId="9" fontId="3" fillId="0" borderId="0" applyFont="0" applyFill="0" applyBorder="0" applyAlignment="0" applyProtection="0"/>
    <xf numFmtId="9" fontId="8" fillId="0" borderId="0" applyFont="0" applyFill="0" applyBorder="0" applyAlignment="0" applyProtection="0"/>
    <xf numFmtId="9" fontId="7" fillId="0" borderId="0" applyFont="0" applyFill="0" applyBorder="0" applyAlignment="0" applyProtection="0"/>
    <xf numFmtId="9" fontId="19" fillId="0" borderId="0" applyFont="0" applyFill="0" applyBorder="0" applyAlignment="0" applyProtection="0"/>
    <xf numFmtId="9" fontId="22" fillId="0" borderId="0" applyFont="0" applyFill="0" applyBorder="0" applyAlignment="0" applyProtection="0"/>
    <xf numFmtId="0" fontId="25" fillId="0" borderId="0"/>
    <xf numFmtId="0" fontId="2" fillId="0" borderId="0"/>
    <xf numFmtId="0" fontId="1" fillId="0" borderId="0"/>
  </cellStyleXfs>
  <cellXfs count="230">
    <xf numFmtId="0" fontId="0" fillId="0" borderId="0" xfId="0"/>
    <xf numFmtId="0" fontId="0" fillId="0" borderId="0" xfId="0" applyAlignment="1">
      <alignment horizontal="center"/>
    </xf>
    <xf numFmtId="0" fontId="0" fillId="0" borderId="1" xfId="0" applyBorder="1" applyAlignment="1">
      <alignment horizontal="center"/>
    </xf>
    <xf numFmtId="0" fontId="0" fillId="0" borderId="1" xfId="0" applyBorder="1"/>
    <xf numFmtId="3" fontId="0" fillId="0" borderId="0" xfId="0" applyNumberFormat="1"/>
    <xf numFmtId="0" fontId="0" fillId="0" borderId="0" xfId="0" applyAlignment="1">
      <alignment wrapText="1"/>
    </xf>
    <xf numFmtId="3" fontId="0" fillId="0" borderId="1" xfId="0" applyNumberFormat="1" applyBorder="1"/>
    <xf numFmtId="0" fontId="0" fillId="0" borderId="2" xfId="0" applyBorder="1" applyAlignment="1">
      <alignment horizontal="center"/>
    </xf>
    <xf numFmtId="0" fontId="0" fillId="0" borderId="3" xfId="0" applyFill="1" applyBorder="1" applyAlignment="1">
      <alignment horizontal="center"/>
    </xf>
    <xf numFmtId="0" fontId="0" fillId="2" borderId="0" xfId="0" applyFill="1"/>
    <xf numFmtId="0" fontId="0" fillId="2" borderId="0" xfId="0" applyFill="1" applyAlignment="1">
      <alignment horizontal="center"/>
    </xf>
    <xf numFmtId="0" fontId="0" fillId="0" borderId="0" xfId="0" applyAlignment="1">
      <alignment horizontal="center" wrapText="1"/>
    </xf>
    <xf numFmtId="0" fontId="0" fillId="0" borderId="0" xfId="0" applyAlignment="1">
      <alignment horizontal="right"/>
    </xf>
    <xf numFmtId="0" fontId="0" fillId="0" borderId="1" xfId="0" applyFill="1" applyBorder="1" applyAlignment="1">
      <alignment horizontal="center" wrapText="1"/>
    </xf>
    <xf numFmtId="0" fontId="0" fillId="0" borderId="0" xfId="0" applyFill="1" applyAlignment="1">
      <alignment horizontal="left"/>
    </xf>
    <xf numFmtId="164" fontId="0" fillId="0" borderId="0" xfId="0" applyNumberFormat="1"/>
    <xf numFmtId="1" fontId="0" fillId="0" borderId="0" xfId="0" applyNumberFormat="1"/>
    <xf numFmtId="4" fontId="0" fillId="0" borderId="0" xfId="0" applyNumberFormat="1"/>
    <xf numFmtId="0" fontId="0" fillId="0" borderId="1" xfId="0" applyFill="1" applyBorder="1" applyAlignment="1">
      <alignment horizontal="center"/>
    </xf>
    <xf numFmtId="0" fontId="0" fillId="3" borderId="1" xfId="0" applyFill="1" applyBorder="1" applyAlignment="1" applyProtection="1">
      <alignment horizontal="center"/>
      <protection locked="0"/>
    </xf>
    <xf numFmtId="0" fontId="0" fillId="0" borderId="0" xfId="0" applyAlignment="1"/>
    <xf numFmtId="0" fontId="0" fillId="0" borderId="0" xfId="0" applyAlignment="1">
      <alignment horizontal="left"/>
    </xf>
    <xf numFmtId="3" fontId="7" fillId="0" borderId="0" xfId="0" applyNumberFormat="1" applyFont="1"/>
    <xf numFmtId="0" fontId="0" fillId="3" borderId="1" xfId="0" applyFill="1" applyBorder="1" applyAlignment="1" applyProtection="1">
      <alignment horizontal="left" wrapText="1"/>
      <protection locked="0"/>
    </xf>
    <xf numFmtId="0" fontId="0" fillId="0" borderId="4" xfId="0" applyBorder="1"/>
    <xf numFmtId="0" fontId="0" fillId="0" borderId="5" xfId="0" applyBorder="1"/>
    <xf numFmtId="14" fontId="0" fillId="0" borderId="1" xfId="0" applyNumberFormat="1" applyBorder="1" applyAlignment="1">
      <alignment horizontal="center" vertical="center"/>
    </xf>
    <xf numFmtId="14" fontId="0" fillId="3" borderId="1" xfId="0" applyNumberFormat="1" applyFill="1" applyBorder="1" applyAlignment="1" applyProtection="1">
      <alignment horizontal="center" vertical="center"/>
      <protection locked="0"/>
    </xf>
    <xf numFmtId="14" fontId="0" fillId="3" borderId="1" xfId="0" applyNumberFormat="1" applyFill="1" applyBorder="1" applyAlignment="1" applyProtection="1">
      <alignment horizontal="left" vertical="center"/>
      <protection locked="0"/>
    </xf>
    <xf numFmtId="0" fontId="0" fillId="0" borderId="6" xfId="0" applyBorder="1" applyAlignment="1">
      <alignment vertical="center"/>
    </xf>
    <xf numFmtId="0" fontId="0" fillId="0" borderId="6" xfId="0" applyBorder="1" applyAlignment="1">
      <alignment horizontal="center" vertical="center"/>
    </xf>
    <xf numFmtId="0" fontId="0" fillId="0" borderId="0" xfId="0" applyBorder="1" applyAlignment="1">
      <alignment vertical="center"/>
    </xf>
    <xf numFmtId="0" fontId="0" fillId="0" borderId="2" xfId="0" quotePrefix="1" applyBorder="1" applyAlignment="1"/>
    <xf numFmtId="0" fontId="0" fillId="3" borderId="1" xfId="0" applyFill="1" applyBorder="1" applyAlignment="1" applyProtection="1">
      <alignment horizontal="center" vertical="center"/>
      <protection locked="0"/>
    </xf>
    <xf numFmtId="0" fontId="0" fillId="3" borderId="1" xfId="0" applyFill="1" applyBorder="1" applyAlignment="1" applyProtection="1">
      <alignment vertical="center"/>
      <protection locked="0"/>
    </xf>
    <xf numFmtId="0" fontId="14" fillId="0" borderId="0" xfId="0" applyFont="1"/>
    <xf numFmtId="0" fontId="0" fillId="0" borderId="1" xfId="0" applyFill="1" applyBorder="1" applyAlignment="1">
      <alignment horizontal="center" vertical="center"/>
    </xf>
    <xf numFmtId="0" fontId="7" fillId="3" borderId="1" xfId="0" applyFont="1" applyFill="1" applyBorder="1" applyAlignment="1" applyProtection="1">
      <alignment horizontal="left" wrapText="1"/>
      <protection locked="0"/>
    </xf>
    <xf numFmtId="0" fontId="0" fillId="0" borderId="0" xfId="0" applyBorder="1"/>
    <xf numFmtId="0" fontId="0" fillId="0" borderId="7" xfId="0" applyBorder="1"/>
    <xf numFmtId="0" fontId="0" fillId="0" borderId="7" xfId="0" applyBorder="1" applyAlignment="1">
      <alignment wrapText="1"/>
    </xf>
    <xf numFmtId="0" fontId="0" fillId="0" borderId="5" xfId="0" applyBorder="1" applyAlignment="1">
      <alignment vertical="center"/>
    </xf>
    <xf numFmtId="3" fontId="0" fillId="3" borderId="1" xfId="0" applyNumberFormat="1" applyFill="1" applyBorder="1" applyAlignment="1" applyProtection="1">
      <alignment horizontal="center" vertical="center"/>
      <protection locked="0"/>
    </xf>
    <xf numFmtId="0" fontId="0" fillId="4" borderId="1" xfId="0" applyFill="1" applyBorder="1" applyAlignment="1">
      <alignment horizontal="center" vertical="center"/>
    </xf>
    <xf numFmtId="0" fontId="15" fillId="0" borderId="0" xfId="0" applyFont="1"/>
    <xf numFmtId="0" fontId="15" fillId="0" borderId="0" xfId="0" applyFont="1" applyFill="1" applyBorder="1"/>
    <xf numFmtId="0" fontId="16" fillId="0" borderId="0" xfId="0" applyFont="1"/>
    <xf numFmtId="0" fontId="12" fillId="0" borderId="0" xfId="0" applyFont="1" applyAlignment="1">
      <alignment horizontal="center" vertical="center"/>
    </xf>
    <xf numFmtId="0" fontId="7" fillId="0" borderId="1" xfId="0" applyFont="1" applyBorder="1"/>
    <xf numFmtId="0" fontId="17" fillId="3" borderId="8" xfId="0" applyFont="1" applyFill="1" applyBorder="1" applyAlignment="1" applyProtection="1">
      <alignment horizontal="center" vertical="center"/>
      <protection locked="0"/>
    </xf>
    <xf numFmtId="0" fontId="13" fillId="0" borderId="0" xfId="0" applyFont="1"/>
    <xf numFmtId="0" fontId="13" fillId="0" borderId="9" xfId="0" applyFont="1" applyBorder="1" applyAlignment="1">
      <alignment vertical="center"/>
    </xf>
    <xf numFmtId="0" fontId="13" fillId="0" borderId="10" xfId="0" applyFont="1" applyBorder="1" applyAlignment="1">
      <alignment vertical="center"/>
    </xf>
    <xf numFmtId="0" fontId="13" fillId="0" borderId="10" xfId="0" applyFont="1" applyBorder="1" applyAlignment="1">
      <alignment horizontal="center" vertical="center" wrapText="1"/>
    </xf>
    <xf numFmtId="0" fontId="13" fillId="0" borderId="11" xfId="0" applyFont="1" applyBorder="1"/>
    <xf numFmtId="0" fontId="13" fillId="0" borderId="12" xfId="0" applyFont="1" applyBorder="1" applyAlignment="1">
      <alignment vertical="center"/>
    </xf>
    <xf numFmtId="0" fontId="13" fillId="0" borderId="13" xfId="0" applyFont="1" applyBorder="1" applyAlignment="1">
      <alignment horizontal="center" vertical="center" wrapText="1"/>
    </xf>
    <xf numFmtId="0" fontId="13" fillId="0" borderId="13" xfId="0" applyFont="1" applyBorder="1" applyAlignment="1">
      <alignment horizontal="center" vertical="center"/>
    </xf>
    <xf numFmtId="0" fontId="13" fillId="0" borderId="14" xfId="0" applyFont="1" applyBorder="1" applyAlignment="1">
      <alignment horizontal="center" vertical="center" wrapText="1"/>
    </xf>
    <xf numFmtId="0" fontId="0" fillId="0" borderId="12" xfId="0" applyBorder="1" applyAlignment="1">
      <alignment horizontal="center" vertical="center"/>
    </xf>
    <xf numFmtId="2" fontId="0" fillId="0" borderId="13" xfId="0" applyNumberFormat="1" applyBorder="1" applyAlignment="1">
      <alignment horizontal="center" vertical="center"/>
    </xf>
    <xf numFmtId="9" fontId="3" fillId="0" borderId="13" xfId="5" applyFont="1" applyBorder="1" applyAlignment="1">
      <alignment horizontal="center" vertical="center"/>
    </xf>
    <xf numFmtId="0" fontId="0" fillId="0" borderId="13" xfId="0" applyBorder="1"/>
    <xf numFmtId="9" fontId="3" fillId="0" borderId="14" xfId="5" applyFont="1" applyBorder="1" applyAlignment="1">
      <alignment horizontal="center" vertical="center"/>
    </xf>
    <xf numFmtId="0" fontId="0" fillId="0" borderId="15" xfId="0" applyBorder="1" applyAlignment="1">
      <alignment horizontal="center" vertical="center"/>
    </xf>
    <xf numFmtId="2" fontId="0" fillId="0" borderId="16" xfId="0" applyNumberFormat="1" applyBorder="1" applyAlignment="1">
      <alignment horizontal="center" vertical="center"/>
    </xf>
    <xf numFmtId="9" fontId="3" fillId="0" borderId="16" xfId="5" applyFont="1" applyBorder="1" applyAlignment="1">
      <alignment horizontal="center" vertical="center"/>
    </xf>
    <xf numFmtId="4" fontId="0" fillId="0" borderId="0" xfId="0" applyNumberFormat="1" applyAlignment="1">
      <alignment wrapText="1"/>
    </xf>
    <xf numFmtId="4" fontId="0" fillId="0" borderId="0" xfId="0" applyNumberFormat="1" applyAlignment="1">
      <alignment horizontal="right"/>
    </xf>
    <xf numFmtId="14" fontId="0" fillId="0" borderId="0" xfId="0" applyNumberFormat="1"/>
    <xf numFmtId="0" fontId="0" fillId="0" borderId="8" xfId="0" applyBorder="1" applyProtection="1"/>
    <xf numFmtId="0" fontId="0" fillId="0" borderId="17" xfId="0" applyBorder="1" applyAlignment="1" applyProtection="1">
      <alignment horizontal="left"/>
    </xf>
    <xf numFmtId="0" fontId="0" fillId="0" borderId="1" xfId="0" applyBorder="1" applyAlignment="1" applyProtection="1">
      <alignment horizontal="left"/>
    </xf>
    <xf numFmtId="0" fontId="7" fillId="0" borderId="1" xfId="0" applyFont="1" applyBorder="1" applyAlignment="1" applyProtection="1">
      <alignment horizontal="right"/>
    </xf>
    <xf numFmtId="0" fontId="0" fillId="0" borderId="3" xfId="0" applyBorder="1" applyProtection="1"/>
    <xf numFmtId="0" fontId="0" fillId="0" borderId="18" xfId="0" applyBorder="1" applyProtection="1"/>
    <xf numFmtId="0" fontId="0" fillId="0" borderId="1" xfId="0" applyBorder="1" applyProtection="1"/>
    <xf numFmtId="0" fontId="0" fillId="5" borderId="1" xfId="0" applyFill="1" applyBorder="1" applyAlignment="1" applyProtection="1">
      <alignment horizontal="right"/>
    </xf>
    <xf numFmtId="0" fontId="7" fillId="5" borderId="1" xfId="0" applyFont="1" applyFill="1" applyBorder="1" applyAlignment="1" applyProtection="1">
      <alignment horizontal="right"/>
    </xf>
    <xf numFmtId="14" fontId="0" fillId="0" borderId="8" xfId="0" applyNumberFormat="1" applyFill="1" applyBorder="1" applyAlignment="1" applyProtection="1">
      <alignment horizontal="center" vertical="center"/>
    </xf>
    <xf numFmtId="0" fontId="18" fillId="0" borderId="0" xfId="0" applyFont="1" applyBorder="1" applyAlignment="1">
      <alignment horizontal="right"/>
    </xf>
    <xf numFmtId="0" fontId="0" fillId="0" borderId="19" xfId="0" applyBorder="1"/>
    <xf numFmtId="49" fontId="0" fillId="3" borderId="1" xfId="0" applyNumberFormat="1" applyFill="1" applyBorder="1" applyAlignment="1" applyProtection="1">
      <alignment horizontal="left"/>
      <protection locked="0"/>
    </xf>
    <xf numFmtId="49" fontId="0" fillId="3" borderId="1" xfId="0" applyNumberFormat="1" applyFill="1" applyBorder="1" applyAlignment="1" applyProtection="1">
      <alignment vertical="center"/>
      <protection locked="0"/>
    </xf>
    <xf numFmtId="49" fontId="0" fillId="3" borderId="1" xfId="0" applyNumberFormat="1" applyFill="1" applyBorder="1" applyAlignment="1" applyProtection="1">
      <alignment horizontal="left" wrapText="1"/>
      <protection locked="0"/>
    </xf>
    <xf numFmtId="0" fontId="0" fillId="0" borderId="1" xfId="0" applyFill="1" applyBorder="1" applyAlignment="1" applyProtection="1">
      <alignment horizontal="center"/>
    </xf>
    <xf numFmtId="0" fontId="0" fillId="0" borderId="0" xfId="0" applyBorder="1" applyAlignment="1">
      <alignment horizontal="right"/>
    </xf>
    <xf numFmtId="165" fontId="0" fillId="0" borderId="0" xfId="0" applyNumberFormat="1"/>
    <xf numFmtId="165" fontId="0" fillId="0" borderId="0" xfId="0" applyNumberFormat="1" applyAlignment="1">
      <alignment wrapText="1"/>
    </xf>
    <xf numFmtId="165" fontId="0" fillId="0" borderId="0" xfId="0" applyNumberFormat="1" applyAlignment="1">
      <alignment horizontal="right"/>
    </xf>
    <xf numFmtId="1" fontId="0" fillId="0" borderId="0" xfId="0" applyNumberFormat="1" applyAlignment="1">
      <alignment wrapText="1"/>
    </xf>
    <xf numFmtId="4" fontId="0" fillId="0" borderId="0" xfId="0" applyNumberFormat="1" applyAlignment="1">
      <alignment horizontal="right" wrapText="1"/>
    </xf>
    <xf numFmtId="14" fontId="0" fillId="3" borderId="8" xfId="0" applyNumberFormat="1" applyFill="1" applyBorder="1" applyAlignment="1" applyProtection="1">
      <alignment vertical="center"/>
      <protection locked="0"/>
    </xf>
    <xf numFmtId="0" fontId="0" fillId="3" borderId="1" xfId="0" applyFill="1" applyBorder="1" applyProtection="1">
      <protection locked="0"/>
    </xf>
    <xf numFmtId="0" fontId="0" fillId="3" borderId="8" xfId="0" applyFill="1" applyBorder="1" applyProtection="1">
      <protection locked="0"/>
    </xf>
    <xf numFmtId="0" fontId="0" fillId="0" borderId="0" xfId="0" applyBorder="1" applyAlignment="1">
      <alignment horizontal="center"/>
    </xf>
    <xf numFmtId="0" fontId="7" fillId="3" borderId="1" xfId="0" applyFont="1" applyFill="1" applyBorder="1" applyProtection="1">
      <protection locked="0"/>
    </xf>
    <xf numFmtId="0" fontId="7" fillId="3" borderId="8" xfId="0" applyFont="1" applyFill="1" applyBorder="1" applyProtection="1">
      <protection locked="0"/>
    </xf>
    <xf numFmtId="0" fontId="7" fillId="0" borderId="0" xfId="0" applyFont="1" applyBorder="1" applyAlignment="1">
      <alignment horizontal="right" vertical="center"/>
    </xf>
    <xf numFmtId="0" fontId="10" fillId="0" borderId="0" xfId="0" applyFont="1" applyFill="1" applyBorder="1" applyAlignment="1">
      <alignment vertical="center"/>
    </xf>
    <xf numFmtId="0" fontId="7" fillId="6" borderId="1" xfId="0" applyFont="1" applyFill="1" applyBorder="1" applyAlignment="1">
      <alignment horizontal="center" vertical="center" wrapText="1"/>
    </xf>
    <xf numFmtId="0" fontId="14" fillId="0" borderId="7" xfId="0" applyFont="1" applyBorder="1" applyAlignment="1">
      <alignment horizontal="left"/>
    </xf>
    <xf numFmtId="0" fontId="14" fillId="0" borderId="0" xfId="0" applyFont="1" applyBorder="1" applyAlignment="1">
      <alignment horizontal="left"/>
    </xf>
    <xf numFmtId="0" fontId="7" fillId="3" borderId="1" xfId="0" applyFont="1" applyFill="1" applyBorder="1" applyAlignment="1" applyProtection="1">
      <alignment horizontal="center"/>
      <protection locked="0"/>
    </xf>
    <xf numFmtId="0" fontId="0" fillId="7" borderId="21" xfId="0" applyFill="1" applyBorder="1"/>
    <xf numFmtId="0" fontId="0" fillId="7" borderId="22" xfId="0" applyFill="1" applyBorder="1"/>
    <xf numFmtId="0" fontId="0" fillId="7" borderId="0" xfId="0" applyFill="1" applyBorder="1"/>
    <xf numFmtId="0" fontId="0" fillId="7" borderId="24" xfId="0" applyFill="1" applyBorder="1"/>
    <xf numFmtId="0" fontId="7" fillId="7" borderId="20" xfId="0" applyFont="1" applyFill="1" applyBorder="1"/>
    <xf numFmtId="0" fontId="7" fillId="7" borderId="23" xfId="0" applyFont="1" applyFill="1" applyBorder="1"/>
    <xf numFmtId="0" fontId="7" fillId="0" borderId="0" xfId="0" applyFont="1"/>
    <xf numFmtId="0" fontId="0" fillId="8" borderId="0" xfId="0" applyFill="1"/>
    <xf numFmtId="0" fontId="7" fillId="8" borderId="0" xfId="0" applyFont="1" applyFill="1"/>
    <xf numFmtId="0" fontId="0" fillId="9" borderId="0" xfId="0" applyFill="1"/>
    <xf numFmtId="0" fontId="7" fillId="9" borderId="0" xfId="0" applyFont="1" applyFill="1"/>
    <xf numFmtId="0" fontId="0" fillId="10" borderId="0" xfId="0" applyFill="1"/>
    <xf numFmtId="0" fontId="0" fillId="0" borderId="0" xfId="0" applyFill="1"/>
    <xf numFmtId="0" fontId="0" fillId="0" borderId="7" xfId="0" applyFont="1" applyFill="1" applyBorder="1" applyAlignment="1">
      <alignment horizontal="center"/>
    </xf>
    <xf numFmtId="0" fontId="7" fillId="7" borderId="21" xfId="0" applyFont="1" applyFill="1" applyBorder="1"/>
    <xf numFmtId="0" fontId="26" fillId="0" borderId="0" xfId="0" applyFont="1" applyFill="1" applyBorder="1"/>
    <xf numFmtId="0" fontId="26" fillId="0" borderId="0" xfId="0" applyFont="1" applyFill="1" applyBorder="1" applyProtection="1"/>
    <xf numFmtId="0" fontId="27" fillId="0" borderId="0" xfId="0" applyFont="1" applyFill="1" applyBorder="1"/>
    <xf numFmtId="0" fontId="0" fillId="0" borderId="0" xfId="0" applyFill="1" applyBorder="1"/>
    <xf numFmtId="0" fontId="7" fillId="0" borderId="0" xfId="0" applyFont="1" applyFill="1" applyBorder="1"/>
    <xf numFmtId="0" fontId="25" fillId="0" borderId="0" xfId="10" applyFill="1" applyBorder="1"/>
    <xf numFmtId="0" fontId="1" fillId="8" borderId="26" xfId="10" applyFont="1" applyFill="1" applyBorder="1" applyAlignment="1">
      <alignment wrapText="1"/>
    </xf>
    <xf numFmtId="0" fontId="3" fillId="6" borderId="1" xfId="0" applyFont="1" applyFill="1" applyBorder="1" applyAlignment="1">
      <alignment horizontal="center" vertical="center" wrapText="1"/>
    </xf>
    <xf numFmtId="49" fontId="3" fillId="3" borderId="1" xfId="0" applyNumberFormat="1" applyFont="1" applyFill="1" applyBorder="1" applyAlignment="1" applyProtection="1">
      <alignment vertical="center"/>
      <protection locked="0"/>
    </xf>
    <xf numFmtId="0" fontId="3" fillId="3" borderId="1" xfId="0" applyFont="1" applyFill="1" applyBorder="1" applyAlignment="1" applyProtection="1">
      <alignment horizontal="left" wrapText="1"/>
      <protection locked="0"/>
    </xf>
    <xf numFmtId="0" fontId="3" fillId="3" borderId="1" xfId="0" applyFont="1" applyFill="1" applyBorder="1" applyAlignment="1" applyProtection="1">
      <alignment vertical="center"/>
      <protection locked="0"/>
    </xf>
    <xf numFmtId="0" fontId="3" fillId="0" borderId="1" xfId="0" applyFont="1" applyBorder="1" applyAlignment="1">
      <alignment horizontal="center"/>
    </xf>
    <xf numFmtId="0" fontId="3" fillId="0" borderId="2" xfId="0" applyFont="1" applyBorder="1" applyAlignment="1">
      <alignment horizontal="center"/>
    </xf>
    <xf numFmtId="0" fontId="7" fillId="0" borderId="1" xfId="0" applyFont="1" applyFill="1" applyBorder="1" applyAlignment="1" applyProtection="1">
      <protection locked="0"/>
    </xf>
    <xf numFmtId="0" fontId="3" fillId="0" borderId="1" xfId="0" applyFont="1" applyFill="1" applyBorder="1" applyAlignment="1" applyProtection="1">
      <alignment horizontal="right"/>
      <protection locked="0"/>
    </xf>
    <xf numFmtId="0" fontId="3" fillId="0" borderId="0" xfId="0" applyFont="1"/>
    <xf numFmtId="10" fontId="0" fillId="0" borderId="0" xfId="0" applyNumberFormat="1"/>
    <xf numFmtId="0" fontId="3" fillId="0" borderId="1" xfId="0" applyFont="1" applyBorder="1"/>
    <xf numFmtId="0" fontId="3" fillId="0" borderId="1" xfId="0" applyFont="1" applyFill="1" applyBorder="1"/>
    <xf numFmtId="166" fontId="0" fillId="0" borderId="1" xfId="0" applyNumberFormat="1" applyBorder="1"/>
    <xf numFmtId="0" fontId="3" fillId="0" borderId="1" xfId="0" applyFont="1" applyBorder="1" applyAlignment="1" applyProtection="1">
      <alignment horizontal="right"/>
    </xf>
    <xf numFmtId="166" fontId="3" fillId="0" borderId="1" xfId="0" applyNumberFormat="1" applyFont="1" applyBorder="1"/>
    <xf numFmtId="0" fontId="24" fillId="14" borderId="0" xfId="0" applyFont="1" applyFill="1" applyBorder="1" applyAlignment="1">
      <alignment wrapText="1"/>
    </xf>
    <xf numFmtId="0" fontId="7" fillId="14" borderId="0" xfId="0" applyFont="1" applyFill="1" applyBorder="1" applyAlignment="1">
      <alignment horizontal="left" wrapText="1"/>
    </xf>
    <xf numFmtId="0" fontId="24" fillId="14" borderId="27" xfId="0" applyFont="1" applyFill="1" applyBorder="1" applyAlignment="1"/>
    <xf numFmtId="3" fontId="0" fillId="0" borderId="0" xfId="0" applyNumberFormat="1" applyFill="1" applyBorder="1"/>
    <xf numFmtId="0" fontId="7" fillId="0" borderId="4" xfId="0" applyFont="1" applyFill="1" applyBorder="1" applyAlignment="1" applyProtection="1">
      <alignment horizontal="center"/>
    </xf>
    <xf numFmtId="0" fontId="7" fillId="0" borderId="5" xfId="0" applyFont="1" applyFill="1" applyBorder="1" applyAlignment="1" applyProtection="1">
      <alignment horizontal="center"/>
    </xf>
    <xf numFmtId="0" fontId="7" fillId="0" borderId="25" xfId="0" applyFont="1" applyFill="1" applyBorder="1" applyAlignment="1" applyProtection="1">
      <alignment horizontal="center"/>
    </xf>
    <xf numFmtId="0" fontId="0" fillId="8" borderId="1" xfId="0" applyFill="1" applyBorder="1" applyProtection="1"/>
    <xf numFmtId="0" fontId="0" fillId="12" borderId="1" xfId="0" applyFill="1" applyBorder="1" applyProtection="1">
      <protection locked="0"/>
    </xf>
    <xf numFmtId="0" fontId="3" fillId="7" borderId="0" xfId="0" applyFont="1" applyFill="1" applyProtection="1"/>
    <xf numFmtId="0" fontId="10" fillId="12" borderId="2" xfId="0" applyFont="1" applyFill="1" applyBorder="1" applyAlignment="1">
      <alignment horizontal="right" wrapText="1"/>
    </xf>
    <xf numFmtId="0" fontId="3" fillId="14" borderId="2" xfId="0" applyFont="1" applyFill="1" applyBorder="1" applyAlignment="1">
      <alignment horizontal="right" wrapText="1"/>
    </xf>
    <xf numFmtId="0" fontId="7" fillId="12" borderId="1" xfId="0" applyFont="1" applyFill="1" applyBorder="1" applyAlignment="1">
      <alignment horizontal="right" wrapText="1"/>
    </xf>
    <xf numFmtId="0" fontId="3" fillId="14" borderId="18" xfId="0" applyFont="1" applyFill="1" applyBorder="1" applyAlignment="1">
      <alignment horizontal="right" vertical="center" wrapText="1"/>
    </xf>
    <xf numFmtId="0" fontId="10" fillId="14" borderId="8" xfId="0" applyFont="1" applyFill="1" applyBorder="1" applyAlignment="1">
      <alignment horizontal="left" wrapText="1"/>
    </xf>
    <xf numFmtId="0" fontId="0" fillId="0" borderId="3" xfId="0" applyBorder="1"/>
    <xf numFmtId="0" fontId="7" fillId="14" borderId="3" xfId="0" applyFont="1" applyFill="1" applyBorder="1" applyAlignment="1">
      <alignment horizontal="left" wrapText="1"/>
    </xf>
    <xf numFmtId="0" fontId="7" fillId="14" borderId="18" xfId="0" applyFont="1" applyFill="1" applyBorder="1" applyAlignment="1">
      <alignment horizontal="left" wrapText="1"/>
    </xf>
    <xf numFmtId="0" fontId="7" fillId="12" borderId="1" xfId="0" applyFont="1" applyFill="1" applyBorder="1" applyProtection="1">
      <protection locked="0"/>
    </xf>
    <xf numFmtId="0" fontId="3" fillId="13" borderId="1" xfId="0" applyFont="1" applyFill="1" applyBorder="1" applyAlignment="1" applyProtection="1">
      <alignment horizontal="right"/>
    </xf>
    <xf numFmtId="2" fontId="14" fillId="0" borderId="0" xfId="0" applyNumberFormat="1" applyFont="1"/>
    <xf numFmtId="166" fontId="0" fillId="0" borderId="0" xfId="0" applyNumberFormat="1"/>
    <xf numFmtId="166" fontId="0" fillId="0" borderId="1" xfId="0" applyNumberFormat="1" applyFill="1" applyBorder="1" applyProtection="1"/>
    <xf numFmtId="166" fontId="10" fillId="0" borderId="1" xfId="0" applyNumberFormat="1" applyFont="1" applyBorder="1"/>
    <xf numFmtId="0" fontId="3" fillId="13" borderId="3" xfId="0" applyFont="1" applyFill="1" applyBorder="1" applyAlignment="1" applyProtection="1">
      <alignment horizontal="right"/>
    </xf>
    <xf numFmtId="0" fontId="3" fillId="11" borderId="1" xfId="0" applyFont="1" applyFill="1" applyBorder="1" applyAlignment="1" applyProtection="1">
      <alignment horizontal="right"/>
    </xf>
    <xf numFmtId="2" fontId="3" fillId="0" borderId="0" xfId="0" applyNumberFormat="1" applyFont="1"/>
    <xf numFmtId="166" fontId="3" fillId="13" borderId="1" xfId="0" applyNumberFormat="1" applyFont="1" applyFill="1" applyBorder="1" applyAlignment="1" applyProtection="1">
      <alignment horizontal="right"/>
    </xf>
    <xf numFmtId="166" fontId="0" fillId="0" borderId="1" xfId="0" applyNumberFormat="1" applyFill="1" applyBorder="1" applyAlignment="1" applyProtection="1">
      <alignment vertical="center"/>
    </xf>
    <xf numFmtId="166" fontId="0" fillId="0" borderId="1" xfId="0" applyNumberFormat="1" applyFill="1" applyBorder="1" applyAlignment="1">
      <alignment vertical="center"/>
    </xf>
    <xf numFmtId="166" fontId="0" fillId="0" borderId="1" xfId="0" applyNumberFormat="1" applyBorder="1" applyAlignment="1">
      <alignment vertical="center"/>
    </xf>
    <xf numFmtId="166" fontId="7" fillId="12" borderId="1" xfId="0" applyNumberFormat="1" applyFont="1" applyFill="1" applyBorder="1" applyAlignment="1">
      <alignment horizontal="right" wrapText="1"/>
    </xf>
    <xf numFmtId="166" fontId="7" fillId="0" borderId="3" xfId="0" applyNumberFormat="1" applyFont="1" applyBorder="1" applyAlignment="1">
      <alignment horizontal="right" wrapText="1"/>
    </xf>
    <xf numFmtId="166" fontId="10" fillId="12" borderId="1" xfId="0" applyNumberFormat="1" applyFont="1" applyFill="1" applyBorder="1" applyAlignment="1">
      <alignment horizontal="right" wrapText="1"/>
    </xf>
    <xf numFmtId="166" fontId="10" fillId="0" borderId="1" xfId="0" applyNumberFormat="1" applyFont="1" applyBorder="1" applyAlignment="1">
      <alignment horizontal="right" wrapText="1"/>
    </xf>
    <xf numFmtId="0" fontId="7" fillId="0" borderId="2" xfId="0" applyFont="1" applyBorder="1" applyAlignment="1">
      <alignment horizontal="center" vertical="center"/>
    </xf>
    <xf numFmtId="0" fontId="7" fillId="0" borderId="6" xfId="0" applyFont="1" applyBorder="1" applyAlignment="1">
      <alignment horizontal="center" vertical="center"/>
    </xf>
    <xf numFmtId="0" fontId="7" fillId="0" borderId="17" xfId="0" applyFont="1" applyBorder="1" applyAlignment="1">
      <alignment horizontal="center" vertical="center"/>
    </xf>
    <xf numFmtId="0" fontId="7" fillId="0" borderId="7" xfId="0" applyFont="1" applyBorder="1" applyAlignment="1">
      <alignment horizontal="right" vertical="center" wrapText="1"/>
    </xf>
    <xf numFmtId="0" fontId="7" fillId="0" borderId="5" xfId="0" applyFont="1" applyBorder="1" applyAlignment="1">
      <alignment horizontal="right" vertical="center" wrapText="1"/>
    </xf>
    <xf numFmtId="0" fontId="7" fillId="0" borderId="7" xfId="0" applyFont="1" applyBorder="1" applyAlignment="1">
      <alignment horizontal="right" vertical="center"/>
    </xf>
    <xf numFmtId="0" fontId="7" fillId="0" borderId="5" xfId="0" applyFont="1" applyBorder="1" applyAlignment="1">
      <alignment horizontal="right" vertical="center"/>
    </xf>
    <xf numFmtId="0" fontId="3" fillId="0" borderId="7" xfId="0" applyFont="1" applyBorder="1" applyAlignment="1">
      <alignment horizontal="right" vertical="center" wrapText="1"/>
    </xf>
    <xf numFmtId="0" fontId="0" fillId="3" borderId="2" xfId="0" applyFill="1" applyBorder="1" applyAlignment="1" applyProtection="1">
      <alignment horizontal="left"/>
      <protection locked="0"/>
    </xf>
    <xf numFmtId="0" fontId="0" fillId="3" borderId="6" xfId="0" applyFill="1" applyBorder="1" applyAlignment="1" applyProtection="1">
      <alignment horizontal="left"/>
      <protection locked="0"/>
    </xf>
    <xf numFmtId="0" fontId="0" fillId="3" borderId="17" xfId="0" applyFill="1" applyBorder="1" applyAlignment="1" applyProtection="1">
      <alignment horizontal="left"/>
      <protection locked="0"/>
    </xf>
    <xf numFmtId="0" fontId="0" fillId="0" borderId="7" xfId="0" applyBorder="1" applyAlignment="1">
      <alignment horizontal="left" wrapText="1"/>
    </xf>
    <xf numFmtId="0" fontId="0" fillId="0" borderId="0" xfId="0" applyBorder="1" applyAlignment="1">
      <alignment horizontal="left" wrapText="1"/>
    </xf>
    <xf numFmtId="0" fontId="14" fillId="0" borderId="7" xfId="0" applyFont="1" applyBorder="1" applyAlignment="1">
      <alignment horizontal="left"/>
    </xf>
    <xf numFmtId="0" fontId="14" fillId="0" borderId="0" xfId="0" applyFont="1" applyBorder="1" applyAlignment="1">
      <alignment horizontal="left"/>
    </xf>
    <xf numFmtId="0" fontId="20" fillId="0" borderId="0" xfId="0" applyFont="1" applyAlignment="1">
      <alignment horizontal="left" wrapText="1"/>
    </xf>
    <xf numFmtId="0" fontId="20" fillId="0" borderId="0" xfId="0" applyFont="1" applyAlignment="1"/>
    <xf numFmtId="0" fontId="20" fillId="0" borderId="0" xfId="0" applyFont="1" applyAlignment="1">
      <alignment wrapText="1"/>
    </xf>
    <xf numFmtId="0" fontId="7" fillId="0" borderId="0" xfId="0" applyFont="1" applyBorder="1" applyAlignment="1">
      <alignment horizontal="left" wrapText="1"/>
    </xf>
    <xf numFmtId="0" fontId="7" fillId="0" borderId="7" xfId="0" applyFont="1" applyBorder="1" applyAlignment="1">
      <alignment horizontal="left" wrapText="1"/>
    </xf>
    <xf numFmtId="0" fontId="4" fillId="0" borderId="19" xfId="0" applyFont="1" applyBorder="1" applyAlignment="1">
      <alignment horizontal="center" vertical="center"/>
    </xf>
    <xf numFmtId="0" fontId="4" fillId="0" borderId="0" xfId="0" applyFont="1" applyBorder="1" applyAlignment="1">
      <alignment horizontal="center" vertical="center"/>
    </xf>
    <xf numFmtId="0" fontId="0" fillId="3" borderId="2" xfId="0" applyFill="1" applyBorder="1" applyAlignment="1" applyProtection="1">
      <alignment horizontal="left" vertical="center" wrapText="1"/>
      <protection locked="0"/>
    </xf>
    <xf numFmtId="0" fontId="0" fillId="3" borderId="6" xfId="0" applyFill="1" applyBorder="1" applyAlignment="1" applyProtection="1">
      <alignment horizontal="left" vertical="center" wrapText="1"/>
      <protection locked="0"/>
    </xf>
    <xf numFmtId="0" fontId="0" fillId="3" borderId="17" xfId="0" applyFill="1" applyBorder="1" applyAlignment="1" applyProtection="1">
      <alignment horizontal="left" vertical="center" wrapText="1"/>
      <protection locked="0"/>
    </xf>
    <xf numFmtId="49" fontId="3" fillId="3" borderId="2" xfId="0" applyNumberFormat="1" applyFont="1" applyFill="1" applyBorder="1" applyAlignment="1" applyProtection="1">
      <alignment horizontal="left" vertical="center"/>
      <protection locked="0"/>
    </xf>
    <xf numFmtId="49" fontId="7" fillId="3" borderId="17" xfId="0" applyNumberFormat="1" applyFont="1" applyFill="1" applyBorder="1" applyAlignment="1" applyProtection="1">
      <alignment horizontal="left" vertical="center"/>
      <protection locked="0"/>
    </xf>
    <xf numFmtId="0" fontId="0" fillId="3" borderId="2" xfId="0" applyFill="1" applyBorder="1" applyProtection="1">
      <protection locked="0"/>
    </xf>
    <xf numFmtId="0" fontId="0" fillId="3" borderId="17" xfId="0" applyFill="1" applyBorder="1" applyProtection="1">
      <protection locked="0"/>
    </xf>
    <xf numFmtId="0" fontId="7" fillId="3" borderId="2" xfId="0" applyFont="1" applyFill="1" applyBorder="1" applyAlignment="1" applyProtection="1">
      <alignment horizontal="center"/>
      <protection locked="0"/>
    </xf>
    <xf numFmtId="0" fontId="7" fillId="3" borderId="17" xfId="0" applyFont="1" applyFill="1" applyBorder="1" applyAlignment="1" applyProtection="1">
      <alignment horizontal="center"/>
      <protection locked="0"/>
    </xf>
    <xf numFmtId="0" fontId="7" fillId="0" borderId="0" xfId="0" applyFont="1" applyBorder="1" applyAlignment="1"/>
    <xf numFmtId="0" fontId="0" fillId="3" borderId="2" xfId="0" applyFill="1" applyBorder="1" applyAlignment="1" applyProtection="1">
      <alignment horizontal="left" vertical="center"/>
      <protection locked="0"/>
    </xf>
    <xf numFmtId="0" fontId="0" fillId="3" borderId="17" xfId="0" applyFill="1" applyBorder="1" applyAlignment="1" applyProtection="1">
      <alignment horizontal="left" vertical="center"/>
      <protection locked="0"/>
    </xf>
    <xf numFmtId="0" fontId="0" fillId="0" borderId="6" xfId="0" applyFill="1" applyBorder="1" applyAlignment="1">
      <alignment horizontal="left" vertical="center"/>
    </xf>
    <xf numFmtId="0" fontId="0" fillId="0" borderId="17" xfId="0" applyFill="1" applyBorder="1" applyAlignment="1">
      <alignment horizontal="left" vertical="center"/>
    </xf>
    <xf numFmtId="0" fontId="0" fillId="0" borderId="0" xfId="0" applyBorder="1" applyAlignment="1">
      <alignment horizontal="right" vertical="center" wrapText="1"/>
    </xf>
    <xf numFmtId="0" fontId="6" fillId="0" borderId="0" xfId="0" applyFont="1" applyAlignment="1">
      <alignment horizontal="center" vertical="center"/>
    </xf>
    <xf numFmtId="0" fontId="9" fillId="0" borderId="0" xfId="0" applyFont="1" applyAlignment="1">
      <alignment horizontal="center" vertical="center"/>
    </xf>
    <xf numFmtId="0" fontId="0" fillId="0" borderId="0" xfId="0" applyBorder="1" applyAlignment="1">
      <alignment horizontal="right" vertical="center"/>
    </xf>
    <xf numFmtId="14" fontId="0" fillId="0" borderId="6" xfId="0" applyNumberFormat="1" applyFill="1" applyBorder="1" applyAlignment="1">
      <alignment horizontal="left" vertical="center"/>
    </xf>
    <xf numFmtId="14" fontId="0" fillId="0" borderId="17" xfId="0" applyNumberFormat="1" applyFill="1" applyBorder="1" applyAlignment="1">
      <alignment horizontal="left" vertical="center"/>
    </xf>
    <xf numFmtId="0" fontId="3" fillId="6" borderId="2" xfId="0" applyFont="1" applyFill="1" applyBorder="1" applyAlignment="1">
      <alignment horizontal="center" vertical="center" wrapText="1"/>
    </xf>
    <xf numFmtId="0" fontId="3" fillId="6" borderId="17" xfId="0" applyFont="1" applyFill="1" applyBorder="1" applyAlignment="1">
      <alignment horizontal="center" vertical="center" wrapText="1"/>
    </xf>
    <xf numFmtId="0" fontId="3" fillId="3" borderId="2" xfId="0" applyFont="1" applyFill="1" applyBorder="1" applyAlignment="1" applyProtection="1">
      <alignment horizontal="left" vertical="center"/>
      <protection locked="0"/>
    </xf>
    <xf numFmtId="0" fontId="3" fillId="3" borderId="17" xfId="0" applyFont="1" applyFill="1" applyBorder="1" applyAlignment="1" applyProtection="1">
      <alignment horizontal="left" vertical="center"/>
      <protection locked="0"/>
    </xf>
    <xf numFmtId="0" fontId="0" fillId="0" borderId="2" xfId="0" applyFill="1" applyBorder="1" applyAlignment="1">
      <alignment horizontal="left"/>
    </xf>
    <xf numFmtId="0" fontId="0" fillId="0" borderId="6" xfId="0" applyFill="1" applyBorder="1" applyAlignment="1">
      <alignment horizontal="left"/>
    </xf>
    <xf numFmtId="0" fontId="0" fillId="0" borderId="17" xfId="0" applyFill="1" applyBorder="1" applyAlignment="1">
      <alignment horizontal="left"/>
    </xf>
    <xf numFmtId="0" fontId="23" fillId="0" borderId="2" xfId="0" quotePrefix="1" applyFont="1" applyFill="1" applyBorder="1" applyAlignment="1">
      <alignment horizontal="left" vertical="center"/>
    </xf>
    <xf numFmtId="0" fontId="23" fillId="0" borderId="6" xfId="0" applyFont="1" applyFill="1" applyBorder="1" applyAlignment="1">
      <alignment horizontal="left" vertical="center"/>
    </xf>
    <xf numFmtId="0" fontId="23" fillId="0" borderId="17" xfId="0" applyFont="1" applyFill="1" applyBorder="1" applyAlignment="1">
      <alignment horizontal="left" vertical="center"/>
    </xf>
    <xf numFmtId="0" fontId="0" fillId="0" borderId="0" xfId="0" applyAlignment="1">
      <alignment horizontal="center" vertical="center" wrapText="1"/>
    </xf>
    <xf numFmtId="0" fontId="0" fillId="0" borderId="0" xfId="0" applyAlignment="1">
      <alignment horizontal="center"/>
    </xf>
  </cellXfs>
  <cellStyles count="13">
    <cellStyle name="Currency 2" xfId="1"/>
    <cellStyle name="Currency 2 2" xfId="2"/>
    <cellStyle name="Currency 3" xfId="3"/>
    <cellStyle name="Currency 4" xfId="4"/>
    <cellStyle name="Normal" xfId="0" builtinId="0"/>
    <cellStyle name="Normal 2" xfId="10"/>
    <cellStyle name="Normal 3" xfId="11"/>
    <cellStyle name="Normal 4" xfId="12"/>
    <cellStyle name="Percent" xfId="5" builtinId="5"/>
    <cellStyle name="Percent 2" xfId="6"/>
    <cellStyle name="Percent 2 2" xfId="7"/>
    <cellStyle name="Percent 3" xfId="8"/>
    <cellStyle name="Percent 4" xfId="9"/>
  </cellStyles>
  <dxfs count="1">
    <dxf>
      <font>
        <color rgb="FFC00000"/>
      </font>
      <fill>
        <patternFill>
          <bgColor rgb="FFC00000"/>
        </patternFill>
      </fill>
      <border>
        <vertical/>
        <horizontal/>
      </border>
    </dxf>
  </dxfs>
  <tableStyles count="0" defaultTableStyle="TableStyleMedium9" defaultPivotStyle="PivotStyleLight16"/>
  <colors>
    <mruColors>
      <color rgb="FFFFFFCC"/>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9525</xdr:colOff>
      <xdr:row>3</xdr:row>
      <xdr:rowOff>9525</xdr:rowOff>
    </xdr:from>
    <xdr:to>
      <xdr:col>6</xdr:col>
      <xdr:colOff>1076325</xdr:colOff>
      <xdr:row>8</xdr:row>
      <xdr:rowOff>1904</xdr:rowOff>
    </xdr:to>
    <xdr:sp macro="" textlink="">
      <xdr:nvSpPr>
        <xdr:cNvPr id="3076" name="Text Box 4"/>
        <xdr:cNvSpPr txBox="1">
          <a:spLocks noChangeArrowheads="1"/>
        </xdr:cNvSpPr>
      </xdr:nvSpPr>
      <xdr:spPr bwMode="auto">
        <a:xfrm>
          <a:off x="5962650" y="676275"/>
          <a:ext cx="3238500" cy="800099"/>
        </a:xfrm>
        <a:prstGeom prst="rect">
          <a:avLst/>
        </a:prstGeom>
        <a:solidFill>
          <a:srgbClr val="CCFFCC"/>
        </a:solidFill>
        <a:ln w="9525">
          <a:solidFill>
            <a:srgbClr val="000000"/>
          </a:solidFill>
          <a:miter lim="800000"/>
          <a:headEnd/>
          <a:tailEnd/>
        </a:ln>
      </xdr:spPr>
      <xdr:txBody>
        <a:bodyPr vertOverflow="clip" wrap="square" lIns="45720" tIns="45720" rIns="45720" bIns="45720" anchor="t" upright="1"/>
        <a:lstStyle/>
        <a:p>
          <a:pPr rtl="0" fontAlgn="base"/>
          <a:r>
            <a:rPr lang="en-US" sz="1100" b="1" i="0" baseline="0">
              <a:latin typeface="+mn-lt"/>
              <a:ea typeface="+mn-ea"/>
              <a:cs typeface="+mn-cs"/>
            </a:rPr>
            <a:t>IMPORTANT: </a:t>
          </a:r>
        </a:p>
        <a:p>
          <a:pPr rtl="0"/>
          <a:r>
            <a:rPr lang="en-US" sz="1100">
              <a:latin typeface="+mn-lt"/>
              <a:ea typeface="+mn-ea"/>
              <a:cs typeface="+mn-cs"/>
            </a:rPr>
            <a:t>Do not remove the operator name when you change or delete</a:t>
          </a:r>
          <a:r>
            <a:rPr lang="en-US" sz="1100" b="0" i="0" baseline="0">
              <a:latin typeface="+mn-lt"/>
              <a:ea typeface="+mn-ea"/>
              <a:cs typeface="+mn-cs"/>
            </a:rPr>
            <a:t>.  </a:t>
          </a:r>
          <a:r>
            <a:rPr lang="en-US" sz="1100">
              <a:latin typeface="+mn-lt"/>
              <a:ea typeface="+mn-ea"/>
              <a:cs typeface="+mn-cs"/>
            </a:rPr>
            <a:t>When choosing the type of movement just enter the date in cell "from" to the history of the policy</a:t>
          </a:r>
          <a:r>
            <a:rPr lang="en-US" sz="1100" b="0" i="0" baseline="0">
              <a:latin typeface="+mn-lt"/>
              <a:ea typeface="+mn-ea"/>
              <a:cs typeface="+mn-cs"/>
            </a:rPr>
            <a:t>.</a:t>
          </a:r>
          <a:endParaRPr lang="en-US" sz="900"/>
        </a:p>
      </xdr:txBody>
    </xdr: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L1041"/>
  <sheetViews>
    <sheetView showZeros="0" tabSelected="1" workbookViewId="0">
      <selection activeCell="G11" sqref="G11"/>
    </sheetView>
  </sheetViews>
  <sheetFormatPr defaultRowHeight="13.2" x14ac:dyDescent="0.25"/>
  <cols>
    <col min="1" max="1" width="16.109375" customWidth="1"/>
    <col min="2" max="2" width="11.6640625" customWidth="1"/>
    <col min="3" max="3" width="10.44140625" customWidth="1"/>
    <col min="4" max="4" width="26.6640625" customWidth="1"/>
    <col min="5" max="5" width="16.33203125" bestFit="1" customWidth="1"/>
    <col min="6" max="6" width="14.33203125" customWidth="1"/>
    <col min="7" max="7" width="17.44140625" bestFit="1" customWidth="1"/>
    <col min="8" max="8" width="12.6640625" bestFit="1" customWidth="1"/>
    <col min="9" max="9" width="12.44140625" hidden="1" customWidth="1"/>
    <col min="10" max="10" width="19.6640625" hidden="1" customWidth="1"/>
    <col min="11" max="11" width="21.88671875" hidden="1" customWidth="1"/>
    <col min="12" max="12" width="5.109375" hidden="1" customWidth="1"/>
    <col min="13" max="13" width="5" hidden="1" customWidth="1"/>
    <col min="14" max="14" width="10.44140625" hidden="1" customWidth="1"/>
    <col min="15" max="15" width="11" hidden="1" customWidth="1"/>
    <col min="16" max="16" width="9.6640625" hidden="1" customWidth="1"/>
    <col min="17" max="17" width="2" hidden="1" customWidth="1"/>
    <col min="18" max="18" width="3.88671875" hidden="1" customWidth="1"/>
    <col min="19" max="19" width="8.44140625" customWidth="1"/>
    <col min="22" max="22" width="11.88671875" customWidth="1"/>
    <col min="24" max="24" width="11.88671875" customWidth="1"/>
    <col min="25" max="25" width="9.6640625" customWidth="1"/>
    <col min="26" max="26" width="0" hidden="1" customWidth="1"/>
    <col min="27" max="28" width="255.6640625" hidden="1" customWidth="1"/>
    <col min="29" max="29" width="25" hidden="1" customWidth="1"/>
    <col min="30" max="30" width="32" hidden="1" customWidth="1"/>
    <col min="31" max="31" width="26.109375" hidden="1" customWidth="1"/>
    <col min="32" max="32" width="33" hidden="1" customWidth="1"/>
    <col min="33" max="33" width="29.33203125" hidden="1" customWidth="1"/>
    <col min="34" max="34" width="36.33203125" hidden="1" customWidth="1"/>
    <col min="35" max="35" width="30.44140625" hidden="1" customWidth="1"/>
    <col min="36" max="36" width="37.33203125" hidden="1" customWidth="1"/>
    <col min="37" max="37" width="31.44140625" hidden="1" customWidth="1"/>
    <col min="38" max="38" width="38.44140625" hidden="1" customWidth="1"/>
    <col min="39" max="81" width="0" hidden="1" customWidth="1"/>
  </cols>
  <sheetData>
    <row r="1" spans="1:28" ht="12.75" customHeight="1" x14ac:dyDescent="0.25">
      <c r="A1" s="24" t="s">
        <v>247</v>
      </c>
      <c r="B1" s="81"/>
      <c r="C1" s="196" t="s">
        <v>115</v>
      </c>
      <c r="D1" s="196"/>
      <c r="E1" s="196"/>
      <c r="F1" s="196"/>
      <c r="G1" s="196"/>
      <c r="H1" s="25"/>
      <c r="J1" t="s">
        <v>94</v>
      </c>
      <c r="K1" t="str">
        <f>"Certificate for "&amp;Insured&amp;" - "&amp;CertificateNumber</f>
        <v xml:space="preserve">Certificate for  - </v>
      </c>
      <c r="P1" t="s">
        <v>43</v>
      </c>
      <c r="Q1" s="22">
        <f>COUNT(AssignedVehicles)</f>
        <v>0</v>
      </c>
      <c r="T1" s="38"/>
    </row>
    <row r="2" spans="1:28" ht="12.75" customHeight="1" x14ac:dyDescent="0.3">
      <c r="A2" s="149"/>
      <c r="B2" s="38"/>
      <c r="C2" s="197"/>
      <c r="D2" s="197"/>
      <c r="E2" s="197"/>
      <c r="F2" s="197"/>
      <c r="G2" s="197"/>
      <c r="H2" s="25"/>
      <c r="I2" s="46"/>
      <c r="K2" s="12" t="s">
        <v>95</v>
      </c>
      <c r="L2" t="e">
        <f>VLOOKUP($C$9,StatesRating,2,FALSE)</f>
        <v>#N/A</v>
      </c>
    </row>
    <row r="3" spans="1:28" ht="12" customHeight="1" thickBot="1" x14ac:dyDescent="0.3">
      <c r="A3" s="40"/>
      <c r="B3" s="80" t="s">
        <v>248</v>
      </c>
      <c r="C3" s="197"/>
      <c r="D3" s="197"/>
      <c r="E3" s="197"/>
      <c r="F3" s="197"/>
      <c r="G3" s="197"/>
      <c r="H3" s="25"/>
      <c r="I3" s="47"/>
      <c r="J3" s="5" t="s">
        <v>41</v>
      </c>
    </row>
    <row r="4" spans="1:28" ht="17.25" customHeight="1" x14ac:dyDescent="0.25">
      <c r="A4" s="179" t="s">
        <v>116</v>
      </c>
      <c r="B4" s="180"/>
      <c r="C4" s="92"/>
      <c r="D4" s="98" t="s">
        <v>129</v>
      </c>
      <c r="E4" s="49"/>
      <c r="F4" s="98" t="s">
        <v>126</v>
      </c>
      <c r="G4" s="26" t="str">
        <f>IF(ISBLANK(EffectiveDate)," ",EffectiveDate+J4)</f>
        <v xml:space="preserve"> </v>
      </c>
      <c r="H4" s="41"/>
      <c r="I4" s="44"/>
      <c r="J4" s="1">
        <v>365</v>
      </c>
      <c r="T4" s="108" t="s">
        <v>171</v>
      </c>
      <c r="U4" s="104"/>
      <c r="V4" s="104"/>
      <c r="W4" s="104"/>
      <c r="X4" s="118"/>
      <c r="Y4" s="105"/>
    </row>
    <row r="5" spans="1:28" ht="12.75" customHeight="1" x14ac:dyDescent="0.25">
      <c r="A5" s="179" t="s">
        <v>117</v>
      </c>
      <c r="B5" s="180"/>
      <c r="C5" s="198"/>
      <c r="D5" s="199"/>
      <c r="E5" s="200"/>
      <c r="F5" s="98" t="s">
        <v>127</v>
      </c>
      <c r="G5" s="201"/>
      <c r="H5" s="202"/>
      <c r="I5" s="44"/>
      <c r="J5" t="s">
        <v>96</v>
      </c>
      <c r="L5" t="s">
        <v>266</v>
      </c>
      <c r="T5" s="109" t="s">
        <v>177</v>
      </c>
      <c r="U5" s="148"/>
      <c r="V5" s="106"/>
      <c r="W5" s="106"/>
      <c r="X5" s="150"/>
      <c r="Y5" s="107"/>
    </row>
    <row r="6" spans="1:28" ht="12.75" customHeight="1" thickBot="1" x14ac:dyDescent="0.3">
      <c r="A6" s="179" t="s">
        <v>97</v>
      </c>
      <c r="B6" s="180"/>
      <c r="C6" s="198"/>
      <c r="D6" s="199"/>
      <c r="E6" s="200"/>
      <c r="F6" s="98" t="s">
        <v>128</v>
      </c>
      <c r="G6" s="203"/>
      <c r="H6" s="204"/>
      <c r="I6" s="44"/>
      <c r="T6" s="109" t="s">
        <v>176</v>
      </c>
      <c r="U6" s="106"/>
      <c r="V6" s="106"/>
      <c r="W6" s="106"/>
      <c r="X6" s="106"/>
      <c r="Y6" s="107"/>
      <c r="AA6" s="110" t="s">
        <v>242</v>
      </c>
      <c r="AB6" s="110" t="s">
        <v>243</v>
      </c>
    </row>
    <row r="7" spans="1:28" ht="12.75" customHeight="1" thickBot="1" x14ac:dyDescent="0.35">
      <c r="A7" s="181" t="s">
        <v>118</v>
      </c>
      <c r="B7" s="182"/>
      <c r="C7" s="198"/>
      <c r="D7" s="199"/>
      <c r="E7" s="199"/>
      <c r="F7" s="200"/>
      <c r="G7" s="38"/>
      <c r="H7" s="25"/>
      <c r="I7" s="44"/>
      <c r="T7" s="125"/>
      <c r="U7" s="124"/>
      <c r="V7" s="124"/>
      <c r="W7" s="124"/>
      <c r="X7" s="124"/>
      <c r="Y7" s="124"/>
      <c r="AA7" t="str">
        <f>","&amp;AB6&amp;","&amp;AB14&amp;","&amp;AB11&amp;","&amp;AB16</f>
        <v>,Date Endorsment effective,Effective Date:,Expiration Date:,Insured,State:,Certificate Number:,Premium Total:,,New Venture,Less then 2 years,Unsafe Driving %:,Hours of Service Compliance %:,Vehicle Maintence %:,Driver Fitness %:,Type of Commodity,Loss Ratio %:,Number of Units:,Hired and Non Owned,Developed Rate,Charged Rate,,0-50 haz 1 a 5 tons camion,0-50 haz 1 a 5 tons camion amount,0-50 haz 6 a 10 tons camion,0-50 haz 6 a 10 tons camion amount,0-50 haz 11 a 22 tons camion,0-50 haz 11 a 22 tons camion amount,0-50 haz 1 a 5 tons Tractocamión,0-50 haz 1 a 5 tons Tractocamión amount,0-50 haz 6 a 10 tons Tractocamión,0-50 haz 6 a 10 tons Tractocamión amount,0-50 haz 11 a 22 tons Tractocamión,0-50 haz 11 a 22 tons Tractocamión amount,0-50 1 a 5 tons camion,0-50 1 a 5 tons camion AMOUNT,0-50 6 a 10 tons camion,0-50 6 a 10 tons camion amount,0-50 11 a 22 tons camion,0-50 11 a 22 tons camion amount,0-50 1 a 5 tons Tractocamión,0-50 1 a 5 tons Tractocamión amount,0-50 6 a 10 tons Tractocamión,0-50 6 a 10 tons Tractocamión amount,0-50 11 a 22 tons Tractocamión,0-50 11 a 22 tons Tractocamión amount,0-250 1 a 5 tons camion,0-250 1 a 5 tons camion AMOUNT,0-250 6 a 10 tons camion,0-250 6 a 10 tons camion amount,0-250 11 a 22 tons camion,0-250 11 a 22 tons camion amount,0-250 1 a 5 tons Tractocamión,0-250 1 a 5 tons Tractocamión amount,0-250 6 a 10 tons Tractocamión,0-250 6 a 10 tons Tractocamión amount,0-250 11 a 22 tons Tractocamión,0-250 11 a 22 tons Tractocamión amount,0-500 1 a 5 tons camion,0-500 1 a 5 tons camion AMOUNT,0-500 6 a 10 tons camion,0-500 6 a 10 tons camion amount,0-500 11 a 22 tons camion,0-500 11 a 22 tons camion amount,0-500 1 a 5 tons Tractocamión,0-500 1 a 5 tons Tractocamión amount,0-500 6 a 10 tons Tractocamión,0-500 6 a 10 tons Tractocamión amount,0-500 11 a 22 tons Tractocamión,0-500 11 a 22 tons Tractocamión amount,500+ 1 a 5 tons camion,500+ 1 a 5 tons camion AMOUNT,500+ 6 a 10 tons camion,500+ 6 a 10 tons camion amount,500+ 11 a 22 tons camion,500+ 11 a 22 tons camion amount,500+ 1 a 5 tons Tractocamión,500+ 1 a 5 tons Tractocamión amount,500+ 6 a 10 tons Tractocamión,500+ 6 a 10 tons Tractocamión amount,500+ 11 a 22 tons Tractocamión,500+ 11 a 22 tons Tractocamión amount</v>
      </c>
    </row>
    <row r="8" spans="1:28" ht="12.75" customHeight="1" x14ac:dyDescent="0.3">
      <c r="A8" s="179" t="s">
        <v>119</v>
      </c>
      <c r="B8" s="180"/>
      <c r="C8" s="198"/>
      <c r="D8" s="199"/>
      <c r="E8" s="199"/>
      <c r="F8" s="200"/>
      <c r="G8" s="38"/>
      <c r="H8" s="25"/>
      <c r="T8" s="124"/>
      <c r="U8" s="124"/>
      <c r="V8" s="124"/>
      <c r="W8" s="124"/>
      <c r="X8" s="124"/>
      <c r="Y8" s="124"/>
    </row>
    <row r="9" spans="1:28" x14ac:dyDescent="0.25">
      <c r="A9" s="181" t="s">
        <v>120</v>
      </c>
      <c r="B9" s="182"/>
      <c r="C9" s="33"/>
      <c r="D9" s="99" t="s">
        <v>122</v>
      </c>
      <c r="E9" s="31"/>
      <c r="F9" s="38"/>
      <c r="G9" s="38"/>
      <c r="H9" s="25"/>
      <c r="T9" s="123"/>
      <c r="U9" s="122"/>
      <c r="V9" s="122"/>
      <c r="W9" s="122"/>
      <c r="X9" s="122"/>
      <c r="Y9" s="122"/>
    </row>
    <row r="10" spans="1:28" x14ac:dyDescent="0.25">
      <c r="A10" s="183" t="s">
        <v>250</v>
      </c>
      <c r="B10" s="180"/>
      <c r="C10" s="33"/>
      <c r="D10" s="98" t="s">
        <v>123</v>
      </c>
      <c r="E10" s="27"/>
      <c r="H10" s="25"/>
      <c r="I10" s="44"/>
      <c r="T10" s="119"/>
      <c r="U10" s="119"/>
      <c r="V10" s="120" t="str">
        <f>","&amp;U5&amp;","&amp;AB15&amp;","&amp;T7&amp;","&amp;AB17</f>
        <v>,,, ,,,,0,,0,,0,,0,,0,,0,,0,,0,,0,,0,,0,,0,,0,,0,,0,,0,,0,,0,,0,,0,,0,,0,,0,,0,,0,,0,,0,,0,,0,,0,,0,</v>
      </c>
      <c r="W10" s="121"/>
      <c r="X10" s="119"/>
      <c r="Y10" s="119"/>
    </row>
    <row r="11" spans="1:28" x14ac:dyDescent="0.25">
      <c r="A11" s="181" t="s">
        <v>121</v>
      </c>
      <c r="B11" s="182"/>
      <c r="C11" s="42"/>
      <c r="D11" s="98" t="s">
        <v>124</v>
      </c>
      <c r="E11" s="43"/>
      <c r="F11" s="86" t="s">
        <v>98</v>
      </c>
      <c r="G11" s="93"/>
      <c r="H11" s="25"/>
      <c r="I11" s="44"/>
      <c r="AA11" t="s">
        <v>241</v>
      </c>
      <c r="AB11" t="s">
        <v>249</v>
      </c>
    </row>
    <row r="12" spans="1:28" x14ac:dyDescent="0.25">
      <c r="A12" s="39"/>
      <c r="B12" s="38"/>
      <c r="C12" s="38"/>
      <c r="D12" s="12" t="s">
        <v>125</v>
      </c>
      <c r="E12" s="19"/>
      <c r="F12" s="86" t="s">
        <v>99</v>
      </c>
      <c r="G12" s="93"/>
      <c r="H12" s="25"/>
      <c r="I12" s="44"/>
    </row>
    <row r="13" spans="1:28" ht="12.75" customHeight="1" x14ac:dyDescent="0.25">
      <c r="A13" s="187" t="s">
        <v>130</v>
      </c>
      <c r="B13" s="188"/>
      <c r="C13" s="188"/>
      <c r="D13" s="188"/>
      <c r="E13" s="188"/>
      <c r="F13" s="188"/>
      <c r="G13" s="188"/>
      <c r="H13" s="93"/>
      <c r="I13" s="44"/>
    </row>
    <row r="14" spans="1:28" ht="12.75" customHeight="1" x14ac:dyDescent="0.25">
      <c r="A14" s="187" t="s">
        <v>131</v>
      </c>
      <c r="B14" s="188"/>
      <c r="C14" s="188"/>
      <c r="D14" s="188"/>
      <c r="E14" s="188"/>
      <c r="F14" s="188"/>
      <c r="G14" s="188"/>
      <c r="H14" s="94"/>
      <c r="I14" s="44">
        <f>IF(H14="Si",5,0)</f>
        <v>0</v>
      </c>
      <c r="AA14" t="s">
        <v>240</v>
      </c>
      <c r="AB14" t="str">
        <f>A4&amp;","&amp;F4&amp;","&amp;A5&amp;","&amp;A9&amp;","&amp;D11&amp;","&amp;F29</f>
        <v>Effective Date:,Expiration Date:,Insured,State:,Certificate Number:,Premium Total:</v>
      </c>
    </row>
    <row r="15" spans="1:28" ht="12.75" customHeight="1" x14ac:dyDescent="0.25">
      <c r="A15" t="s">
        <v>132</v>
      </c>
      <c r="D15" s="184"/>
      <c r="E15" s="185"/>
      <c r="F15" s="185"/>
      <c r="G15" s="185"/>
      <c r="H15" s="186"/>
      <c r="I15" s="44">
        <f>IF(H15="Si",5,0)</f>
        <v>0</v>
      </c>
      <c r="AA15" s="115"/>
      <c r="AB15" t="str">
        <f>EffectiveDate&amp;","&amp;ExpirationDate&amp;","&amp;Insured&amp;","&amp;CertState&amp;","&amp;CertificateNumber&amp;","&amp;G29</f>
        <v>, ,,,,0</v>
      </c>
    </row>
    <row r="16" spans="1:28" x14ac:dyDescent="0.25">
      <c r="A16" s="189" t="s">
        <v>133</v>
      </c>
      <c r="B16" s="190"/>
      <c r="C16" s="190"/>
      <c r="D16" s="190"/>
      <c r="E16" s="190"/>
      <c r="F16" s="190"/>
      <c r="G16" s="190"/>
      <c r="H16" s="159"/>
      <c r="I16" s="44"/>
      <c r="AB16" t="str">
        <f>AA18&amp;","&amp;AB18&amp;","&amp;AC18&amp;","&amp;AD18&amp;","&amp;AE18&amp;","&amp;AF18&amp;","&amp;AG18&amp;","&amp;AH18&amp;","&amp;AI18&amp;","&amp;AJ18&amp;","&amp;AK18&amp;","&amp;AL18&amp;","&amp;AA20&amp;","&amp;AB20&amp;","&amp;AC20&amp;","&amp;AD20&amp;","&amp;AE20&amp;","&amp;AF20&amp;","&amp;AG20&amp;","&amp;AH20&amp;","&amp;AI20&amp;","&amp;AJ20&amp;","&amp;AK20&amp;","&amp;AL20&amp;","&amp;AA22&amp;","&amp;AB22&amp;","&amp;AC22&amp;","&amp;AD22&amp;","&amp;AE22&amp;","&amp;AF22&amp;","&amp;AG22&amp;","&amp;AH22&amp;","&amp;AI22&amp;","&amp;AJ22&amp;","&amp;AK22&amp;","&amp;AL22&amp;","&amp;AA24&amp;","&amp;AB24&amp;","&amp;AC24&amp;","&amp;AD24&amp;","&amp;AE24&amp;","&amp;AF24&amp;","&amp;AG24&amp;","&amp;AH24&amp;","&amp;AI24&amp;","&amp;AJ24&amp;","&amp;AK24&amp;","&amp;AL24&amp;","&amp;AA26&amp;","&amp;AB26&amp;","&amp;AC26&amp;","&amp;AD26&amp;","&amp;AE26&amp;","&amp;AF26&amp;","&amp;AG26&amp;","&amp;AH26&amp;","&amp;AI26&amp;","&amp;AJ26&amp;","&amp;AK26&amp;","&amp;AL26</f>
        <v>0-50 haz 1 a 5 tons camion,0-50 haz 1 a 5 tons camion amount,0-50 haz 6 a 10 tons camion,0-50 haz 6 a 10 tons camion amount,0-50 haz 11 a 22 tons camion,0-50 haz 11 a 22 tons camion amount,0-50 haz 1 a 5 tons Tractocamión,0-50 haz 1 a 5 tons Tractocamión amount,0-50 haz 6 a 10 tons Tractocamión,0-50 haz 6 a 10 tons Tractocamión amount,0-50 haz 11 a 22 tons Tractocamión,0-50 haz 11 a 22 tons Tractocamión amount,0-50 1 a 5 tons camion,0-50 1 a 5 tons camion AMOUNT,0-50 6 a 10 tons camion,0-50 6 a 10 tons camion amount,0-50 11 a 22 tons camion,0-50 11 a 22 tons camion amount,0-50 1 a 5 tons Tractocamión,0-50 1 a 5 tons Tractocamión amount,0-50 6 a 10 tons Tractocamión,0-50 6 a 10 tons Tractocamión amount,0-50 11 a 22 tons Tractocamión,0-50 11 a 22 tons Tractocamión amount,0-250 1 a 5 tons camion,0-250 1 a 5 tons camion AMOUNT,0-250 6 a 10 tons camion,0-250 6 a 10 tons camion amount,0-250 11 a 22 tons camion,0-250 11 a 22 tons camion amount,0-250 1 a 5 tons Tractocamión,0-250 1 a 5 tons Tractocamión amount,0-250 6 a 10 tons Tractocamión,0-250 6 a 10 tons Tractocamión amount,0-250 11 a 22 tons Tractocamión,0-250 11 a 22 tons Tractocamión amount,0-500 1 a 5 tons camion,0-500 1 a 5 tons camion AMOUNT,0-500 6 a 10 tons camion,0-500 6 a 10 tons camion amount,0-500 11 a 22 tons camion,0-500 11 a 22 tons camion amount,0-500 1 a 5 tons Tractocamión,0-500 1 a 5 tons Tractocamión amount,0-500 6 a 10 tons Tractocamión,0-500 6 a 10 tons Tractocamión amount,0-500 11 a 22 tons Tractocamión,0-500 11 a 22 tons Tractocamión amount,500+ 1 a 5 tons camion,500+ 1 a 5 tons camion AMOUNT,500+ 6 a 10 tons camion,500+ 6 a 10 tons camion amount,500+ 11 a 22 tons camion,500+ 11 a 22 tons camion amount,500+ 1 a 5 tons Tractocamión,500+ 1 a 5 tons Tractocamión amount,500+ 6 a 10 tons Tractocamión,500+ 6 a 10 tons Tractocamión amount,500+ 11 a 22 tons Tractocamión,500+ 11 a 22 tons Tractocamión amount</v>
      </c>
    </row>
    <row r="17" spans="1:38" ht="13.5" customHeight="1" x14ac:dyDescent="0.25">
      <c r="A17" s="191" t="s">
        <v>134</v>
      </c>
      <c r="B17" s="191"/>
      <c r="C17" s="191"/>
      <c r="D17" s="191"/>
      <c r="E17" s="191"/>
      <c r="F17" s="191"/>
      <c r="G17" s="191"/>
      <c r="H17" s="96"/>
      <c r="I17" s="44">
        <f>SUM(I14:I16)</f>
        <v>0</v>
      </c>
      <c r="AA17" t="s">
        <v>179</v>
      </c>
      <c r="AB17" t="str">
        <f>AA19&amp;","&amp;AB19&amp;","&amp;AC19&amp;","&amp;AD19&amp;","&amp;AE19&amp;","&amp;AF19&amp;","&amp;AG19&amp;","&amp;AH19&amp;","&amp;AI19&amp;","&amp;AJ19&amp;","&amp;AK19&amp;","&amp;AL19&amp;","&amp;AA21&amp;","&amp;AB21&amp;","&amp;AC21&amp;","&amp;AD21&amp;","&amp;AE21&amp;","&amp;AF21&amp;","&amp;AG21&amp;","&amp;AH21&amp;","&amp;AI21&amp;","&amp;AJ21&amp;","&amp;AK21&amp;","&amp;AL21&amp;","&amp;AA23&amp;","&amp;AB23&amp;","&amp;AC23&amp;","&amp;AD23&amp;","&amp;AE23&amp;","&amp;AF23&amp;","&amp;AG23&amp;","&amp;AH23&amp;","&amp;AI23&amp;","&amp;AJ23&amp;","&amp;AK23&amp;","&amp;AL23&amp;","&amp;AA25&amp;","&amp;AB25&amp;","&amp;AC25&amp;","&amp;AD25&amp;","&amp;AE25&amp;","&amp;AF25&amp;","&amp;AG25&amp;","&amp;AH25&amp;","&amp;AI25&amp;","&amp;AJ25&amp;","&amp;AK25&amp;","&amp;AL25&amp;","&amp;AA27&amp;","&amp;AB27&amp;","&amp;AC27&amp;","&amp;AD27&amp;","&amp;AE27&amp;","&amp;AF27&amp;","&amp;AG27&amp;","&amp;AH27&amp;","&amp;AI27&amp;","&amp;AJ27&amp;","&amp;AK27&amp;","&amp;AL27</f>
        <v>0,,0,,0,,0,,0,,0,,0,,0,,0,,0,,0,,0,,0,,0,,0,,0,,0,,0,,0,,0,,0,,0,,0,,0,,0,,0,,0,,0,,0,,0,</v>
      </c>
    </row>
    <row r="18" spans="1:38" ht="13.8" x14ac:dyDescent="0.25">
      <c r="A18" s="192" t="s">
        <v>135</v>
      </c>
      <c r="B18" s="192"/>
      <c r="C18" s="192"/>
      <c r="D18" s="192"/>
      <c r="E18" s="192"/>
      <c r="F18" s="192"/>
      <c r="G18" s="192"/>
      <c r="H18" s="96"/>
      <c r="AA18" s="111" t="s">
        <v>180</v>
      </c>
      <c r="AB18" s="113" t="s">
        <v>210</v>
      </c>
      <c r="AC18" s="111" t="s">
        <v>181</v>
      </c>
      <c r="AD18" s="113" t="s">
        <v>219</v>
      </c>
      <c r="AE18" s="111" t="s">
        <v>182</v>
      </c>
      <c r="AF18" s="113" t="s">
        <v>220</v>
      </c>
      <c r="AG18" s="111" t="s">
        <v>183</v>
      </c>
      <c r="AH18" s="113" t="s">
        <v>225</v>
      </c>
      <c r="AI18" s="111" t="s">
        <v>184</v>
      </c>
      <c r="AJ18" s="113" t="s">
        <v>230</v>
      </c>
      <c r="AK18" s="111" t="s">
        <v>185</v>
      </c>
      <c r="AL18" s="113" t="s">
        <v>235</v>
      </c>
    </row>
    <row r="19" spans="1:38" ht="13.5" customHeight="1" x14ac:dyDescent="0.25">
      <c r="A19" s="193" t="s">
        <v>136</v>
      </c>
      <c r="B19" s="193"/>
      <c r="C19" s="193"/>
      <c r="D19" s="193"/>
      <c r="E19" s="193"/>
      <c r="F19" s="193"/>
      <c r="G19" s="193"/>
      <c r="H19" s="96"/>
      <c r="I19" s="44"/>
      <c r="AA19" s="111">
        <f>COUNTIFS($E$32:$E$1031,"0-50 hazmat",$F$32:$F$1031,"1 a 5 Tons.", $G$32:$G$1031,"Camión",$L$32:$L$1031,"a")</f>
        <v>0</v>
      </c>
      <c r="AB19" s="113" t="str">
        <f>IF(AA19=AA15,"",SUMIFS($H$32:$H$1031,$E$32:$E$1031,"0-50 hazmat",$F$32:$F$1031,"1 a 5 Tons.",$G$32:$G$1031,"Camión",$L$32:$L$1031,"a")/AA19)</f>
        <v/>
      </c>
      <c r="AC19" s="111">
        <f>COUNTIFS($E$32:$E$1031,"0-50 hazmat",$F$32:$F$1031,"6 a 10 Tons.", $G$32:$G$1031,"Camión",$L$32:$L$1031,"a")</f>
        <v>0</v>
      </c>
      <c r="AD19" s="113" t="str">
        <f>IF(AC19=AA15,"",SUMIFS($H$32:$H$1031,$E$32:$E$1031,"0-50 hazmat",$F$32:$F$1031,"6 a 10 Tons.",$G$32:$G$1031,"Camión",$L$32:$L$1031,"a")/AC19)</f>
        <v/>
      </c>
      <c r="AE19" s="111">
        <f>COUNTIFS($E$32:$E$1031,"0-50 hazmat",$F$32:$F$1031,"11 a 22 Tons.", $G$32:$G$1031,"Camión",$L$32:$L$1031,"a")</f>
        <v>0</v>
      </c>
      <c r="AF19" s="113" t="str">
        <f>IF(AE19=AA15,"",SUMIFS($H$32:$H$1031,$E$32:$E$1031,"0-50 hazmat",$F$32:$F$1031,"11 a 22 Tons.",$G$32:$G$1031,"Camión",$L$32:$L$1031,"a")/AE19)</f>
        <v/>
      </c>
      <c r="AG19" s="111">
        <f>COUNTIFS($E$32:$E$1031,"0-50 hazmat",$F$32:$F$1031,"1 a 5 Tons.", $G$32:$G$1031,"Tractocamión",$L$32:$L$1031,"a")</f>
        <v>0</v>
      </c>
      <c r="AH19" s="113" t="str">
        <f>IF(AG19=AA15,"",SUMIFS($H$32:$H$1031,$E$32:$E$1031,"0-50 hazmat",$F$32:$F$1031,"1 a 5 Tons.",$G$32:$G$1031,"Tractocamión",$L$32:$L$1031,"a")/AG19)</f>
        <v/>
      </c>
      <c r="AI19" s="112">
        <f>COUNTIFS($E$32:$E$1031,"0-50 hazmat",$F$32:$F$1031,"6 a 10 Tons.", $G$32:$G$1031,"Tractocamión",$L$32:$L$1031,"a")</f>
        <v>0</v>
      </c>
      <c r="AJ19" s="114" t="str">
        <f>IF(AI19=AA15,"",SUMIFS($H$32:$H$1031,$E$32:$E$1031,"0-50 hazmat",$F$32:$F$1031,"6 a 10 Tons.",$G$32:$G$1031,"Tractocamión",$L$32:$L$1031,"a")/AI19)</f>
        <v/>
      </c>
      <c r="AK19" s="111">
        <f>COUNTIFS($E$32:$E$1031,"0-50 hazmat",$F$32:$F$1031,"11 a 22 Tons.", $G$32:$G$1031,"Tractocamión",$L$32:$L$1031,"a")</f>
        <v>0</v>
      </c>
      <c r="AL19" s="113" t="str">
        <f>IF(AK19=AA15,"",SUMIFS($H$32:$H$1031,$E$32:$E$1031,"0-50 hazmat",$F$32:$F$1031,"11 a 22 Tons.",$G$32:$G$1031,"Tractocamión",$L$32:$L$1031,"a")/AK19)</f>
        <v/>
      </c>
    </row>
    <row r="20" spans="1:38" ht="13.5" customHeight="1" x14ac:dyDescent="0.25">
      <c r="A20" s="193" t="s">
        <v>137</v>
      </c>
      <c r="B20" s="193"/>
      <c r="C20" s="193"/>
      <c r="D20" s="193"/>
      <c r="E20" s="193"/>
      <c r="F20" s="193"/>
      <c r="G20" s="193"/>
      <c r="H20" s="96"/>
      <c r="I20" s="45"/>
      <c r="AA20" s="111" t="s">
        <v>186</v>
      </c>
      <c r="AB20" s="113" t="s">
        <v>211</v>
      </c>
      <c r="AC20" s="111" t="s">
        <v>187</v>
      </c>
      <c r="AD20" s="113" t="s">
        <v>215</v>
      </c>
      <c r="AE20" s="111" t="s">
        <v>188</v>
      </c>
      <c r="AF20" s="113" t="s">
        <v>221</v>
      </c>
      <c r="AG20" s="111" t="s">
        <v>189</v>
      </c>
      <c r="AH20" s="113" t="s">
        <v>226</v>
      </c>
      <c r="AI20" s="111" t="s">
        <v>190</v>
      </c>
      <c r="AJ20" s="113" t="s">
        <v>231</v>
      </c>
      <c r="AK20" s="111" t="s">
        <v>191</v>
      </c>
      <c r="AL20" s="113" t="s">
        <v>236</v>
      </c>
    </row>
    <row r="21" spans="1:38" ht="13.5" customHeight="1" x14ac:dyDescent="0.25">
      <c r="A21" s="192" t="s">
        <v>138</v>
      </c>
      <c r="B21" s="192"/>
      <c r="C21" s="192"/>
      <c r="D21" s="192"/>
      <c r="E21" s="192"/>
      <c r="F21" s="192"/>
      <c r="G21" s="192"/>
      <c r="H21" s="96"/>
      <c r="I21" s="45"/>
      <c r="AA21" s="111">
        <f>COUNTIFS($E$32:$E$1031,"0-50",$F$32:$F$1031,"1 a 5 Tons.", $G$32:$G$1031,"Camión",$L$32:$L$1031,"a")</f>
        <v>0</v>
      </c>
      <c r="AB21" s="113" t="str">
        <f>IF(AA21=AA15,"",SUMIFS($H$32:$H$1031,$E$32:$E$1031,"0-50",$F$32:$F$1031,"1 a 5 Tons.",$G$32:$G$1031,"Camión",$L$32:$L$1031,"a")/AA21)</f>
        <v/>
      </c>
      <c r="AC21" s="111">
        <f>COUNTIFS($E$32:$E$1031,"0-50",$F$32:$F$1031,"6 a 10 Tons.", $G$32:$G$1031,"Camión",$L$32:$L$1031,"a")</f>
        <v>0</v>
      </c>
      <c r="AD21" s="113" t="str">
        <f>IF(AC21=AA15,"",SUMIFS($H$32:$H$1031,$E$32:$E$1031,"0-50",$F$32:$F$1031,"6 a 10 Tons.",$G$32:$G$1031,"Camión",$L$32:$L$1031,"a")/AC21)</f>
        <v/>
      </c>
      <c r="AE21" s="111">
        <f>COUNTIFS($E$32:$E$1031,"0-50",$F$32:$F$1031,"11 a 22 Tons.", $G$32:$G$1031,"Camión",$L$32:$L$1031,"a")</f>
        <v>0</v>
      </c>
      <c r="AF21" s="113" t="str">
        <f>IF(AE21=AA15,"",SUMIFS($H$32:$H$1031,$E$32:$E$1031,"0-50",$F$32:$F$1031,"11 a 22 Tons.",$G$32:$G$1031,"Camión",$L$32:$L$1031,"a")/AE21)</f>
        <v/>
      </c>
      <c r="AG21" s="111">
        <f>COUNTIFS($E$32:$E$1031,"0-50",$F$32:$F$1031,"1 a 5 Tons.", $G$32:$G$1031,"Tractocamión",$L$32:$L$1031,"a")</f>
        <v>0</v>
      </c>
      <c r="AH21" s="113" t="str">
        <f>IF(AG21=AA15,"",SUMIFS($H$32:$H$1031,$E$32:$E$1031,"0-50",$F$32:$F$1031,"1 a 5 Tons.",$G$32:$G$1031,"Tractocamión",$L$32:$L$1031,"a")/AG21)</f>
        <v/>
      </c>
      <c r="AI21" s="112">
        <f>COUNTIFS($E$32:$E$1031,"0-50",$F$32:$F$1031,"6 a 10 Tons.", $G$32:$G$1031,"Tractocamión",$L$32:$L$1031,"a")</f>
        <v>0</v>
      </c>
      <c r="AJ21" s="114" t="str">
        <f>IF(AI21=AA15,"",SUMIFS($H$32:$H$1031,$E$32:$E$1031,"0-50",$F$32:$F$1031,"6 a 10 Tons.",$G$32:$G$1031,"Tractocamión",$L$32:$L$1031,"a")/AI21)</f>
        <v/>
      </c>
      <c r="AK21" s="111">
        <f>COUNTIFS($E$32:$E$1031,"0-50",$F$32:$F$1031,"11 a 22 Tons.", $G$32:$G$1031,"Tractocamión",$L$32:$L$1031,"a")</f>
        <v>0</v>
      </c>
      <c r="AL21" s="113" t="str">
        <f>IF(AK21=AA15,"",SUMIFS($H$32:$H$1031,$E$32:$E$1031,"0-50",$F$32:$F$1031,"11 a 22 Tons.",$G$32:$G$1031,"Tractocamión",$L$32:$L$1031,"a")/AK21)</f>
        <v/>
      </c>
    </row>
    <row r="22" spans="1:38" ht="13.5" customHeight="1" x14ac:dyDescent="0.25">
      <c r="A22" s="193" t="s">
        <v>139</v>
      </c>
      <c r="B22" s="193"/>
      <c r="C22" s="193"/>
      <c r="D22" s="193"/>
      <c r="E22" s="193"/>
      <c r="F22" s="193"/>
      <c r="G22" s="193"/>
      <c r="H22" s="96"/>
      <c r="AA22" s="111" t="s">
        <v>192</v>
      </c>
      <c r="AB22" s="113" t="s">
        <v>212</v>
      </c>
      <c r="AC22" s="111" t="s">
        <v>193</v>
      </c>
      <c r="AD22" s="113" t="s">
        <v>216</v>
      </c>
      <c r="AE22" s="111" t="s">
        <v>194</v>
      </c>
      <c r="AF22" s="113" t="s">
        <v>222</v>
      </c>
      <c r="AG22" s="111" t="s">
        <v>195</v>
      </c>
      <c r="AH22" s="113" t="s">
        <v>227</v>
      </c>
      <c r="AI22" s="111" t="s">
        <v>196</v>
      </c>
      <c r="AJ22" s="113" t="s">
        <v>232</v>
      </c>
      <c r="AK22" s="111" t="s">
        <v>197</v>
      </c>
      <c r="AL22" s="113" t="s">
        <v>237</v>
      </c>
    </row>
    <row r="23" spans="1:38" ht="13.5" customHeight="1" x14ac:dyDescent="0.25">
      <c r="A23" s="192" t="s">
        <v>140</v>
      </c>
      <c r="B23" s="192"/>
      <c r="C23" s="192"/>
      <c r="D23" s="192"/>
      <c r="E23" s="192"/>
      <c r="F23" s="192"/>
      <c r="G23" s="192"/>
      <c r="H23" s="97"/>
      <c r="AA23" s="111">
        <f>COUNTIFS($E$32:$E$1031,"0-250",$F$32:$F$1031,"1 a 5 Tons.", $G$32:$G$1031,"Camión",$L$32:$L$1031,"a")</f>
        <v>0</v>
      </c>
      <c r="AB23" s="113" t="str">
        <f>IF(AA23=AA15,"",SUMIFS($H$32:$H$1031,$E$32:$E$1031,"0-250",$F$32:$F$1031,"1 a 5 Tons.",$G$32:$G$1031,"Camión",$L$32:$L$1031,"a")/AA23)</f>
        <v/>
      </c>
      <c r="AC23" s="111">
        <f>COUNTIFS($E$32:$E$1031,"0-250",$F$32:$F$1031,"6 a 10 Tons.", $G$32:$G$1031,"Camión",$L$32:$L$1031,"a")</f>
        <v>0</v>
      </c>
      <c r="AD23" s="113" t="str">
        <f>IF(AC23=AA15,"",SUMIFS($H$32:$H$1031,$E$32:$E$1031,"0-250",$F$32:$F$1031,"6 a 10 Tons.",$G$32:$G$1031,"Camión",$L$32:$L$1031,"a")/AC23)</f>
        <v/>
      </c>
      <c r="AE23" s="111">
        <f>COUNTIFS($E$32:$E$1031,"0-250",$F$32:$F$1031,"11 a 22 Tons.", $G$32:$G$1031,"Camión",$L$32:$L$1031,"a")</f>
        <v>0</v>
      </c>
      <c r="AF23" s="113" t="str">
        <f>IF(AE23=AA15,"",SUMIFS($H$32:$H$1031,$E$32:$E$1031,"0-250",$F$32:$F$1031,"11 a 22 Tons.",$G$32:$G$1031,"Camión",$L$32:$L$1031,"a")/AE23)</f>
        <v/>
      </c>
      <c r="AG23" s="111">
        <f>COUNTIFS($E$32:$E$1031,"0-250",$F$32:$F$1031,"1 a 5 Tons.", $G$32:$G$1031,"Tractocamión",$L$32:$L$1031,"a")</f>
        <v>0</v>
      </c>
      <c r="AH23" s="113" t="str">
        <f>IF(AG23=AA15,"",SUMIFS($H$32:$H$1031,$E$32:$E$1031,"0-250",$F$32:$F$1031,"1 a 5 Tons.",$G$32:$G$1031,"Tractocamión",$L$32:$L$1031,"a")/AG23)</f>
        <v/>
      </c>
      <c r="AI23" s="112">
        <f>COUNTIFS($E$32:$E$1031,"0-250",$F$32:$F$1031,"6 a 10 Tons.", $G$32:$G$1031,"Tractocamión",$L$32:$L$1031,"a")</f>
        <v>0</v>
      </c>
      <c r="AJ23" s="114" t="str">
        <f>IF(AI23=AA15,"",SUMIFS($H$32:$H$1031,$E$32:$E$1031,"0-250",$F$32:$F$1031,"6 a 10 Tons.",$G$32:$G$1031,"Tractocamión",$L$32:$L$1031,"a")/AI23)</f>
        <v/>
      </c>
      <c r="AK23" s="111">
        <f>COUNTIFS($E$32:$E$1031,"0-250",$F$32:$F$1031,"11 a 22 Tons.", $G$32:$G$1031,"Tractocamión",$L$32:$L$1031,"a")</f>
        <v>0</v>
      </c>
      <c r="AL23" s="113" t="str">
        <f>IF(AK23=AA15,"",SUMIFS($H$32:$H$1031,$E$32:$E$1031,"0-250",$F$32:$F$1031,"11 a 22 Tons.",$G$32:$G$1031,"Tractocamión",$L$32:$L$1031,"a")/AK23)</f>
        <v/>
      </c>
    </row>
    <row r="24" spans="1:38" x14ac:dyDescent="0.25">
      <c r="A24" s="101"/>
      <c r="B24" s="102"/>
      <c r="C24" s="102"/>
      <c r="D24" s="207" t="s">
        <v>141</v>
      </c>
      <c r="E24" s="207"/>
      <c r="F24" s="207"/>
      <c r="G24" s="205"/>
      <c r="H24" s="206"/>
      <c r="J24" s="35"/>
      <c r="AA24" s="111" t="s">
        <v>198</v>
      </c>
      <c r="AB24" s="113" t="s">
        <v>213</v>
      </c>
      <c r="AC24" s="111" t="s">
        <v>199</v>
      </c>
      <c r="AD24" s="113" t="s">
        <v>217</v>
      </c>
      <c r="AE24" s="111" t="s">
        <v>200</v>
      </c>
      <c r="AF24" s="113" t="s">
        <v>223</v>
      </c>
      <c r="AG24" s="111" t="s">
        <v>201</v>
      </c>
      <c r="AH24" s="113" t="s">
        <v>228</v>
      </c>
      <c r="AI24" s="111" t="s">
        <v>202</v>
      </c>
      <c r="AJ24" s="113" t="s">
        <v>233</v>
      </c>
      <c r="AK24" s="111" t="s">
        <v>203</v>
      </c>
      <c r="AL24" s="113" t="s">
        <v>238</v>
      </c>
    </row>
    <row r="25" spans="1:38" ht="25.5" customHeight="1" x14ac:dyDescent="0.25">
      <c r="A25" s="194" t="s">
        <v>166</v>
      </c>
      <c r="B25" s="194"/>
      <c r="C25" s="194"/>
      <c r="D25" s="194"/>
      <c r="E25" s="194"/>
      <c r="F25" s="194"/>
      <c r="G25" s="194"/>
      <c r="H25" s="103"/>
      <c r="J25" s="35"/>
      <c r="AA25" s="111">
        <f>COUNTIFS($E$32:$E$1031,"0-500",$F$32:$F$1031,"1 a 5 Tons.", $G$32:$G$1031,"Camión",$L$32:$L$1031,"a")</f>
        <v>0</v>
      </c>
      <c r="AB25" s="113" t="str">
        <f>IF(AA25=AA15,"",SUMIFS($H$32:$H$1031,$E$32:$E$1031,"0-500",$F$32:$F$1031,"1 a 5 Tons.",$G$32:$G$1031,"Camión",$L$32:$L$1031,"a")/AA25)</f>
        <v/>
      </c>
      <c r="AC25" s="111">
        <f>COUNTIFS($E$32:$E$1031,"0-500",$F$32:$F$1031,"6 a 10 Tons.", $G$32:$G$1031,"Camión",$L$32:$L$1031,"a")</f>
        <v>0</v>
      </c>
      <c r="AD25" s="113" t="str">
        <f>IF(AC25=AA15,"",SUMIFS($H$32:$H$1031,$E$32:$E$1031,"0-500",$F$32:$F$1031,"6 a 10 Tons.",$G$32:$G$1031,"Camión",$L$32:$L$1031,"a")/AC25)</f>
        <v/>
      </c>
      <c r="AE25" s="111">
        <f>COUNTIFS($E$32:$E$1031,"0-500",$F$32:$F$1031,"11 a 22 Tons.", $G$32:$G$1031,"Camión",$L$32:$L$1031,"a")</f>
        <v>0</v>
      </c>
      <c r="AF25" s="113" t="str">
        <f>IF(AE25=AA15,"",SUMIFS($H$32:$H$1031,$E$32:$E$1031,"0-500",$F$32:$F$1031,"11 a 22 Tons.",$G$32:$G$1031,"Camión",$L$32:$L$1031,"a")/AE25)</f>
        <v/>
      </c>
      <c r="AG25" s="111">
        <f>COUNTIFS($E$32:$E$1031,"0-500",$F$32:$F$1031,"1 a 5 Tons.", $G$32:$G$1031,"Tractocamión",$L$32:$L$1031,"a")</f>
        <v>0</v>
      </c>
      <c r="AH25" s="113" t="str">
        <f>IF(AG25=AA15,"",SUMIFS($H$32:$H$1031,$E$32:$E$1031,"0-500",$F$32:$F$1031,"1 a 5 Tons.",$G$32:$G$1031,"Tractocamión",$L$32:$L$1031,"a")/AG25)</f>
        <v/>
      </c>
      <c r="AI25" s="112">
        <f>COUNTIFS($E$32:$E$1031,"0-500",$F$32:$F$1031,"6 a 10 Tons.", $G$32:$G$1031,"Tractocamión",$L$32:$L$1031,"a")</f>
        <v>0</v>
      </c>
      <c r="AJ25" s="114" t="str">
        <f>IF(AI25=AA15,"",SUMIFS($H$32:$H$1031,$E$32:$E$1031,"0-500",$F$32:$F$1031,"6 a 10 Tons.",$G$32:$G$1031,"Tractocamión",$L$32:$L$1031,"a")/AI25)</f>
        <v/>
      </c>
      <c r="AK25" s="111">
        <f>COUNTIFS($E$32:$E$1031,"0-500",$F$32:$F$1031,"11 a 22 Tons.", $G$32:$G$1031,"Tractocamión",$L$32:$L$1031,"a")</f>
        <v>0</v>
      </c>
      <c r="AL25" s="113" t="str">
        <f>IF(AK25=AA15,"",SUMIFS($H$32:$H$1031,$E$32:$E$1031,"0-500",$F$32:$F$1031,"11 a 22 Tons.",$G$32:$G$1031,"Tractocamión",$L$32:$L$1031,"a")/AK25)</f>
        <v/>
      </c>
    </row>
    <row r="26" spans="1:38" ht="25.5" customHeight="1" x14ac:dyDescent="0.25">
      <c r="A26" s="195" t="s">
        <v>165</v>
      </c>
      <c r="B26" s="194"/>
      <c r="C26" s="194"/>
      <c r="D26" s="194"/>
      <c r="E26" s="194"/>
      <c r="F26" s="194"/>
      <c r="G26" s="194"/>
      <c r="H26" s="103"/>
      <c r="J26" s="35"/>
      <c r="AA26" s="111" t="s">
        <v>204</v>
      </c>
      <c r="AB26" s="113" t="s">
        <v>214</v>
      </c>
      <c r="AC26" s="111" t="s">
        <v>205</v>
      </c>
      <c r="AD26" s="113" t="s">
        <v>218</v>
      </c>
      <c r="AE26" s="111" t="s">
        <v>206</v>
      </c>
      <c r="AF26" s="113" t="s">
        <v>224</v>
      </c>
      <c r="AG26" s="111" t="s">
        <v>207</v>
      </c>
      <c r="AH26" s="113" t="s">
        <v>229</v>
      </c>
      <c r="AI26" s="111" t="s">
        <v>208</v>
      </c>
      <c r="AJ26" s="113" t="s">
        <v>234</v>
      </c>
      <c r="AK26" s="111" t="s">
        <v>209</v>
      </c>
      <c r="AL26" s="113" t="s">
        <v>239</v>
      </c>
    </row>
    <row r="27" spans="1:38" ht="25.5" customHeight="1" x14ac:dyDescent="0.35">
      <c r="A27" s="141"/>
      <c r="B27" s="141"/>
      <c r="C27" s="141"/>
      <c r="D27" s="141"/>
      <c r="E27" s="155" t="s">
        <v>178</v>
      </c>
      <c r="F27" s="153" t="s">
        <v>47</v>
      </c>
      <c r="G27" s="172">
        <f>Premium</f>
        <v>0</v>
      </c>
      <c r="H27" s="145"/>
      <c r="J27" s="35"/>
      <c r="AA27" s="111">
        <f>COUNTIFS($E$32:$E$1031,"500+",$F$32:$F$1031,"1 a 5 Tons.", $G$32:$G$1031,"Camión",$L$32:$L$1031,"a")</f>
        <v>0</v>
      </c>
      <c r="AB27" s="113" t="str">
        <f>IF(AA27=AA15,"",SUMIFS($H$32:$H$1031,$E$32:$E$1031,"500+",$F$32:$F$1031,"1 a 5 Tons.",$G$32:$G$1031,"Camión",$L$32:$L$1031,"a")/AA27)</f>
        <v/>
      </c>
      <c r="AC27" s="111">
        <f>COUNTIFS($E$32:$E$1031,"500+",$F$32:$F$1031,"6 a 10 Tons.", $G$32:$G$1031,"Camión",$L$32:$L$1031,"a")</f>
        <v>0</v>
      </c>
      <c r="AD27" s="113" t="str">
        <f>IF(AC27=AA15,"",SUMIFS($H$32:$H$1031,$E$32:$E$1031,"500+",$F$32:$F$1031,"6 a 10 Tons.",$G$32:$G$1031,"Camión",$L$32:$L$1031,"a")/AC27)</f>
        <v/>
      </c>
      <c r="AE27" s="111">
        <f>COUNTIFS($E$32:$E$1031,"500+",$F$32:$F$1031,"11 a 22 Tons.", $G$32:$G$1031,"Camión",$L$32:$L$1031,"a")</f>
        <v>0</v>
      </c>
      <c r="AF27" s="113" t="str">
        <f>IF(AE27=AA15,"",SUMIFS($H$32:$H$1031,$E$32:$E$1031,"500+",$F$32:$F$1031,"11 a 22 Tons.",$G$32:$G$1031,"Camión",$L$32:$L$1031,"a")/AE27)</f>
        <v/>
      </c>
      <c r="AG27" s="111">
        <f>COUNTIFS($E$32:$E$1031,"500+",$F$32:$F$1031,"1 a 5 Tons.", $G$32:$G$1031,"Tractocamión",$L$32:$L$1031,"a")</f>
        <v>0</v>
      </c>
      <c r="AH27" s="113" t="str">
        <f>IF(AG27=AA15,"",SUMIFS($H$32:$H$1031,$E$32:$E$1031,"500+",$F$32:$F$1031,"1 a 5 Tons.",$G$32:$G$1031,"Tractocamión",$L$32:$L$1031,"a")/AG27)</f>
        <v/>
      </c>
      <c r="AI27" s="112">
        <f>COUNTIFS($E$32:$E$1031,"500+",$F$32:$F$1031,"6 a 10 Tons.", $G$32:$G$1031,"Tractocamión",$L$32:$L$1031,"a")</f>
        <v>0</v>
      </c>
      <c r="AJ27" s="114" t="str">
        <f>IF(AI27=AA15,"",SUMIFS($H$32:$H$1031,$E$32:$E$1031,"500+",$F$32:$F$1031,"6 a 10 Tons.",$G$32:$G$1031,"Tractocamión",$L$32:$L$1031,"a")/AI27)</f>
        <v/>
      </c>
      <c r="AK27" s="111">
        <f>COUNTIFS($E$32:$E$1031,"500+",$F$32:$F$1031,"11 a 22 Tons.", $G$32:$G$1031,"Tractocamión",$L$32:$L$1031,"a")</f>
        <v>0</v>
      </c>
      <c r="AL27" s="113" t="str">
        <f>IF(AK27=AA15,"",SUMIFS($H$32:$H$1031,$E$32:$E$1031,"500+",$F$32:$F$1031,"11 a 22 Tons.",$G$32:$G$1031,"Tractocamión",$L$32:$L$1031,"a")/AK27)</f>
        <v/>
      </c>
    </row>
    <row r="28" spans="1:38" ht="26.4" x14ac:dyDescent="0.35">
      <c r="A28" s="141"/>
      <c r="B28" s="141"/>
      <c r="C28" s="141"/>
      <c r="D28" s="141"/>
      <c r="E28" s="156"/>
      <c r="F28" s="154" t="s">
        <v>261</v>
      </c>
      <c r="G28" s="173">
        <f>IF(ISERROR(Fees),"",Fees)</f>
        <v>0</v>
      </c>
      <c r="H28" s="146"/>
      <c r="J28" s="35"/>
      <c r="AA28" s="111"/>
      <c r="AB28" s="113"/>
      <c r="AC28" s="111"/>
      <c r="AD28" s="113"/>
      <c r="AE28" s="111"/>
      <c r="AF28" s="113"/>
      <c r="AG28" s="111"/>
      <c r="AH28" s="113"/>
      <c r="AI28" s="112"/>
      <c r="AJ28" s="114"/>
      <c r="AK28" s="111"/>
      <c r="AL28" s="113"/>
    </row>
    <row r="29" spans="1:38" ht="25.5" customHeight="1" x14ac:dyDescent="0.25">
      <c r="A29" s="142"/>
      <c r="B29" s="142"/>
      <c r="C29" s="142"/>
      <c r="D29" s="142"/>
      <c r="E29" s="157"/>
      <c r="F29" s="151" t="s">
        <v>173</v>
      </c>
      <c r="G29" s="174">
        <f>IF(ISNA(PremiumTotal),"",PremiumTotal)</f>
        <v>0</v>
      </c>
      <c r="H29" s="146"/>
      <c r="J29" s="35"/>
    </row>
    <row r="30" spans="1:38" ht="20.399999999999999" x14ac:dyDescent="0.35">
      <c r="A30" s="143" t="s">
        <v>175</v>
      </c>
      <c r="B30" s="143"/>
      <c r="C30" s="143"/>
      <c r="D30" s="143"/>
      <c r="E30" s="158"/>
      <c r="F30" s="152" t="s">
        <v>172</v>
      </c>
      <c r="G30" s="175">
        <f>IF(ISERROR(DownPayment),"",DownPayment)</f>
        <v>0</v>
      </c>
      <c r="H30" s="147"/>
      <c r="J30" s="35"/>
      <c r="T30" s="116"/>
      <c r="X30" s="110"/>
    </row>
    <row r="31" spans="1:38" ht="26.4" x14ac:dyDescent="0.25">
      <c r="A31" s="100" t="s">
        <v>142</v>
      </c>
      <c r="B31" s="126" t="s">
        <v>143</v>
      </c>
      <c r="C31" s="100" t="s">
        <v>144</v>
      </c>
      <c r="D31" s="100" t="s">
        <v>145</v>
      </c>
      <c r="E31" s="100" t="s">
        <v>146</v>
      </c>
      <c r="F31" s="100" t="s">
        <v>147</v>
      </c>
      <c r="G31" s="100" t="s">
        <v>148</v>
      </c>
      <c r="H31" s="100" t="s">
        <v>149</v>
      </c>
      <c r="J31" s="13"/>
      <c r="K31" s="13"/>
      <c r="L31" s="11"/>
      <c r="M31" s="11"/>
      <c r="N31" s="5"/>
      <c r="O31" s="5"/>
      <c r="P31" s="5"/>
      <c r="Q31" s="5"/>
    </row>
    <row r="32" spans="1:38" x14ac:dyDescent="0.25">
      <c r="A32" s="2">
        <v>1</v>
      </c>
      <c r="B32" s="19"/>
      <c r="C32" s="128"/>
      <c r="D32" s="84"/>
      <c r="E32" s="19"/>
      <c r="F32" s="19"/>
      <c r="G32" s="19"/>
      <c r="H32" s="138"/>
      <c r="J32" s="6" t="e">
        <f>VLOOKUP(A32,Endosos!C10:E509,3,)</f>
        <v>#N/A</v>
      </c>
      <c r="K32" s="6" t="e">
        <f>IF(J32="Baja de Vehículo",1)</f>
        <v>#N/A</v>
      </c>
      <c r="L32" s="4" t="str">
        <f>IF(ISNA(J32),"a","D")</f>
        <v>a</v>
      </c>
      <c r="M32" s="4"/>
      <c r="X32" s="110"/>
    </row>
    <row r="33" spans="1:24" x14ac:dyDescent="0.25">
      <c r="A33" s="2">
        <v>2</v>
      </c>
      <c r="B33" s="19"/>
      <c r="C33" s="23"/>
      <c r="D33" s="84"/>
      <c r="E33" s="19"/>
      <c r="F33" s="19"/>
      <c r="G33" s="19"/>
      <c r="H33" s="138"/>
      <c r="J33" s="6" t="e">
        <f>VLOOKUP(A33,Endosos!C11:E510,3,)</f>
        <v>#N/A</v>
      </c>
      <c r="K33" s="6" t="e">
        <f>IF(J33="Baja de Vehículo",1)</f>
        <v>#N/A</v>
      </c>
      <c r="L33" s="4" t="str">
        <f t="shared" ref="L33:L96" si="0">IF(ISNA(J33),"a","D")</f>
        <v>a</v>
      </c>
      <c r="M33" s="4"/>
    </row>
    <row r="34" spans="1:24" x14ac:dyDescent="0.25">
      <c r="A34" s="2">
        <v>3</v>
      </c>
      <c r="B34" s="19"/>
      <c r="C34" s="23"/>
      <c r="D34" s="84"/>
      <c r="E34" s="19"/>
      <c r="F34" s="19"/>
      <c r="G34" s="19"/>
      <c r="H34" s="138"/>
      <c r="J34" s="6" t="e">
        <f>VLOOKUP(A34,Endosos!C12:E511,3,)</f>
        <v>#N/A</v>
      </c>
      <c r="K34" s="6" t="e">
        <f t="shared" ref="K34:K36" si="1">IF(J34="Baja de Vehículo",1,IF(ISNA(J34),0,0))</f>
        <v>#N/A</v>
      </c>
      <c r="L34" s="4" t="str">
        <f t="shared" si="0"/>
        <v>a</v>
      </c>
      <c r="M34" s="4"/>
      <c r="X34" s="110"/>
    </row>
    <row r="35" spans="1:24" x14ac:dyDescent="0.25">
      <c r="A35" s="2">
        <v>4</v>
      </c>
      <c r="B35" s="19"/>
      <c r="C35" s="23"/>
      <c r="D35" s="84"/>
      <c r="E35" s="19"/>
      <c r="F35" s="19"/>
      <c r="G35" s="19"/>
      <c r="H35" s="138"/>
      <c r="J35" s="6" t="e">
        <f>VLOOKUP(A35,Endosos!C13:E512,3,)</f>
        <v>#N/A</v>
      </c>
      <c r="K35" s="6" t="e">
        <f t="shared" si="1"/>
        <v>#N/A</v>
      </c>
      <c r="L35" s="4" t="str">
        <f t="shared" si="0"/>
        <v>a</v>
      </c>
      <c r="M35" s="4"/>
    </row>
    <row r="36" spans="1:24" x14ac:dyDescent="0.25">
      <c r="A36" s="2">
        <v>5</v>
      </c>
      <c r="B36" s="19"/>
      <c r="C36" s="37"/>
      <c r="D36" s="84"/>
      <c r="E36" s="19"/>
      <c r="F36" s="19"/>
      <c r="G36" s="19"/>
      <c r="H36" s="138"/>
      <c r="J36" s="6" t="e">
        <f>VLOOKUP(A36,Endosos!C14:E513,3,)</f>
        <v>#N/A</v>
      </c>
      <c r="K36" s="6" t="e">
        <f t="shared" si="1"/>
        <v>#N/A</v>
      </c>
      <c r="L36" s="4" t="str">
        <f t="shared" si="0"/>
        <v>a</v>
      </c>
      <c r="M36" s="4"/>
    </row>
    <row r="37" spans="1:24" x14ac:dyDescent="0.25">
      <c r="A37" s="2">
        <v>6</v>
      </c>
      <c r="B37" s="19"/>
      <c r="C37" s="23"/>
      <c r="D37" s="84"/>
      <c r="E37" s="19"/>
      <c r="F37" s="19"/>
      <c r="G37" s="19"/>
      <c r="H37" s="138"/>
      <c r="J37" s="6" t="e">
        <f>VLOOKUP(A37,Endosos!C15:E514,3,)</f>
        <v>#N/A</v>
      </c>
      <c r="K37" s="6" t="e">
        <f t="shared" ref="K37:K96" si="2">IF(J37="Baja de Vehículo",1,0)</f>
        <v>#N/A</v>
      </c>
      <c r="L37" s="4" t="str">
        <f t="shared" si="0"/>
        <v>a</v>
      </c>
      <c r="M37" s="4"/>
    </row>
    <row r="38" spans="1:24" x14ac:dyDescent="0.25">
      <c r="A38" s="2">
        <v>7</v>
      </c>
      <c r="B38" s="19"/>
      <c r="C38" s="23"/>
      <c r="D38" s="84"/>
      <c r="E38" s="19"/>
      <c r="F38" s="19"/>
      <c r="G38" s="19"/>
      <c r="H38" s="138"/>
      <c r="J38" s="6" t="e">
        <f>VLOOKUP(A38,Endosos!C16:E515,3,)</f>
        <v>#N/A</v>
      </c>
      <c r="K38" s="6" t="e">
        <f t="shared" si="2"/>
        <v>#N/A</v>
      </c>
      <c r="L38" s="4" t="str">
        <f t="shared" si="0"/>
        <v>a</v>
      </c>
      <c r="M38" s="4"/>
    </row>
    <row r="39" spans="1:24" x14ac:dyDescent="0.25">
      <c r="A39" s="2">
        <v>8</v>
      </c>
      <c r="B39" s="19"/>
      <c r="C39" s="23"/>
      <c r="D39" s="84"/>
      <c r="E39" s="19"/>
      <c r="F39" s="19"/>
      <c r="G39" s="19"/>
      <c r="H39" s="138"/>
      <c r="J39" s="6" t="e">
        <f>VLOOKUP(A39,Endosos!C17:E516,3,)</f>
        <v>#N/A</v>
      </c>
      <c r="K39" s="6" t="e">
        <f t="shared" si="2"/>
        <v>#N/A</v>
      </c>
      <c r="L39" s="4" t="str">
        <f t="shared" si="0"/>
        <v>a</v>
      </c>
      <c r="M39" s="4"/>
    </row>
    <row r="40" spans="1:24" x14ac:dyDescent="0.25">
      <c r="A40" s="2">
        <v>9</v>
      </c>
      <c r="B40" s="19"/>
      <c r="C40" s="23"/>
      <c r="D40" s="84"/>
      <c r="E40" s="19"/>
      <c r="F40" s="19"/>
      <c r="G40" s="19"/>
      <c r="H40" s="138"/>
      <c r="J40" s="6" t="e">
        <f>VLOOKUP(A40,Endosos!C18:E517,3,)</f>
        <v>#N/A</v>
      </c>
      <c r="K40" s="6" t="e">
        <f t="shared" si="2"/>
        <v>#N/A</v>
      </c>
      <c r="L40" s="4" t="str">
        <f t="shared" si="0"/>
        <v>a</v>
      </c>
      <c r="M40" s="4"/>
    </row>
    <row r="41" spans="1:24" x14ac:dyDescent="0.25">
      <c r="A41" s="2">
        <v>10</v>
      </c>
      <c r="B41" s="19"/>
      <c r="C41" s="23"/>
      <c r="D41" s="84"/>
      <c r="E41" s="19"/>
      <c r="F41" s="19"/>
      <c r="G41" s="19"/>
      <c r="H41" s="138"/>
      <c r="J41" s="6" t="e">
        <f>VLOOKUP(A41,Endosos!C19:E518,3,)</f>
        <v>#N/A</v>
      </c>
      <c r="K41" s="6" t="e">
        <f t="shared" si="2"/>
        <v>#N/A</v>
      </c>
      <c r="L41" s="4" t="str">
        <f t="shared" si="0"/>
        <v>a</v>
      </c>
      <c r="M41" s="4"/>
    </row>
    <row r="42" spans="1:24" x14ac:dyDescent="0.25">
      <c r="A42" s="2">
        <v>11</v>
      </c>
      <c r="B42" s="19"/>
      <c r="C42" s="23"/>
      <c r="D42" s="84"/>
      <c r="E42" s="19"/>
      <c r="F42" s="19"/>
      <c r="G42" s="19"/>
      <c r="H42" s="138"/>
      <c r="J42" s="6" t="e">
        <f>VLOOKUP(A42,Endosos!C20:E519,3,)</f>
        <v>#N/A</v>
      </c>
      <c r="K42" s="6" t="e">
        <f t="shared" si="2"/>
        <v>#N/A</v>
      </c>
      <c r="L42" s="4" t="str">
        <f t="shared" si="0"/>
        <v>a</v>
      </c>
      <c r="M42" s="4"/>
    </row>
    <row r="43" spans="1:24" x14ac:dyDescent="0.25">
      <c r="A43" s="2">
        <v>12</v>
      </c>
      <c r="B43" s="19"/>
      <c r="C43" s="23"/>
      <c r="D43" s="84"/>
      <c r="E43" s="19"/>
      <c r="F43" s="19"/>
      <c r="G43" s="19"/>
      <c r="H43" s="138"/>
      <c r="J43" s="6" t="e">
        <f>VLOOKUP(A43,Endosos!C21:E520,3,)</f>
        <v>#N/A</v>
      </c>
      <c r="K43" s="6" t="e">
        <f t="shared" si="2"/>
        <v>#N/A</v>
      </c>
      <c r="L43" s="4" t="str">
        <f t="shared" si="0"/>
        <v>a</v>
      </c>
      <c r="M43" s="4"/>
    </row>
    <row r="44" spans="1:24" x14ac:dyDescent="0.25">
      <c r="A44" s="2">
        <v>13</v>
      </c>
      <c r="B44" s="19"/>
      <c r="C44" s="23"/>
      <c r="D44" s="84"/>
      <c r="E44" s="19"/>
      <c r="F44" s="19"/>
      <c r="G44" s="19"/>
      <c r="H44" s="138"/>
      <c r="J44" s="6" t="e">
        <f>VLOOKUP(A44,Endosos!C22:E521,3,)</f>
        <v>#N/A</v>
      </c>
      <c r="K44" s="6" t="e">
        <f t="shared" si="2"/>
        <v>#N/A</v>
      </c>
      <c r="L44" s="4" t="str">
        <f t="shared" si="0"/>
        <v>a</v>
      </c>
      <c r="M44" s="4"/>
    </row>
    <row r="45" spans="1:24" x14ac:dyDescent="0.25">
      <c r="A45" s="2">
        <v>14</v>
      </c>
      <c r="B45" s="19"/>
      <c r="C45" s="23"/>
      <c r="D45" s="84"/>
      <c r="E45" s="19"/>
      <c r="F45" s="19"/>
      <c r="G45" s="19"/>
      <c r="H45" s="138"/>
      <c r="J45" s="6" t="e">
        <f>VLOOKUP(A45,Endosos!C23:E522,3,)</f>
        <v>#N/A</v>
      </c>
      <c r="K45" s="6" t="e">
        <f t="shared" si="2"/>
        <v>#N/A</v>
      </c>
      <c r="L45" s="4" t="str">
        <f t="shared" si="0"/>
        <v>a</v>
      </c>
      <c r="M45" s="4"/>
    </row>
    <row r="46" spans="1:24" x14ac:dyDescent="0.25">
      <c r="A46" s="2">
        <v>15</v>
      </c>
      <c r="B46" s="19"/>
      <c r="C46" s="23"/>
      <c r="D46" s="84"/>
      <c r="E46" s="19"/>
      <c r="F46" s="19"/>
      <c r="G46" s="19"/>
      <c r="H46" s="138"/>
      <c r="J46" s="6" t="e">
        <f>VLOOKUP(A46,Endosos!C24:E523,3,)</f>
        <v>#N/A</v>
      </c>
      <c r="K46" s="6" t="e">
        <f t="shared" si="2"/>
        <v>#N/A</v>
      </c>
      <c r="L46" s="4" t="str">
        <f t="shared" si="0"/>
        <v>a</v>
      </c>
      <c r="M46" s="4"/>
    </row>
    <row r="47" spans="1:24" x14ac:dyDescent="0.25">
      <c r="A47" s="2">
        <v>16</v>
      </c>
      <c r="B47" s="19"/>
      <c r="C47" s="23"/>
      <c r="D47" s="84"/>
      <c r="E47" s="19"/>
      <c r="F47" s="19"/>
      <c r="G47" s="19"/>
      <c r="H47" s="138"/>
      <c r="J47" s="6" t="e">
        <f>VLOOKUP(A47,Endosos!C25:E524,3,)</f>
        <v>#N/A</v>
      </c>
      <c r="K47" s="6" t="e">
        <f t="shared" si="2"/>
        <v>#N/A</v>
      </c>
      <c r="L47" s="4" t="str">
        <f t="shared" si="0"/>
        <v>a</v>
      </c>
      <c r="M47" s="4"/>
    </row>
    <row r="48" spans="1:24" x14ac:dyDescent="0.25">
      <c r="A48" s="2">
        <v>17</v>
      </c>
      <c r="B48" s="19"/>
      <c r="C48" s="23"/>
      <c r="D48" s="84"/>
      <c r="E48" s="19"/>
      <c r="F48" s="19"/>
      <c r="G48" s="19"/>
      <c r="H48" s="138"/>
      <c r="J48" s="6" t="e">
        <f>VLOOKUP(A48,Endosos!C26:E525,3,)</f>
        <v>#N/A</v>
      </c>
      <c r="K48" s="6" t="e">
        <f t="shared" si="2"/>
        <v>#N/A</v>
      </c>
      <c r="L48" s="4" t="str">
        <f t="shared" si="0"/>
        <v>a</v>
      </c>
      <c r="M48" s="4"/>
    </row>
    <row r="49" spans="1:13" x14ac:dyDescent="0.25">
      <c r="A49" s="2">
        <v>18</v>
      </c>
      <c r="B49" s="19"/>
      <c r="C49" s="23"/>
      <c r="D49" s="84"/>
      <c r="E49" s="19"/>
      <c r="F49" s="19"/>
      <c r="G49" s="19"/>
      <c r="H49" s="138"/>
      <c r="J49" s="6" t="e">
        <f>VLOOKUP(A49,Endosos!C27:E526,3,)</f>
        <v>#N/A</v>
      </c>
      <c r="K49" s="6" t="e">
        <f t="shared" si="2"/>
        <v>#N/A</v>
      </c>
      <c r="L49" s="4" t="str">
        <f t="shared" si="0"/>
        <v>a</v>
      </c>
      <c r="M49" s="4"/>
    </row>
    <row r="50" spans="1:13" x14ac:dyDescent="0.25">
      <c r="A50" s="2">
        <v>19</v>
      </c>
      <c r="B50" s="19"/>
      <c r="C50" s="23"/>
      <c r="D50" s="84"/>
      <c r="E50" s="19"/>
      <c r="F50" s="19"/>
      <c r="G50" s="19"/>
      <c r="H50" s="138"/>
      <c r="J50" s="6" t="e">
        <f>VLOOKUP(A50,Endosos!C28:E527,3,)</f>
        <v>#N/A</v>
      </c>
      <c r="K50" s="6" t="e">
        <f t="shared" si="2"/>
        <v>#N/A</v>
      </c>
      <c r="L50" s="4" t="str">
        <f t="shared" si="0"/>
        <v>a</v>
      </c>
      <c r="M50" s="4"/>
    </row>
    <row r="51" spans="1:13" x14ac:dyDescent="0.25">
      <c r="A51" s="2">
        <v>20</v>
      </c>
      <c r="B51" s="19"/>
      <c r="C51" s="23"/>
      <c r="D51" s="84"/>
      <c r="E51" s="19"/>
      <c r="F51" s="19"/>
      <c r="G51" s="19"/>
      <c r="H51" s="138"/>
      <c r="J51" s="6" t="e">
        <f>VLOOKUP(A51,Endosos!C29:E528,3,)</f>
        <v>#N/A</v>
      </c>
      <c r="K51" s="6" t="e">
        <f t="shared" si="2"/>
        <v>#N/A</v>
      </c>
      <c r="L51" s="4" t="str">
        <f t="shared" si="0"/>
        <v>a</v>
      </c>
      <c r="M51" s="4"/>
    </row>
    <row r="52" spans="1:13" x14ac:dyDescent="0.25">
      <c r="A52" s="2">
        <v>21</v>
      </c>
      <c r="B52" s="19"/>
      <c r="C52" s="23"/>
      <c r="D52" s="84"/>
      <c r="E52" s="19"/>
      <c r="F52" s="19"/>
      <c r="G52" s="19"/>
      <c r="H52" s="138"/>
      <c r="J52" s="6" t="e">
        <f>VLOOKUP(A52,Endosos!C30:E529,3,)</f>
        <v>#N/A</v>
      </c>
      <c r="K52" s="6" t="e">
        <f t="shared" si="2"/>
        <v>#N/A</v>
      </c>
      <c r="L52" s="4" t="str">
        <f t="shared" si="0"/>
        <v>a</v>
      </c>
      <c r="M52" s="4"/>
    </row>
    <row r="53" spans="1:13" x14ac:dyDescent="0.25">
      <c r="A53" s="2">
        <v>22</v>
      </c>
      <c r="B53" s="19"/>
      <c r="C53" s="23"/>
      <c r="D53" s="84"/>
      <c r="E53" s="19"/>
      <c r="F53" s="19"/>
      <c r="G53" s="19"/>
      <c r="H53" s="138"/>
      <c r="J53" s="6" t="e">
        <f>VLOOKUP(A53,Endosos!C31:E530,3,)</f>
        <v>#N/A</v>
      </c>
      <c r="K53" s="6" t="e">
        <f t="shared" si="2"/>
        <v>#N/A</v>
      </c>
      <c r="L53" s="4" t="str">
        <f t="shared" si="0"/>
        <v>a</v>
      </c>
      <c r="M53" s="4"/>
    </row>
    <row r="54" spans="1:13" x14ac:dyDescent="0.25">
      <c r="A54" s="2">
        <v>23</v>
      </c>
      <c r="B54" s="19"/>
      <c r="C54" s="23"/>
      <c r="D54" s="84"/>
      <c r="E54" s="19"/>
      <c r="F54" s="19"/>
      <c r="G54" s="19"/>
      <c r="H54" s="138"/>
      <c r="J54" s="6" t="e">
        <f>VLOOKUP(A54,Endosos!C32:E531,3,)</f>
        <v>#N/A</v>
      </c>
      <c r="K54" s="6" t="e">
        <f t="shared" si="2"/>
        <v>#N/A</v>
      </c>
      <c r="L54" s="4" t="str">
        <f t="shared" si="0"/>
        <v>a</v>
      </c>
      <c r="M54" s="4"/>
    </row>
    <row r="55" spans="1:13" x14ac:dyDescent="0.25">
      <c r="A55" s="2">
        <v>24</v>
      </c>
      <c r="B55" s="19"/>
      <c r="C55" s="23"/>
      <c r="D55" s="84"/>
      <c r="E55" s="19"/>
      <c r="F55" s="19"/>
      <c r="G55" s="19"/>
      <c r="H55" s="138"/>
      <c r="J55" s="6" t="e">
        <f>VLOOKUP(A55,Endosos!C33:E532,3,)</f>
        <v>#N/A</v>
      </c>
      <c r="K55" s="6" t="e">
        <f t="shared" si="2"/>
        <v>#N/A</v>
      </c>
      <c r="L55" s="4" t="str">
        <f t="shared" si="0"/>
        <v>a</v>
      </c>
      <c r="M55" s="4"/>
    </row>
    <row r="56" spans="1:13" x14ac:dyDescent="0.25">
      <c r="A56" s="2">
        <v>25</v>
      </c>
      <c r="B56" s="19"/>
      <c r="C56" s="23"/>
      <c r="D56" s="84"/>
      <c r="E56" s="19"/>
      <c r="F56" s="19"/>
      <c r="G56" s="19"/>
      <c r="H56" s="138"/>
      <c r="J56" s="6" t="e">
        <f>VLOOKUP(A56,Endosos!C34:E533,3,)</f>
        <v>#N/A</v>
      </c>
      <c r="K56" s="6" t="e">
        <f t="shared" si="2"/>
        <v>#N/A</v>
      </c>
      <c r="L56" s="4" t="str">
        <f t="shared" si="0"/>
        <v>a</v>
      </c>
      <c r="M56" s="4"/>
    </row>
    <row r="57" spans="1:13" x14ac:dyDescent="0.25">
      <c r="A57" s="2">
        <v>26</v>
      </c>
      <c r="B57" s="19"/>
      <c r="C57" s="23"/>
      <c r="D57" s="84"/>
      <c r="E57" s="19"/>
      <c r="F57" s="19"/>
      <c r="G57" s="19"/>
      <c r="H57" s="138"/>
      <c r="J57" s="6" t="e">
        <f>VLOOKUP(A57,Endosos!C35:E534,3,)</f>
        <v>#N/A</v>
      </c>
      <c r="K57" s="6" t="e">
        <f t="shared" si="2"/>
        <v>#N/A</v>
      </c>
      <c r="L57" s="4" t="str">
        <f t="shared" si="0"/>
        <v>a</v>
      </c>
      <c r="M57" s="4"/>
    </row>
    <row r="58" spans="1:13" x14ac:dyDescent="0.25">
      <c r="A58" s="2">
        <v>27</v>
      </c>
      <c r="B58" s="19"/>
      <c r="C58" s="23"/>
      <c r="D58" s="84"/>
      <c r="E58" s="19"/>
      <c r="F58" s="19"/>
      <c r="G58" s="19"/>
      <c r="H58" s="138"/>
      <c r="J58" s="6" t="e">
        <f>VLOOKUP(A58,Endosos!C36:E535,3,)</f>
        <v>#N/A</v>
      </c>
      <c r="K58" s="6" t="e">
        <f t="shared" si="2"/>
        <v>#N/A</v>
      </c>
      <c r="L58" s="4" t="str">
        <f t="shared" si="0"/>
        <v>a</v>
      </c>
      <c r="M58" s="4"/>
    </row>
    <row r="59" spans="1:13" x14ac:dyDescent="0.25">
      <c r="A59" s="2">
        <v>28</v>
      </c>
      <c r="B59" s="19"/>
      <c r="C59" s="23"/>
      <c r="D59" s="84"/>
      <c r="E59" s="19"/>
      <c r="F59" s="19"/>
      <c r="G59" s="19"/>
      <c r="H59" s="138"/>
      <c r="J59" s="6" t="e">
        <f>VLOOKUP(A59,Endosos!C37:E536,3,)</f>
        <v>#N/A</v>
      </c>
      <c r="K59" s="6" t="e">
        <f t="shared" si="2"/>
        <v>#N/A</v>
      </c>
      <c r="L59" s="4" t="str">
        <f t="shared" si="0"/>
        <v>a</v>
      </c>
      <c r="M59" s="4"/>
    </row>
    <row r="60" spans="1:13" x14ac:dyDescent="0.25">
      <c r="A60" s="2">
        <v>29</v>
      </c>
      <c r="B60" s="19"/>
      <c r="C60" s="23"/>
      <c r="D60" s="84"/>
      <c r="E60" s="19"/>
      <c r="F60" s="19"/>
      <c r="G60" s="19"/>
      <c r="H60" s="138"/>
      <c r="J60" s="6" t="e">
        <f>VLOOKUP(A60,Endosos!C38:E537,3,)</f>
        <v>#N/A</v>
      </c>
      <c r="K60" s="6" t="e">
        <f t="shared" si="2"/>
        <v>#N/A</v>
      </c>
      <c r="L60" s="4" t="str">
        <f t="shared" si="0"/>
        <v>a</v>
      </c>
      <c r="M60" s="4"/>
    </row>
    <row r="61" spans="1:13" x14ac:dyDescent="0.25">
      <c r="A61" s="2">
        <v>30</v>
      </c>
      <c r="B61" s="19"/>
      <c r="C61" s="23"/>
      <c r="D61" s="84"/>
      <c r="E61" s="19"/>
      <c r="F61" s="19"/>
      <c r="G61" s="19"/>
      <c r="H61" s="138"/>
      <c r="J61" s="6" t="e">
        <f>VLOOKUP(A61,Endosos!C39:E538,3,)</f>
        <v>#N/A</v>
      </c>
      <c r="K61" s="6" t="e">
        <f t="shared" si="2"/>
        <v>#N/A</v>
      </c>
      <c r="L61" s="4" t="str">
        <f t="shared" si="0"/>
        <v>a</v>
      </c>
      <c r="M61" s="4"/>
    </row>
    <row r="62" spans="1:13" x14ac:dyDescent="0.25">
      <c r="A62" s="2">
        <v>31</v>
      </c>
      <c r="B62" s="19"/>
      <c r="C62" s="23"/>
      <c r="D62" s="84"/>
      <c r="E62" s="19"/>
      <c r="F62" s="19"/>
      <c r="G62" s="19"/>
      <c r="H62" s="138"/>
      <c r="J62" s="6" t="e">
        <f>VLOOKUP(A62,Endosos!C40:E539,3,)</f>
        <v>#N/A</v>
      </c>
      <c r="K62" s="6" t="e">
        <f t="shared" si="2"/>
        <v>#N/A</v>
      </c>
      <c r="L62" s="4" t="str">
        <f t="shared" si="0"/>
        <v>a</v>
      </c>
      <c r="M62" s="4"/>
    </row>
    <row r="63" spans="1:13" x14ac:dyDescent="0.25">
      <c r="A63" s="2">
        <v>32</v>
      </c>
      <c r="B63" s="19"/>
      <c r="C63" s="23"/>
      <c r="D63" s="84"/>
      <c r="E63" s="19"/>
      <c r="F63" s="19"/>
      <c r="G63" s="19"/>
      <c r="H63" s="138"/>
      <c r="J63" s="6" t="e">
        <f>VLOOKUP(A63,Endosos!C41:E540,3,)</f>
        <v>#N/A</v>
      </c>
      <c r="K63" s="6" t="e">
        <f t="shared" si="2"/>
        <v>#N/A</v>
      </c>
      <c r="L63" s="4" t="str">
        <f t="shared" si="0"/>
        <v>a</v>
      </c>
      <c r="M63" s="4"/>
    </row>
    <row r="64" spans="1:13" x14ac:dyDescent="0.25">
      <c r="A64" s="2">
        <v>33</v>
      </c>
      <c r="B64" s="19"/>
      <c r="C64" s="23"/>
      <c r="D64" s="84"/>
      <c r="E64" s="19"/>
      <c r="F64" s="19"/>
      <c r="G64" s="19"/>
      <c r="H64" s="138"/>
      <c r="J64" s="6" t="e">
        <f>VLOOKUP(A64,Endosos!C42:E541,3,)</f>
        <v>#N/A</v>
      </c>
      <c r="K64" s="6" t="e">
        <f t="shared" si="2"/>
        <v>#N/A</v>
      </c>
      <c r="L64" s="4" t="str">
        <f t="shared" si="0"/>
        <v>a</v>
      </c>
      <c r="M64" s="4"/>
    </row>
    <row r="65" spans="1:13" x14ac:dyDescent="0.25">
      <c r="A65" s="2">
        <v>34</v>
      </c>
      <c r="B65" s="19"/>
      <c r="C65" s="23"/>
      <c r="D65" s="84"/>
      <c r="E65" s="19"/>
      <c r="F65" s="19"/>
      <c r="G65" s="19"/>
      <c r="H65" s="138"/>
      <c r="J65" s="6" t="e">
        <f>VLOOKUP(A65,Endosos!C43:E542,3,)</f>
        <v>#N/A</v>
      </c>
      <c r="K65" s="6" t="e">
        <f t="shared" si="2"/>
        <v>#N/A</v>
      </c>
      <c r="L65" s="4" t="str">
        <f t="shared" si="0"/>
        <v>a</v>
      </c>
      <c r="M65" s="4"/>
    </row>
    <row r="66" spans="1:13" x14ac:dyDescent="0.25">
      <c r="A66" s="2">
        <v>35</v>
      </c>
      <c r="B66" s="19"/>
      <c r="C66" s="23"/>
      <c r="D66" s="84"/>
      <c r="E66" s="19"/>
      <c r="F66" s="19"/>
      <c r="G66" s="19"/>
      <c r="H66" s="138"/>
      <c r="J66" s="6" t="e">
        <f>VLOOKUP(A66,Endosos!C44:E543,3,)</f>
        <v>#N/A</v>
      </c>
      <c r="K66" s="6" t="e">
        <f t="shared" si="2"/>
        <v>#N/A</v>
      </c>
      <c r="L66" s="4" t="str">
        <f t="shared" si="0"/>
        <v>a</v>
      </c>
      <c r="M66" s="4"/>
    </row>
    <row r="67" spans="1:13" x14ac:dyDescent="0.25">
      <c r="A67" s="2">
        <v>36</v>
      </c>
      <c r="B67" s="19"/>
      <c r="C67" s="23"/>
      <c r="D67" s="84"/>
      <c r="E67" s="19"/>
      <c r="F67" s="19"/>
      <c r="G67" s="19"/>
      <c r="H67" s="138"/>
      <c r="J67" s="6" t="e">
        <f>VLOOKUP(A67,Endosos!C45:E544,3,)</f>
        <v>#N/A</v>
      </c>
      <c r="K67" s="6" t="e">
        <f t="shared" si="2"/>
        <v>#N/A</v>
      </c>
      <c r="L67" s="4" t="str">
        <f t="shared" si="0"/>
        <v>a</v>
      </c>
      <c r="M67" s="4"/>
    </row>
    <row r="68" spans="1:13" x14ac:dyDescent="0.25">
      <c r="A68" s="2">
        <v>37</v>
      </c>
      <c r="B68" s="19"/>
      <c r="C68" s="23"/>
      <c r="D68" s="84"/>
      <c r="E68" s="19"/>
      <c r="F68" s="19"/>
      <c r="G68" s="19"/>
      <c r="H68" s="138"/>
      <c r="J68" s="6" t="e">
        <f>VLOOKUP(A68,Endosos!C46:E545,3,)</f>
        <v>#N/A</v>
      </c>
      <c r="K68" s="6" t="e">
        <f t="shared" si="2"/>
        <v>#N/A</v>
      </c>
      <c r="L68" s="4" t="str">
        <f t="shared" si="0"/>
        <v>a</v>
      </c>
      <c r="M68" s="4"/>
    </row>
    <row r="69" spans="1:13" x14ac:dyDescent="0.25">
      <c r="A69" s="2">
        <v>38</v>
      </c>
      <c r="B69" s="19"/>
      <c r="C69" s="23"/>
      <c r="D69" s="84"/>
      <c r="E69" s="19"/>
      <c r="F69" s="19"/>
      <c r="G69" s="19"/>
      <c r="H69" s="138"/>
      <c r="J69" s="6" t="e">
        <f>VLOOKUP(A69,Endosos!C47:E546,3,)</f>
        <v>#N/A</v>
      </c>
      <c r="K69" s="6" t="e">
        <f t="shared" si="2"/>
        <v>#N/A</v>
      </c>
      <c r="L69" s="4" t="str">
        <f t="shared" si="0"/>
        <v>a</v>
      </c>
      <c r="M69" s="4"/>
    </row>
    <row r="70" spans="1:13" x14ac:dyDescent="0.25">
      <c r="A70" s="2">
        <v>39</v>
      </c>
      <c r="B70" s="19"/>
      <c r="C70" s="23"/>
      <c r="D70" s="84"/>
      <c r="E70" s="19"/>
      <c r="F70" s="19"/>
      <c r="G70" s="19"/>
      <c r="H70" s="138"/>
      <c r="J70" s="6" t="e">
        <f>VLOOKUP(A70,Endosos!C48:E547,3,)</f>
        <v>#N/A</v>
      </c>
      <c r="K70" s="6" t="e">
        <f t="shared" si="2"/>
        <v>#N/A</v>
      </c>
      <c r="L70" s="4" t="str">
        <f t="shared" si="0"/>
        <v>a</v>
      </c>
      <c r="M70" s="4"/>
    </row>
    <row r="71" spans="1:13" x14ac:dyDescent="0.25">
      <c r="A71" s="2">
        <v>40</v>
      </c>
      <c r="B71" s="19"/>
      <c r="C71" s="23"/>
      <c r="D71" s="84"/>
      <c r="E71" s="19"/>
      <c r="F71" s="19"/>
      <c r="G71" s="19"/>
      <c r="H71" s="138"/>
      <c r="J71" s="6" t="e">
        <f>VLOOKUP(A71,Endosos!C49:E548,3,)</f>
        <v>#N/A</v>
      </c>
      <c r="K71" s="6" t="e">
        <f t="shared" si="2"/>
        <v>#N/A</v>
      </c>
      <c r="L71" s="4" t="str">
        <f t="shared" si="0"/>
        <v>a</v>
      </c>
      <c r="M71" s="4"/>
    </row>
    <row r="72" spans="1:13" x14ac:dyDescent="0.25">
      <c r="A72" s="2">
        <v>41</v>
      </c>
      <c r="B72" s="19"/>
      <c r="C72" s="23"/>
      <c r="D72" s="84"/>
      <c r="E72" s="19"/>
      <c r="F72" s="19"/>
      <c r="G72" s="19"/>
      <c r="H72" s="138"/>
      <c r="J72" s="6" t="e">
        <f>VLOOKUP(A72,Endosos!C50:E549,3,)</f>
        <v>#N/A</v>
      </c>
      <c r="K72" s="6" t="e">
        <f t="shared" si="2"/>
        <v>#N/A</v>
      </c>
      <c r="L72" s="4" t="str">
        <f t="shared" si="0"/>
        <v>a</v>
      </c>
      <c r="M72" s="4"/>
    </row>
    <row r="73" spans="1:13" x14ac:dyDescent="0.25">
      <c r="A73" s="2">
        <v>42</v>
      </c>
      <c r="B73" s="19"/>
      <c r="C73" s="23"/>
      <c r="D73" s="84"/>
      <c r="E73" s="19"/>
      <c r="F73" s="19"/>
      <c r="G73" s="19"/>
      <c r="H73" s="138"/>
      <c r="J73" s="6" t="e">
        <f>VLOOKUP(A73,Endosos!C51:E550,3,)</f>
        <v>#N/A</v>
      </c>
      <c r="K73" s="6" t="e">
        <f t="shared" si="2"/>
        <v>#N/A</v>
      </c>
      <c r="L73" s="4" t="str">
        <f t="shared" si="0"/>
        <v>a</v>
      </c>
      <c r="M73" s="4"/>
    </row>
    <row r="74" spans="1:13" x14ac:dyDescent="0.25">
      <c r="A74" s="2">
        <v>43</v>
      </c>
      <c r="B74" s="19"/>
      <c r="C74" s="23"/>
      <c r="D74" s="84"/>
      <c r="E74" s="19"/>
      <c r="F74" s="19"/>
      <c r="G74" s="19"/>
      <c r="H74" s="138"/>
      <c r="J74" s="6" t="e">
        <f>VLOOKUP(A74,Endosos!C52:E551,3,)</f>
        <v>#N/A</v>
      </c>
      <c r="K74" s="6" t="e">
        <f t="shared" si="2"/>
        <v>#N/A</v>
      </c>
      <c r="L74" s="4" t="str">
        <f t="shared" si="0"/>
        <v>a</v>
      </c>
      <c r="M74" s="4"/>
    </row>
    <row r="75" spans="1:13" x14ac:dyDescent="0.25">
      <c r="A75" s="2">
        <v>44</v>
      </c>
      <c r="B75" s="19"/>
      <c r="C75" s="23"/>
      <c r="D75" s="84"/>
      <c r="E75" s="19"/>
      <c r="F75" s="19"/>
      <c r="G75" s="19"/>
      <c r="H75" s="138"/>
      <c r="J75" s="6" t="e">
        <f>VLOOKUP(A75,Endosos!C53:E552,3,)</f>
        <v>#N/A</v>
      </c>
      <c r="K75" s="6" t="e">
        <f t="shared" si="2"/>
        <v>#N/A</v>
      </c>
      <c r="L75" s="4" t="str">
        <f t="shared" si="0"/>
        <v>a</v>
      </c>
      <c r="M75" s="4"/>
    </row>
    <row r="76" spans="1:13" x14ac:dyDescent="0.25">
      <c r="A76" s="2">
        <v>45</v>
      </c>
      <c r="B76" s="19"/>
      <c r="C76" s="23"/>
      <c r="D76" s="84"/>
      <c r="E76" s="19"/>
      <c r="F76" s="19"/>
      <c r="G76" s="19"/>
      <c r="H76" s="138"/>
      <c r="J76" s="6" t="e">
        <f>VLOOKUP(A76,Endosos!C54:E553,3,)</f>
        <v>#N/A</v>
      </c>
      <c r="K76" s="6" t="e">
        <f t="shared" si="2"/>
        <v>#N/A</v>
      </c>
      <c r="L76" s="4" t="str">
        <f t="shared" si="0"/>
        <v>a</v>
      </c>
      <c r="M76" s="4"/>
    </row>
    <row r="77" spans="1:13" x14ac:dyDescent="0.25">
      <c r="A77" s="2">
        <v>46</v>
      </c>
      <c r="B77" s="19"/>
      <c r="C77" s="23"/>
      <c r="D77" s="84"/>
      <c r="E77" s="19"/>
      <c r="F77" s="19"/>
      <c r="G77" s="19"/>
      <c r="H77" s="138"/>
      <c r="J77" s="6" t="e">
        <f>VLOOKUP(A77,Endosos!C55:E554,3,)</f>
        <v>#N/A</v>
      </c>
      <c r="K77" s="6" t="e">
        <f t="shared" si="2"/>
        <v>#N/A</v>
      </c>
      <c r="L77" s="4" t="str">
        <f t="shared" si="0"/>
        <v>a</v>
      </c>
      <c r="M77" s="4"/>
    </row>
    <row r="78" spans="1:13" x14ac:dyDescent="0.25">
      <c r="A78" s="2">
        <v>47</v>
      </c>
      <c r="B78" s="19"/>
      <c r="C78" s="23"/>
      <c r="D78" s="84"/>
      <c r="E78" s="19"/>
      <c r="F78" s="19"/>
      <c r="G78" s="19"/>
      <c r="H78" s="138"/>
      <c r="J78" s="6" t="e">
        <f>VLOOKUP(A78,Endosos!C56:E555,3,)</f>
        <v>#N/A</v>
      </c>
      <c r="K78" s="6" t="e">
        <f t="shared" si="2"/>
        <v>#N/A</v>
      </c>
      <c r="L78" s="4" t="str">
        <f t="shared" si="0"/>
        <v>a</v>
      </c>
      <c r="M78" s="4"/>
    </row>
    <row r="79" spans="1:13" x14ac:dyDescent="0.25">
      <c r="A79" s="2">
        <v>48</v>
      </c>
      <c r="B79" s="19"/>
      <c r="C79" s="23"/>
      <c r="D79" s="84"/>
      <c r="E79" s="19"/>
      <c r="F79" s="19"/>
      <c r="G79" s="19"/>
      <c r="H79" s="138"/>
      <c r="I79" s="31"/>
      <c r="J79" s="6" t="e">
        <f>VLOOKUP(A79,Endosos!C57:E556,3,)</f>
        <v>#N/A</v>
      </c>
      <c r="K79" s="6" t="e">
        <f t="shared" si="2"/>
        <v>#N/A</v>
      </c>
      <c r="L79" s="4" t="str">
        <f t="shared" si="0"/>
        <v>a</v>
      </c>
      <c r="M79" s="4"/>
    </row>
    <row r="80" spans="1:13" x14ac:dyDescent="0.25">
      <c r="A80" s="2">
        <v>49</v>
      </c>
      <c r="B80" s="19"/>
      <c r="C80" s="23"/>
      <c r="D80" s="84"/>
      <c r="E80" s="19"/>
      <c r="F80" s="19"/>
      <c r="G80" s="19"/>
      <c r="H80" s="138"/>
      <c r="J80" s="6" t="e">
        <f>VLOOKUP(A80,Endosos!C58:E557,3,)</f>
        <v>#N/A</v>
      </c>
      <c r="K80" s="6" t="e">
        <f t="shared" si="2"/>
        <v>#N/A</v>
      </c>
      <c r="L80" s="4" t="str">
        <f t="shared" si="0"/>
        <v>a</v>
      </c>
      <c r="M80" s="4"/>
    </row>
    <row r="81" spans="1:13" x14ac:dyDescent="0.25">
      <c r="A81" s="2">
        <v>50</v>
      </c>
      <c r="B81" s="19"/>
      <c r="C81" s="23"/>
      <c r="D81" s="84"/>
      <c r="E81" s="19"/>
      <c r="F81" s="19"/>
      <c r="G81" s="19"/>
      <c r="H81" s="138"/>
      <c r="J81" s="6" t="e">
        <f>VLOOKUP(A81,Endosos!C59:E558,3,)</f>
        <v>#N/A</v>
      </c>
      <c r="K81" s="6" t="e">
        <f t="shared" si="2"/>
        <v>#N/A</v>
      </c>
      <c r="L81" s="4" t="str">
        <f t="shared" si="0"/>
        <v>a</v>
      </c>
      <c r="M81" s="4"/>
    </row>
    <row r="82" spans="1:13" x14ac:dyDescent="0.25">
      <c r="A82" s="2">
        <v>51</v>
      </c>
      <c r="B82" s="19"/>
      <c r="C82" s="23"/>
      <c r="D82" s="84"/>
      <c r="E82" s="19"/>
      <c r="F82" s="19"/>
      <c r="G82" s="19"/>
      <c r="H82" s="138"/>
      <c r="J82" s="6" t="e">
        <f>VLOOKUP(A82,Endosos!C60:E559,3,)</f>
        <v>#N/A</v>
      </c>
      <c r="K82" s="6" t="e">
        <f t="shared" si="2"/>
        <v>#N/A</v>
      </c>
      <c r="L82" s="4" t="str">
        <f t="shared" si="0"/>
        <v>a</v>
      </c>
      <c r="M82" s="4"/>
    </row>
    <row r="83" spans="1:13" x14ac:dyDescent="0.25">
      <c r="A83" s="2">
        <v>52</v>
      </c>
      <c r="B83" s="19"/>
      <c r="C83" s="23"/>
      <c r="D83" s="84"/>
      <c r="E83" s="19"/>
      <c r="F83" s="19"/>
      <c r="G83" s="19"/>
      <c r="H83" s="138"/>
      <c r="J83" s="6" t="e">
        <f>VLOOKUP(A83,Endosos!C61:E560,3,)</f>
        <v>#N/A</v>
      </c>
      <c r="K83" s="6" t="e">
        <f t="shared" si="2"/>
        <v>#N/A</v>
      </c>
      <c r="L83" s="4" t="str">
        <f t="shared" si="0"/>
        <v>a</v>
      </c>
      <c r="M83" s="4"/>
    </row>
    <row r="84" spans="1:13" x14ac:dyDescent="0.25">
      <c r="A84" s="2">
        <v>53</v>
      </c>
      <c r="B84" s="19"/>
      <c r="C84" s="23"/>
      <c r="D84" s="84"/>
      <c r="E84" s="19"/>
      <c r="F84" s="19"/>
      <c r="G84" s="19"/>
      <c r="H84" s="138"/>
      <c r="J84" s="6" t="e">
        <f>VLOOKUP(A84,Endosos!C62:E561,3,)</f>
        <v>#N/A</v>
      </c>
      <c r="K84" s="6" t="e">
        <f t="shared" si="2"/>
        <v>#N/A</v>
      </c>
      <c r="L84" s="4" t="str">
        <f t="shared" si="0"/>
        <v>a</v>
      </c>
      <c r="M84" s="4"/>
    </row>
    <row r="85" spans="1:13" x14ac:dyDescent="0.25">
      <c r="A85" s="2">
        <v>54</v>
      </c>
      <c r="B85" s="19"/>
      <c r="C85" s="23"/>
      <c r="D85" s="84"/>
      <c r="E85" s="19"/>
      <c r="F85" s="19"/>
      <c r="G85" s="19"/>
      <c r="H85" s="138"/>
      <c r="J85" s="6" t="e">
        <f>VLOOKUP(A85,Endosos!C63:E562,3,)</f>
        <v>#N/A</v>
      </c>
      <c r="K85" s="6" t="e">
        <f t="shared" si="2"/>
        <v>#N/A</v>
      </c>
      <c r="L85" s="4" t="str">
        <f t="shared" si="0"/>
        <v>a</v>
      </c>
      <c r="M85" s="4"/>
    </row>
    <row r="86" spans="1:13" x14ac:dyDescent="0.25">
      <c r="A86" s="2">
        <v>55</v>
      </c>
      <c r="B86" s="19"/>
      <c r="C86" s="37"/>
      <c r="D86" s="84"/>
      <c r="E86" s="19"/>
      <c r="F86" s="19"/>
      <c r="G86" s="19"/>
      <c r="H86" s="138"/>
      <c r="J86" s="6" t="e">
        <f>VLOOKUP(A86,Endosos!C64:E563,3,)</f>
        <v>#N/A</v>
      </c>
      <c r="K86" s="6" t="e">
        <f t="shared" si="2"/>
        <v>#N/A</v>
      </c>
      <c r="L86" s="4" t="str">
        <f t="shared" si="0"/>
        <v>a</v>
      </c>
      <c r="M86" s="4"/>
    </row>
    <row r="87" spans="1:13" x14ac:dyDescent="0.25">
      <c r="A87" s="2">
        <v>56</v>
      </c>
      <c r="B87" s="19"/>
      <c r="C87" s="23"/>
      <c r="D87" s="84"/>
      <c r="E87" s="19"/>
      <c r="F87" s="19"/>
      <c r="G87" s="19"/>
      <c r="H87" s="138"/>
      <c r="J87" s="6" t="e">
        <f>VLOOKUP(A87,Endosos!C65:E564,3,)</f>
        <v>#N/A</v>
      </c>
      <c r="K87" s="6" t="e">
        <f t="shared" si="2"/>
        <v>#N/A</v>
      </c>
      <c r="L87" s="4" t="str">
        <f t="shared" si="0"/>
        <v>a</v>
      </c>
      <c r="M87" s="4"/>
    </row>
    <row r="88" spans="1:13" x14ac:dyDescent="0.25">
      <c r="A88" s="2">
        <v>57</v>
      </c>
      <c r="B88" s="19"/>
      <c r="C88" s="23"/>
      <c r="D88" s="84"/>
      <c r="E88" s="19"/>
      <c r="F88" s="19"/>
      <c r="G88" s="19"/>
      <c r="H88" s="138"/>
      <c r="J88" s="6" t="e">
        <f>VLOOKUP(A88,Endosos!C66:E565,3,)</f>
        <v>#N/A</v>
      </c>
      <c r="K88" s="6" t="e">
        <f t="shared" si="2"/>
        <v>#N/A</v>
      </c>
      <c r="L88" s="4" t="str">
        <f t="shared" si="0"/>
        <v>a</v>
      </c>
      <c r="M88" s="4"/>
    </row>
    <row r="89" spans="1:13" x14ac:dyDescent="0.25">
      <c r="A89" s="2">
        <v>58</v>
      </c>
      <c r="B89" s="19"/>
      <c r="C89" s="23"/>
      <c r="D89" s="84"/>
      <c r="E89" s="19"/>
      <c r="F89" s="19"/>
      <c r="G89" s="19"/>
      <c r="H89" s="138"/>
      <c r="J89" s="6" t="e">
        <f>VLOOKUP(A89,Endosos!C67:E566,3,)</f>
        <v>#N/A</v>
      </c>
      <c r="K89" s="6" t="e">
        <f t="shared" si="2"/>
        <v>#N/A</v>
      </c>
      <c r="L89" s="4" t="str">
        <f t="shared" si="0"/>
        <v>a</v>
      </c>
      <c r="M89" s="4"/>
    </row>
    <row r="90" spans="1:13" x14ac:dyDescent="0.25">
      <c r="A90" s="2">
        <v>59</v>
      </c>
      <c r="B90" s="19"/>
      <c r="C90" s="23"/>
      <c r="D90" s="84"/>
      <c r="E90" s="19"/>
      <c r="F90" s="19"/>
      <c r="G90" s="19"/>
      <c r="H90" s="138"/>
      <c r="J90" s="6" t="e">
        <f>VLOOKUP(A90,Endosos!C68:E567,3,)</f>
        <v>#N/A</v>
      </c>
      <c r="K90" s="6" t="e">
        <f t="shared" si="2"/>
        <v>#N/A</v>
      </c>
      <c r="L90" s="4" t="str">
        <f t="shared" si="0"/>
        <v>a</v>
      </c>
      <c r="M90" s="4"/>
    </row>
    <row r="91" spans="1:13" x14ac:dyDescent="0.25">
      <c r="A91" s="2">
        <v>60</v>
      </c>
      <c r="B91" s="19"/>
      <c r="C91" s="23"/>
      <c r="D91" s="84"/>
      <c r="E91" s="19"/>
      <c r="F91" s="19"/>
      <c r="G91" s="19"/>
      <c r="H91" s="138"/>
      <c r="J91" s="6" t="e">
        <f>VLOOKUP(A91,Endosos!C69:E568,3,)</f>
        <v>#N/A</v>
      </c>
      <c r="K91" s="6" t="e">
        <f t="shared" si="2"/>
        <v>#N/A</v>
      </c>
      <c r="L91" s="4" t="str">
        <f t="shared" si="0"/>
        <v>a</v>
      </c>
      <c r="M91" s="4"/>
    </row>
    <row r="92" spans="1:13" x14ac:dyDescent="0.25">
      <c r="A92" s="2">
        <v>61</v>
      </c>
      <c r="B92" s="19"/>
      <c r="C92" s="23"/>
      <c r="D92" s="84"/>
      <c r="E92" s="19"/>
      <c r="F92" s="19"/>
      <c r="G92" s="19"/>
      <c r="H92" s="138"/>
      <c r="J92" s="6" t="e">
        <f>VLOOKUP(A92,Endosos!C70:E569,3,)</f>
        <v>#N/A</v>
      </c>
      <c r="K92" s="6" t="e">
        <f t="shared" si="2"/>
        <v>#N/A</v>
      </c>
      <c r="L92" s="4" t="str">
        <f t="shared" si="0"/>
        <v>a</v>
      </c>
      <c r="M92" s="4"/>
    </row>
    <row r="93" spans="1:13" x14ac:dyDescent="0.25">
      <c r="A93" s="2">
        <v>62</v>
      </c>
      <c r="B93" s="19"/>
      <c r="C93" s="23"/>
      <c r="D93" s="84"/>
      <c r="E93" s="19"/>
      <c r="F93" s="19"/>
      <c r="G93" s="19"/>
      <c r="H93" s="138"/>
      <c r="J93" s="6" t="e">
        <f>VLOOKUP(A93,Endosos!C71:E570,3,)</f>
        <v>#N/A</v>
      </c>
      <c r="K93" s="6" t="e">
        <f t="shared" si="2"/>
        <v>#N/A</v>
      </c>
      <c r="L93" s="4" t="str">
        <f t="shared" si="0"/>
        <v>a</v>
      </c>
      <c r="M93" s="4"/>
    </row>
    <row r="94" spans="1:13" x14ac:dyDescent="0.25">
      <c r="A94" s="2">
        <v>63</v>
      </c>
      <c r="B94" s="19"/>
      <c r="C94" s="23"/>
      <c r="D94" s="84"/>
      <c r="E94" s="19"/>
      <c r="F94" s="19"/>
      <c r="G94" s="19"/>
      <c r="H94" s="138"/>
      <c r="J94" s="6" t="e">
        <f>VLOOKUP(A94,Endosos!C72:E571,3,)</f>
        <v>#N/A</v>
      </c>
      <c r="K94" s="6" t="e">
        <f t="shared" si="2"/>
        <v>#N/A</v>
      </c>
      <c r="L94" s="4" t="str">
        <f t="shared" si="0"/>
        <v>a</v>
      </c>
      <c r="M94" s="4"/>
    </row>
    <row r="95" spans="1:13" x14ac:dyDescent="0.25">
      <c r="A95" s="2">
        <v>64</v>
      </c>
      <c r="B95" s="19"/>
      <c r="C95" s="23"/>
      <c r="D95" s="84"/>
      <c r="E95" s="19"/>
      <c r="F95" s="19"/>
      <c r="G95" s="19"/>
      <c r="H95" s="138"/>
      <c r="J95" s="6" t="e">
        <f>VLOOKUP(A95,Endosos!C73:E572,3,)</f>
        <v>#N/A</v>
      </c>
      <c r="K95" s="6" t="e">
        <f t="shared" si="2"/>
        <v>#N/A</v>
      </c>
      <c r="L95" s="4" t="str">
        <f t="shared" si="0"/>
        <v>a</v>
      </c>
      <c r="M95" s="4"/>
    </row>
    <row r="96" spans="1:13" x14ac:dyDescent="0.25">
      <c r="A96" s="2">
        <v>65</v>
      </c>
      <c r="B96" s="19"/>
      <c r="C96" s="23"/>
      <c r="D96" s="84"/>
      <c r="E96" s="19"/>
      <c r="F96" s="19"/>
      <c r="G96" s="19"/>
      <c r="H96" s="138"/>
      <c r="J96" s="6" t="e">
        <f>VLOOKUP(A96,Endosos!C74:E573,3,)</f>
        <v>#N/A</v>
      </c>
      <c r="K96" s="6" t="e">
        <f t="shared" si="2"/>
        <v>#N/A</v>
      </c>
      <c r="L96" s="4" t="str">
        <f t="shared" si="0"/>
        <v>a</v>
      </c>
      <c r="M96" s="4"/>
    </row>
    <row r="97" spans="1:13" x14ac:dyDescent="0.25">
      <c r="A97" s="2">
        <v>66</v>
      </c>
      <c r="B97" s="19"/>
      <c r="C97" s="23"/>
      <c r="D97" s="84"/>
      <c r="E97" s="19"/>
      <c r="F97" s="19"/>
      <c r="G97" s="19"/>
      <c r="H97" s="138"/>
      <c r="J97" s="6" t="e">
        <f>VLOOKUP(A97,Endosos!C75:E574,3,)</f>
        <v>#N/A</v>
      </c>
      <c r="K97" s="6" t="e">
        <f t="shared" ref="K97:K160" si="3">IF(J97="Baja de Vehículo",1,0)</f>
        <v>#N/A</v>
      </c>
      <c r="L97" s="4" t="str">
        <f t="shared" ref="L97:L160" si="4">IF(ISNA(J97),"a","D")</f>
        <v>a</v>
      </c>
      <c r="M97" s="4"/>
    </row>
    <row r="98" spans="1:13" x14ac:dyDescent="0.25">
      <c r="A98" s="2">
        <v>67</v>
      </c>
      <c r="B98" s="19"/>
      <c r="C98" s="23"/>
      <c r="D98" s="84"/>
      <c r="E98" s="19"/>
      <c r="F98" s="19"/>
      <c r="G98" s="19"/>
      <c r="H98" s="138"/>
      <c r="J98" s="6" t="e">
        <f>VLOOKUP(A98,Endosos!C76:E575,3,)</f>
        <v>#N/A</v>
      </c>
      <c r="K98" s="6" t="e">
        <f t="shared" si="3"/>
        <v>#N/A</v>
      </c>
      <c r="L98" s="4" t="str">
        <f t="shared" si="4"/>
        <v>a</v>
      </c>
      <c r="M98" s="4"/>
    </row>
    <row r="99" spans="1:13" x14ac:dyDescent="0.25">
      <c r="A99" s="2">
        <v>68</v>
      </c>
      <c r="B99" s="19"/>
      <c r="C99" s="23"/>
      <c r="D99" s="84"/>
      <c r="E99" s="19"/>
      <c r="F99" s="19"/>
      <c r="G99" s="19"/>
      <c r="H99" s="138"/>
      <c r="J99" s="6" t="e">
        <f>VLOOKUP(A99,Endosos!C77:E576,3,)</f>
        <v>#N/A</v>
      </c>
      <c r="K99" s="6" t="e">
        <f t="shared" si="3"/>
        <v>#N/A</v>
      </c>
      <c r="L99" s="4" t="str">
        <f t="shared" si="4"/>
        <v>a</v>
      </c>
      <c r="M99" s="4"/>
    </row>
    <row r="100" spans="1:13" x14ac:dyDescent="0.25">
      <c r="A100" s="2">
        <v>69</v>
      </c>
      <c r="B100" s="19"/>
      <c r="C100" s="23"/>
      <c r="D100" s="84"/>
      <c r="E100" s="19"/>
      <c r="F100" s="19"/>
      <c r="G100" s="19"/>
      <c r="H100" s="138"/>
      <c r="J100" s="6" t="e">
        <f>VLOOKUP(A100,Endosos!C78:E577,3,)</f>
        <v>#N/A</v>
      </c>
      <c r="K100" s="6" t="e">
        <f t="shared" si="3"/>
        <v>#N/A</v>
      </c>
      <c r="L100" s="4" t="str">
        <f t="shared" si="4"/>
        <v>a</v>
      </c>
      <c r="M100" s="4"/>
    </row>
    <row r="101" spans="1:13" x14ac:dyDescent="0.25">
      <c r="A101" s="2">
        <v>70</v>
      </c>
      <c r="B101" s="19"/>
      <c r="C101" s="23"/>
      <c r="D101" s="84"/>
      <c r="E101" s="19"/>
      <c r="F101" s="19"/>
      <c r="G101" s="19"/>
      <c r="H101" s="138"/>
      <c r="J101" s="6" t="e">
        <f>VLOOKUP(A101,Endosos!C79:E578,3,)</f>
        <v>#N/A</v>
      </c>
      <c r="K101" s="6" t="e">
        <f t="shared" si="3"/>
        <v>#N/A</v>
      </c>
      <c r="L101" s="4" t="str">
        <f t="shared" si="4"/>
        <v>a</v>
      </c>
      <c r="M101" s="4"/>
    </row>
    <row r="102" spans="1:13" x14ac:dyDescent="0.25">
      <c r="A102" s="2">
        <v>71</v>
      </c>
      <c r="B102" s="19"/>
      <c r="C102" s="23"/>
      <c r="D102" s="84"/>
      <c r="E102" s="19"/>
      <c r="F102" s="19"/>
      <c r="G102" s="19"/>
      <c r="H102" s="138"/>
      <c r="J102" s="6" t="e">
        <f>VLOOKUP(A102,Endosos!C80:E579,3,)</f>
        <v>#N/A</v>
      </c>
      <c r="K102" s="6" t="e">
        <f t="shared" si="3"/>
        <v>#N/A</v>
      </c>
      <c r="L102" s="4" t="str">
        <f t="shared" si="4"/>
        <v>a</v>
      </c>
      <c r="M102" s="4"/>
    </row>
    <row r="103" spans="1:13" x14ac:dyDescent="0.25">
      <c r="A103" s="2">
        <v>72</v>
      </c>
      <c r="B103" s="19"/>
      <c r="C103" s="23"/>
      <c r="D103" s="84"/>
      <c r="E103" s="19"/>
      <c r="F103" s="19"/>
      <c r="G103" s="19"/>
      <c r="H103" s="138"/>
      <c r="J103" s="6" t="e">
        <f>VLOOKUP(A103,Endosos!C81:E580,3,)</f>
        <v>#N/A</v>
      </c>
      <c r="K103" s="6" t="e">
        <f t="shared" si="3"/>
        <v>#N/A</v>
      </c>
      <c r="L103" s="4" t="str">
        <f t="shared" si="4"/>
        <v>a</v>
      </c>
      <c r="M103" s="4"/>
    </row>
    <row r="104" spans="1:13" x14ac:dyDescent="0.25">
      <c r="A104" s="2">
        <v>73</v>
      </c>
      <c r="B104" s="19"/>
      <c r="C104" s="23"/>
      <c r="D104" s="84"/>
      <c r="E104" s="19"/>
      <c r="F104" s="19"/>
      <c r="G104" s="19"/>
      <c r="H104" s="138"/>
      <c r="J104" s="6" t="e">
        <f>VLOOKUP(A104,Endosos!C82:E581,3,)</f>
        <v>#N/A</v>
      </c>
      <c r="K104" s="6" t="e">
        <f t="shared" si="3"/>
        <v>#N/A</v>
      </c>
      <c r="L104" s="4" t="str">
        <f t="shared" si="4"/>
        <v>a</v>
      </c>
      <c r="M104" s="4"/>
    </row>
    <row r="105" spans="1:13" x14ac:dyDescent="0.25">
      <c r="A105" s="2">
        <v>74</v>
      </c>
      <c r="B105" s="19"/>
      <c r="C105" s="23"/>
      <c r="D105" s="84"/>
      <c r="E105" s="19"/>
      <c r="F105" s="19"/>
      <c r="G105" s="19"/>
      <c r="H105" s="138"/>
      <c r="J105" s="6" t="e">
        <f>VLOOKUP(A105,Endosos!C83:E582,3,)</f>
        <v>#N/A</v>
      </c>
      <c r="K105" s="6" t="e">
        <f t="shared" si="3"/>
        <v>#N/A</v>
      </c>
      <c r="L105" s="4" t="str">
        <f t="shared" si="4"/>
        <v>a</v>
      </c>
      <c r="M105" s="4"/>
    </row>
    <row r="106" spans="1:13" x14ac:dyDescent="0.25">
      <c r="A106" s="2">
        <v>75</v>
      </c>
      <c r="B106" s="19"/>
      <c r="C106" s="23"/>
      <c r="D106" s="84"/>
      <c r="E106" s="19"/>
      <c r="F106" s="19"/>
      <c r="G106" s="19"/>
      <c r="H106" s="138"/>
      <c r="J106" s="6" t="e">
        <f>VLOOKUP(A106,Endosos!C84:E583,3,)</f>
        <v>#N/A</v>
      </c>
      <c r="K106" s="6" t="e">
        <f t="shared" si="3"/>
        <v>#N/A</v>
      </c>
      <c r="L106" s="4" t="str">
        <f t="shared" si="4"/>
        <v>a</v>
      </c>
      <c r="M106" s="4"/>
    </row>
    <row r="107" spans="1:13" x14ac:dyDescent="0.25">
      <c r="A107" s="2">
        <v>76</v>
      </c>
      <c r="B107" s="19"/>
      <c r="C107" s="23"/>
      <c r="D107" s="84"/>
      <c r="E107" s="19"/>
      <c r="F107" s="19"/>
      <c r="G107" s="19"/>
      <c r="H107" s="138"/>
      <c r="J107" s="6" t="e">
        <f>VLOOKUP(A107,Endosos!C85:E584,3,)</f>
        <v>#N/A</v>
      </c>
      <c r="K107" s="6" t="e">
        <f t="shared" si="3"/>
        <v>#N/A</v>
      </c>
      <c r="L107" s="4" t="str">
        <f t="shared" si="4"/>
        <v>a</v>
      </c>
      <c r="M107" s="4"/>
    </row>
    <row r="108" spans="1:13" x14ac:dyDescent="0.25">
      <c r="A108" s="2">
        <v>77</v>
      </c>
      <c r="B108" s="19"/>
      <c r="C108" s="23"/>
      <c r="D108" s="84"/>
      <c r="E108" s="19"/>
      <c r="F108" s="19"/>
      <c r="G108" s="19"/>
      <c r="H108" s="138"/>
      <c r="J108" s="6" t="e">
        <f>VLOOKUP(A108,Endosos!C86:E585,3,)</f>
        <v>#N/A</v>
      </c>
      <c r="K108" s="6" t="e">
        <f t="shared" si="3"/>
        <v>#N/A</v>
      </c>
      <c r="L108" s="4" t="str">
        <f t="shared" si="4"/>
        <v>a</v>
      </c>
      <c r="M108" s="4"/>
    </row>
    <row r="109" spans="1:13" x14ac:dyDescent="0.25">
      <c r="A109" s="2">
        <v>78</v>
      </c>
      <c r="B109" s="19"/>
      <c r="C109" s="23"/>
      <c r="D109" s="84"/>
      <c r="E109" s="19"/>
      <c r="F109" s="19"/>
      <c r="G109" s="19"/>
      <c r="H109" s="138"/>
      <c r="J109" s="6" t="e">
        <f>VLOOKUP(A109,Endosos!C87:E586,3,)</f>
        <v>#N/A</v>
      </c>
      <c r="K109" s="6" t="e">
        <f t="shared" si="3"/>
        <v>#N/A</v>
      </c>
      <c r="L109" s="4" t="str">
        <f t="shared" si="4"/>
        <v>a</v>
      </c>
      <c r="M109" s="4"/>
    </row>
    <row r="110" spans="1:13" x14ac:dyDescent="0.25">
      <c r="A110" s="2">
        <v>79</v>
      </c>
      <c r="B110" s="19"/>
      <c r="C110" s="23"/>
      <c r="D110" s="84"/>
      <c r="E110" s="19"/>
      <c r="F110" s="19"/>
      <c r="G110" s="19"/>
      <c r="H110" s="138"/>
      <c r="J110" s="6" t="e">
        <f>VLOOKUP(A110,Endosos!C88:E587,3,)</f>
        <v>#N/A</v>
      </c>
      <c r="K110" s="6" t="e">
        <f t="shared" si="3"/>
        <v>#N/A</v>
      </c>
      <c r="L110" s="4" t="str">
        <f t="shared" si="4"/>
        <v>a</v>
      </c>
      <c r="M110" s="4"/>
    </row>
    <row r="111" spans="1:13" x14ac:dyDescent="0.25">
      <c r="A111" s="2">
        <v>80</v>
      </c>
      <c r="B111" s="19"/>
      <c r="C111" s="23"/>
      <c r="D111" s="84"/>
      <c r="E111" s="19"/>
      <c r="F111" s="19"/>
      <c r="G111" s="19"/>
      <c r="H111" s="138"/>
      <c r="J111" s="6" t="e">
        <f>VLOOKUP(A111,Endosos!C89:E588,3,)</f>
        <v>#N/A</v>
      </c>
      <c r="K111" s="6" t="e">
        <f t="shared" si="3"/>
        <v>#N/A</v>
      </c>
      <c r="L111" s="4" t="str">
        <f t="shared" si="4"/>
        <v>a</v>
      </c>
      <c r="M111" s="4"/>
    </row>
    <row r="112" spans="1:13" x14ac:dyDescent="0.25">
      <c r="A112" s="2">
        <v>81</v>
      </c>
      <c r="B112" s="19"/>
      <c r="C112" s="23"/>
      <c r="D112" s="84"/>
      <c r="E112" s="19"/>
      <c r="F112" s="19"/>
      <c r="G112" s="19"/>
      <c r="H112" s="138"/>
      <c r="J112" s="6" t="e">
        <f>VLOOKUP(A112,Endosos!C90:E589,3,)</f>
        <v>#N/A</v>
      </c>
      <c r="K112" s="6" t="e">
        <f t="shared" si="3"/>
        <v>#N/A</v>
      </c>
      <c r="L112" s="4" t="str">
        <f t="shared" si="4"/>
        <v>a</v>
      </c>
      <c r="M112" s="4"/>
    </row>
    <row r="113" spans="1:13" x14ac:dyDescent="0.25">
      <c r="A113" s="2">
        <v>82</v>
      </c>
      <c r="B113" s="19"/>
      <c r="C113" s="23"/>
      <c r="D113" s="84"/>
      <c r="E113" s="19"/>
      <c r="F113" s="19"/>
      <c r="G113" s="19"/>
      <c r="H113" s="138"/>
      <c r="J113" s="6" t="e">
        <f>VLOOKUP(A113,Endosos!C91:E590,3,)</f>
        <v>#N/A</v>
      </c>
      <c r="K113" s="6" t="e">
        <f t="shared" si="3"/>
        <v>#N/A</v>
      </c>
      <c r="L113" s="4" t="str">
        <f t="shared" si="4"/>
        <v>a</v>
      </c>
      <c r="M113" s="4"/>
    </row>
    <row r="114" spans="1:13" x14ac:dyDescent="0.25">
      <c r="A114" s="2">
        <v>83</v>
      </c>
      <c r="B114" s="19"/>
      <c r="C114" s="23"/>
      <c r="D114" s="84"/>
      <c r="E114" s="19"/>
      <c r="F114" s="19"/>
      <c r="G114" s="19"/>
      <c r="H114" s="138"/>
      <c r="J114" s="6" t="e">
        <f>VLOOKUP(A114,Endosos!C92:E591,3,)</f>
        <v>#N/A</v>
      </c>
      <c r="K114" s="6" t="e">
        <f t="shared" si="3"/>
        <v>#N/A</v>
      </c>
      <c r="L114" s="4" t="str">
        <f t="shared" si="4"/>
        <v>a</v>
      </c>
      <c r="M114" s="4"/>
    </row>
    <row r="115" spans="1:13" x14ac:dyDescent="0.25">
      <c r="A115" s="2">
        <v>84</v>
      </c>
      <c r="B115" s="19"/>
      <c r="C115" s="23"/>
      <c r="D115" s="84"/>
      <c r="E115" s="19"/>
      <c r="F115" s="19"/>
      <c r="G115" s="19"/>
      <c r="H115" s="138"/>
      <c r="J115" s="6" t="e">
        <f>VLOOKUP(A115,Endosos!C93:E592,3,)</f>
        <v>#N/A</v>
      </c>
      <c r="K115" s="6" t="e">
        <f t="shared" si="3"/>
        <v>#N/A</v>
      </c>
      <c r="L115" s="4" t="str">
        <f t="shared" si="4"/>
        <v>a</v>
      </c>
      <c r="M115" s="4"/>
    </row>
    <row r="116" spans="1:13" x14ac:dyDescent="0.25">
      <c r="A116" s="2">
        <v>85</v>
      </c>
      <c r="B116" s="19"/>
      <c r="C116" s="23"/>
      <c r="D116" s="84"/>
      <c r="E116" s="19"/>
      <c r="F116" s="19"/>
      <c r="G116" s="19"/>
      <c r="H116" s="138"/>
      <c r="J116" s="6" t="e">
        <f>VLOOKUP(A116,Endosos!C94:E593,3,)</f>
        <v>#N/A</v>
      </c>
      <c r="K116" s="6" t="e">
        <f t="shared" si="3"/>
        <v>#N/A</v>
      </c>
      <c r="L116" s="4" t="str">
        <f t="shared" si="4"/>
        <v>a</v>
      </c>
      <c r="M116" s="4"/>
    </row>
    <row r="117" spans="1:13" x14ac:dyDescent="0.25">
      <c r="A117" s="2">
        <v>86</v>
      </c>
      <c r="B117" s="19"/>
      <c r="C117" s="23"/>
      <c r="D117" s="84"/>
      <c r="E117" s="19"/>
      <c r="F117" s="19"/>
      <c r="G117" s="19"/>
      <c r="H117" s="138"/>
      <c r="J117" s="6" t="e">
        <f>VLOOKUP(A117,Endosos!C95:E594,3,)</f>
        <v>#N/A</v>
      </c>
      <c r="K117" s="6" t="e">
        <f t="shared" si="3"/>
        <v>#N/A</v>
      </c>
      <c r="L117" s="4" t="str">
        <f t="shared" si="4"/>
        <v>a</v>
      </c>
      <c r="M117" s="4"/>
    </row>
    <row r="118" spans="1:13" x14ac:dyDescent="0.25">
      <c r="A118" s="2">
        <v>87</v>
      </c>
      <c r="B118" s="19"/>
      <c r="C118" s="23"/>
      <c r="D118" s="84"/>
      <c r="E118" s="19"/>
      <c r="F118" s="19"/>
      <c r="G118" s="19"/>
      <c r="H118" s="138"/>
      <c r="J118" s="6" t="e">
        <f>VLOOKUP(A118,Endosos!C96:E595,3,)</f>
        <v>#N/A</v>
      </c>
      <c r="K118" s="6" t="e">
        <f t="shared" si="3"/>
        <v>#N/A</v>
      </c>
      <c r="L118" s="4" t="str">
        <f t="shared" si="4"/>
        <v>a</v>
      </c>
      <c r="M118" s="4"/>
    </row>
    <row r="119" spans="1:13" x14ac:dyDescent="0.25">
      <c r="A119" s="2">
        <v>88</v>
      </c>
      <c r="B119" s="19"/>
      <c r="C119" s="23"/>
      <c r="D119" s="84"/>
      <c r="E119" s="19"/>
      <c r="F119" s="19"/>
      <c r="G119" s="19"/>
      <c r="H119" s="138"/>
      <c r="J119" s="6" t="e">
        <f>VLOOKUP(A119,Endosos!C97:E596,3,)</f>
        <v>#N/A</v>
      </c>
      <c r="K119" s="6" t="e">
        <f t="shared" si="3"/>
        <v>#N/A</v>
      </c>
      <c r="L119" s="4" t="str">
        <f t="shared" si="4"/>
        <v>a</v>
      </c>
      <c r="M119" s="4"/>
    </row>
    <row r="120" spans="1:13" x14ac:dyDescent="0.25">
      <c r="A120" s="2">
        <v>89</v>
      </c>
      <c r="B120" s="19"/>
      <c r="C120" s="23"/>
      <c r="D120" s="84"/>
      <c r="E120" s="19"/>
      <c r="F120" s="19"/>
      <c r="G120" s="19"/>
      <c r="H120" s="138"/>
      <c r="J120" s="6" t="e">
        <f>VLOOKUP(A120,Endosos!C98:E597,3,)</f>
        <v>#N/A</v>
      </c>
      <c r="K120" s="6" t="e">
        <f t="shared" si="3"/>
        <v>#N/A</v>
      </c>
      <c r="L120" s="4" t="str">
        <f t="shared" si="4"/>
        <v>a</v>
      </c>
      <c r="M120" s="4"/>
    </row>
    <row r="121" spans="1:13" x14ac:dyDescent="0.25">
      <c r="A121" s="2">
        <v>90</v>
      </c>
      <c r="B121" s="19"/>
      <c r="C121" s="23"/>
      <c r="D121" s="84"/>
      <c r="E121" s="19"/>
      <c r="F121" s="19"/>
      <c r="G121" s="19"/>
      <c r="H121" s="138"/>
      <c r="J121" s="6" t="e">
        <f>VLOOKUP(A121,Endosos!C99:E598,3,)</f>
        <v>#N/A</v>
      </c>
      <c r="K121" s="6" t="e">
        <f t="shared" si="3"/>
        <v>#N/A</v>
      </c>
      <c r="L121" s="4" t="str">
        <f t="shared" si="4"/>
        <v>a</v>
      </c>
      <c r="M121" s="4"/>
    </row>
    <row r="122" spans="1:13" x14ac:dyDescent="0.25">
      <c r="A122" s="2">
        <v>91</v>
      </c>
      <c r="B122" s="19"/>
      <c r="C122" s="23"/>
      <c r="D122" s="84"/>
      <c r="E122" s="19"/>
      <c r="F122" s="19"/>
      <c r="G122" s="19"/>
      <c r="H122" s="138"/>
      <c r="J122" s="6" t="e">
        <f>VLOOKUP(A122,Endosos!C100:E599,3,)</f>
        <v>#N/A</v>
      </c>
      <c r="K122" s="6" t="e">
        <f t="shared" si="3"/>
        <v>#N/A</v>
      </c>
      <c r="L122" s="4" t="str">
        <f t="shared" si="4"/>
        <v>a</v>
      </c>
      <c r="M122" s="4"/>
    </row>
    <row r="123" spans="1:13" x14ac:dyDescent="0.25">
      <c r="A123" s="2">
        <v>92</v>
      </c>
      <c r="B123" s="19"/>
      <c r="C123" s="23"/>
      <c r="D123" s="84"/>
      <c r="E123" s="19"/>
      <c r="F123" s="19"/>
      <c r="G123" s="19"/>
      <c r="H123" s="138"/>
      <c r="J123" s="6" t="e">
        <f>VLOOKUP(A123,Endosos!C101:E600,3,)</f>
        <v>#N/A</v>
      </c>
      <c r="K123" s="6" t="e">
        <f t="shared" si="3"/>
        <v>#N/A</v>
      </c>
      <c r="L123" s="4" t="str">
        <f t="shared" si="4"/>
        <v>a</v>
      </c>
      <c r="M123" s="4"/>
    </row>
    <row r="124" spans="1:13" x14ac:dyDescent="0.25">
      <c r="A124" s="2">
        <v>93</v>
      </c>
      <c r="B124" s="19"/>
      <c r="C124" s="23"/>
      <c r="D124" s="84"/>
      <c r="E124" s="19"/>
      <c r="F124" s="19"/>
      <c r="G124" s="19"/>
      <c r="H124" s="138"/>
      <c r="J124" s="6" t="e">
        <f>VLOOKUP(A124,Endosos!C102:E601,3,)</f>
        <v>#N/A</v>
      </c>
      <c r="K124" s="6" t="e">
        <f t="shared" si="3"/>
        <v>#N/A</v>
      </c>
      <c r="L124" s="4" t="str">
        <f t="shared" si="4"/>
        <v>a</v>
      </c>
      <c r="M124" s="4"/>
    </row>
    <row r="125" spans="1:13" x14ac:dyDescent="0.25">
      <c r="A125" s="2">
        <v>94</v>
      </c>
      <c r="B125" s="19"/>
      <c r="C125" s="23"/>
      <c r="D125" s="84"/>
      <c r="E125" s="19"/>
      <c r="F125" s="19"/>
      <c r="G125" s="19"/>
      <c r="H125" s="138"/>
      <c r="J125" s="6" t="e">
        <f>VLOOKUP(A125,Endosos!C103:E602,3,)</f>
        <v>#N/A</v>
      </c>
      <c r="K125" s="6" t="e">
        <f t="shared" si="3"/>
        <v>#N/A</v>
      </c>
      <c r="L125" s="4" t="str">
        <f t="shared" si="4"/>
        <v>a</v>
      </c>
      <c r="M125" s="4"/>
    </row>
    <row r="126" spans="1:13" x14ac:dyDescent="0.25">
      <c r="A126" s="2">
        <v>95</v>
      </c>
      <c r="B126" s="19"/>
      <c r="C126" s="23"/>
      <c r="D126" s="84"/>
      <c r="E126" s="19"/>
      <c r="F126" s="19"/>
      <c r="G126" s="19"/>
      <c r="H126" s="138"/>
      <c r="J126" s="6" t="e">
        <f>VLOOKUP(A126,Endosos!C104:E603,3,)</f>
        <v>#N/A</v>
      </c>
      <c r="K126" s="6" t="e">
        <f t="shared" si="3"/>
        <v>#N/A</v>
      </c>
      <c r="L126" s="4" t="str">
        <f t="shared" si="4"/>
        <v>a</v>
      </c>
      <c r="M126" s="4"/>
    </row>
    <row r="127" spans="1:13" x14ac:dyDescent="0.25">
      <c r="A127" s="2">
        <v>96</v>
      </c>
      <c r="B127" s="19"/>
      <c r="C127" s="23"/>
      <c r="D127" s="84"/>
      <c r="E127" s="19"/>
      <c r="F127" s="19"/>
      <c r="G127" s="19"/>
      <c r="H127" s="138"/>
      <c r="J127" s="6" t="e">
        <f>VLOOKUP(A127,Endosos!C105:E604,3,)</f>
        <v>#N/A</v>
      </c>
      <c r="K127" s="6" t="e">
        <f t="shared" si="3"/>
        <v>#N/A</v>
      </c>
      <c r="L127" s="4" t="str">
        <f t="shared" si="4"/>
        <v>a</v>
      </c>
      <c r="M127" s="4"/>
    </row>
    <row r="128" spans="1:13" x14ac:dyDescent="0.25">
      <c r="A128" s="2">
        <v>97</v>
      </c>
      <c r="B128" s="19"/>
      <c r="C128" s="23"/>
      <c r="D128" s="84"/>
      <c r="E128" s="19"/>
      <c r="F128" s="19"/>
      <c r="G128" s="19"/>
      <c r="H128" s="138"/>
      <c r="J128" s="6" t="e">
        <f>VLOOKUP(A128,Endosos!C106:E605,3,)</f>
        <v>#N/A</v>
      </c>
      <c r="K128" s="6" t="e">
        <f t="shared" si="3"/>
        <v>#N/A</v>
      </c>
      <c r="L128" s="4" t="str">
        <f t="shared" si="4"/>
        <v>a</v>
      </c>
      <c r="M128" s="4"/>
    </row>
    <row r="129" spans="1:13" x14ac:dyDescent="0.25">
      <c r="A129" s="2">
        <v>98</v>
      </c>
      <c r="B129" s="19"/>
      <c r="C129" s="23"/>
      <c r="D129" s="84"/>
      <c r="E129" s="19"/>
      <c r="F129" s="19"/>
      <c r="G129" s="19"/>
      <c r="H129" s="138"/>
      <c r="J129" s="6" t="e">
        <f>VLOOKUP(A129,Endosos!C107:E606,3,)</f>
        <v>#N/A</v>
      </c>
      <c r="K129" s="6" t="e">
        <f t="shared" si="3"/>
        <v>#N/A</v>
      </c>
      <c r="L129" s="4" t="str">
        <f t="shared" si="4"/>
        <v>a</v>
      </c>
      <c r="M129" s="4"/>
    </row>
    <row r="130" spans="1:13" x14ac:dyDescent="0.25">
      <c r="A130" s="2">
        <v>99</v>
      </c>
      <c r="B130" s="19"/>
      <c r="C130" s="23"/>
      <c r="D130" s="84"/>
      <c r="E130" s="19"/>
      <c r="F130" s="19"/>
      <c r="G130" s="19"/>
      <c r="H130" s="138"/>
      <c r="J130" s="6" t="e">
        <f>VLOOKUP(A130,Endosos!C108:E607,3,)</f>
        <v>#N/A</v>
      </c>
      <c r="K130" s="6" t="e">
        <f t="shared" si="3"/>
        <v>#N/A</v>
      </c>
      <c r="L130" s="4" t="str">
        <f t="shared" si="4"/>
        <v>a</v>
      </c>
      <c r="M130" s="4"/>
    </row>
    <row r="131" spans="1:13" x14ac:dyDescent="0.25">
      <c r="A131" s="2">
        <v>100</v>
      </c>
      <c r="B131" s="19"/>
      <c r="C131" s="23"/>
      <c r="D131" s="84"/>
      <c r="E131" s="19"/>
      <c r="F131" s="19"/>
      <c r="G131" s="19"/>
      <c r="H131" s="138"/>
      <c r="J131" s="6" t="e">
        <f>VLOOKUP(A131,Endosos!C109:E608,3,)</f>
        <v>#N/A</v>
      </c>
      <c r="K131" s="6" t="e">
        <f t="shared" si="3"/>
        <v>#N/A</v>
      </c>
      <c r="L131" s="4" t="str">
        <f t="shared" si="4"/>
        <v>a</v>
      </c>
      <c r="M131" s="4"/>
    </row>
    <row r="132" spans="1:13" x14ac:dyDescent="0.25">
      <c r="A132" s="2">
        <v>101</v>
      </c>
      <c r="B132" s="19"/>
      <c r="C132" s="23"/>
      <c r="D132" s="84"/>
      <c r="E132" s="19"/>
      <c r="F132" s="19"/>
      <c r="G132" s="19"/>
      <c r="H132" s="138"/>
      <c r="J132" s="6" t="e">
        <f>VLOOKUP(A132,Endosos!C110:E609,3,)</f>
        <v>#N/A</v>
      </c>
      <c r="K132" s="6" t="e">
        <f t="shared" si="3"/>
        <v>#N/A</v>
      </c>
      <c r="L132" s="4" t="str">
        <f t="shared" si="4"/>
        <v>a</v>
      </c>
      <c r="M132" s="4"/>
    </row>
    <row r="133" spans="1:13" x14ac:dyDescent="0.25">
      <c r="A133" s="2">
        <v>102</v>
      </c>
      <c r="B133" s="19"/>
      <c r="C133" s="23"/>
      <c r="D133" s="84"/>
      <c r="E133" s="19"/>
      <c r="F133" s="19"/>
      <c r="G133" s="19"/>
      <c r="H133" s="138"/>
      <c r="J133" s="6" t="e">
        <f>VLOOKUP(A133,Endosos!C111:E610,3,)</f>
        <v>#N/A</v>
      </c>
      <c r="K133" s="6" t="e">
        <f t="shared" si="3"/>
        <v>#N/A</v>
      </c>
      <c r="L133" s="4" t="str">
        <f t="shared" si="4"/>
        <v>a</v>
      </c>
      <c r="M133" s="4"/>
    </row>
    <row r="134" spans="1:13" x14ac:dyDescent="0.25">
      <c r="A134" s="2">
        <v>103</v>
      </c>
      <c r="B134" s="19"/>
      <c r="C134" s="23"/>
      <c r="D134" s="84"/>
      <c r="E134" s="19"/>
      <c r="F134" s="19"/>
      <c r="G134" s="19"/>
      <c r="H134" s="138"/>
      <c r="J134" s="6" t="e">
        <f>VLOOKUP(A134,Endosos!C112:E611,3,)</f>
        <v>#N/A</v>
      </c>
      <c r="K134" s="6" t="e">
        <f t="shared" si="3"/>
        <v>#N/A</v>
      </c>
      <c r="L134" s="4" t="str">
        <f t="shared" si="4"/>
        <v>a</v>
      </c>
      <c r="M134" s="4"/>
    </row>
    <row r="135" spans="1:13" x14ac:dyDescent="0.25">
      <c r="A135" s="2">
        <v>104</v>
      </c>
      <c r="B135" s="19"/>
      <c r="C135" s="23"/>
      <c r="D135" s="84"/>
      <c r="E135" s="19"/>
      <c r="F135" s="19"/>
      <c r="G135" s="19"/>
      <c r="H135" s="138"/>
      <c r="J135" s="6" t="e">
        <f>VLOOKUP(A135,Endosos!C113:E612,3,)</f>
        <v>#N/A</v>
      </c>
      <c r="K135" s="6" t="e">
        <f t="shared" si="3"/>
        <v>#N/A</v>
      </c>
      <c r="L135" s="4" t="str">
        <f t="shared" si="4"/>
        <v>a</v>
      </c>
      <c r="M135" s="4"/>
    </row>
    <row r="136" spans="1:13" x14ac:dyDescent="0.25">
      <c r="A136" s="2">
        <v>105</v>
      </c>
      <c r="B136" s="19"/>
      <c r="C136" s="37"/>
      <c r="D136" s="84"/>
      <c r="E136" s="19"/>
      <c r="F136" s="19"/>
      <c r="G136" s="19"/>
      <c r="H136" s="138"/>
      <c r="J136" s="6" t="e">
        <f>VLOOKUP(A136,Endosos!C114:E613,3,)</f>
        <v>#N/A</v>
      </c>
      <c r="K136" s="6" t="e">
        <f t="shared" si="3"/>
        <v>#N/A</v>
      </c>
      <c r="L136" s="4" t="str">
        <f t="shared" si="4"/>
        <v>a</v>
      </c>
      <c r="M136" s="4"/>
    </row>
    <row r="137" spans="1:13" x14ac:dyDescent="0.25">
      <c r="A137" s="2">
        <v>106</v>
      </c>
      <c r="B137" s="19"/>
      <c r="C137" s="23"/>
      <c r="D137" s="84"/>
      <c r="E137" s="19"/>
      <c r="F137" s="19"/>
      <c r="G137" s="19"/>
      <c r="H137" s="138"/>
      <c r="J137" s="6" t="e">
        <f>VLOOKUP(A137,Endosos!C115:E614,3,)</f>
        <v>#N/A</v>
      </c>
      <c r="K137" s="6" t="e">
        <f t="shared" si="3"/>
        <v>#N/A</v>
      </c>
      <c r="L137" s="4" t="str">
        <f t="shared" si="4"/>
        <v>a</v>
      </c>
      <c r="M137" s="4"/>
    </row>
    <row r="138" spans="1:13" x14ac:dyDescent="0.25">
      <c r="A138" s="2">
        <v>107</v>
      </c>
      <c r="B138" s="19"/>
      <c r="C138" s="23"/>
      <c r="D138" s="84"/>
      <c r="E138" s="19"/>
      <c r="F138" s="19"/>
      <c r="G138" s="19"/>
      <c r="H138" s="138"/>
      <c r="J138" s="6" t="e">
        <f>VLOOKUP(A138,Endosos!C116:E615,3,)</f>
        <v>#N/A</v>
      </c>
      <c r="K138" s="6" t="e">
        <f t="shared" si="3"/>
        <v>#N/A</v>
      </c>
      <c r="L138" s="4" t="str">
        <f t="shared" si="4"/>
        <v>a</v>
      </c>
      <c r="M138" s="4"/>
    </row>
    <row r="139" spans="1:13" x14ac:dyDescent="0.25">
      <c r="A139" s="2">
        <v>108</v>
      </c>
      <c r="B139" s="19"/>
      <c r="C139" s="23"/>
      <c r="D139" s="84"/>
      <c r="E139" s="19"/>
      <c r="F139" s="19"/>
      <c r="G139" s="19"/>
      <c r="H139" s="138"/>
      <c r="J139" s="6" t="e">
        <f>VLOOKUP(A139,Endosos!C117:E616,3,)</f>
        <v>#N/A</v>
      </c>
      <c r="K139" s="6" t="e">
        <f t="shared" si="3"/>
        <v>#N/A</v>
      </c>
      <c r="L139" s="4" t="str">
        <f t="shared" si="4"/>
        <v>a</v>
      </c>
      <c r="M139" s="4"/>
    </row>
    <row r="140" spans="1:13" x14ac:dyDescent="0.25">
      <c r="A140" s="2">
        <v>109</v>
      </c>
      <c r="B140" s="19"/>
      <c r="C140" s="23"/>
      <c r="D140" s="84"/>
      <c r="E140" s="19"/>
      <c r="F140" s="19"/>
      <c r="G140" s="19"/>
      <c r="H140" s="138"/>
      <c r="J140" s="6" t="e">
        <f>VLOOKUP(A140,Endosos!C118:E617,3,)</f>
        <v>#N/A</v>
      </c>
      <c r="K140" s="6" t="e">
        <f t="shared" si="3"/>
        <v>#N/A</v>
      </c>
      <c r="L140" s="4" t="str">
        <f t="shared" si="4"/>
        <v>a</v>
      </c>
      <c r="M140" s="4"/>
    </row>
    <row r="141" spans="1:13" x14ac:dyDescent="0.25">
      <c r="A141" s="2">
        <v>110</v>
      </c>
      <c r="B141" s="19"/>
      <c r="C141" s="23"/>
      <c r="D141" s="84"/>
      <c r="E141" s="19"/>
      <c r="F141" s="19"/>
      <c r="G141" s="19"/>
      <c r="H141" s="138"/>
      <c r="J141" s="6" t="e">
        <f>VLOOKUP(A141,Endosos!C119:E618,3,)</f>
        <v>#N/A</v>
      </c>
      <c r="K141" s="6" t="e">
        <f t="shared" si="3"/>
        <v>#N/A</v>
      </c>
      <c r="L141" s="4" t="str">
        <f t="shared" si="4"/>
        <v>a</v>
      </c>
      <c r="M141" s="4"/>
    </row>
    <row r="142" spans="1:13" x14ac:dyDescent="0.25">
      <c r="A142" s="2">
        <v>111</v>
      </c>
      <c r="B142" s="19"/>
      <c r="C142" s="23"/>
      <c r="D142" s="84"/>
      <c r="E142" s="19"/>
      <c r="F142" s="19"/>
      <c r="G142" s="19"/>
      <c r="H142" s="138"/>
      <c r="J142" s="6" t="e">
        <f>VLOOKUP(A142,Endosos!C120:E619,3,)</f>
        <v>#N/A</v>
      </c>
      <c r="K142" s="6" t="e">
        <f t="shared" si="3"/>
        <v>#N/A</v>
      </c>
      <c r="L142" s="4" t="str">
        <f t="shared" si="4"/>
        <v>a</v>
      </c>
      <c r="M142" s="4"/>
    </row>
    <row r="143" spans="1:13" x14ac:dyDescent="0.25">
      <c r="A143" s="2">
        <v>112</v>
      </c>
      <c r="B143" s="19"/>
      <c r="C143" s="23"/>
      <c r="D143" s="84"/>
      <c r="E143" s="19"/>
      <c r="F143" s="19"/>
      <c r="G143" s="19"/>
      <c r="H143" s="138"/>
      <c r="J143" s="6" t="e">
        <f>VLOOKUP(A143,Endosos!C121:E620,3,)</f>
        <v>#N/A</v>
      </c>
      <c r="K143" s="6" t="e">
        <f t="shared" si="3"/>
        <v>#N/A</v>
      </c>
      <c r="L143" s="4" t="str">
        <f t="shared" si="4"/>
        <v>a</v>
      </c>
      <c r="M143" s="4"/>
    </row>
    <row r="144" spans="1:13" x14ac:dyDescent="0.25">
      <c r="A144" s="2">
        <v>113</v>
      </c>
      <c r="B144" s="19"/>
      <c r="C144" s="23"/>
      <c r="D144" s="84"/>
      <c r="E144" s="19"/>
      <c r="F144" s="19"/>
      <c r="G144" s="19"/>
      <c r="H144" s="138"/>
      <c r="J144" s="6" t="e">
        <f>VLOOKUP(A144,Endosos!C122:E621,3,)</f>
        <v>#N/A</v>
      </c>
      <c r="K144" s="6" t="e">
        <f t="shared" si="3"/>
        <v>#N/A</v>
      </c>
      <c r="L144" s="4" t="str">
        <f t="shared" si="4"/>
        <v>a</v>
      </c>
      <c r="M144" s="4"/>
    </row>
    <row r="145" spans="1:13" x14ac:dyDescent="0.25">
      <c r="A145" s="2">
        <v>114</v>
      </c>
      <c r="B145" s="19"/>
      <c r="C145" s="23"/>
      <c r="D145" s="84"/>
      <c r="E145" s="19"/>
      <c r="F145" s="19"/>
      <c r="G145" s="19"/>
      <c r="H145" s="138"/>
      <c r="J145" s="6" t="e">
        <f>VLOOKUP(A145,Endosos!C123:E622,3,)</f>
        <v>#N/A</v>
      </c>
      <c r="K145" s="6" t="e">
        <f t="shared" si="3"/>
        <v>#N/A</v>
      </c>
      <c r="L145" s="4" t="str">
        <f t="shared" si="4"/>
        <v>a</v>
      </c>
      <c r="M145" s="4"/>
    </row>
    <row r="146" spans="1:13" x14ac:dyDescent="0.25">
      <c r="A146" s="2">
        <v>115</v>
      </c>
      <c r="B146" s="19"/>
      <c r="C146" s="23"/>
      <c r="D146" s="84"/>
      <c r="E146" s="19"/>
      <c r="F146" s="19"/>
      <c r="G146" s="19"/>
      <c r="H146" s="138"/>
      <c r="J146" s="6" t="e">
        <f>VLOOKUP(A146,Endosos!C124:E623,3,)</f>
        <v>#N/A</v>
      </c>
      <c r="K146" s="6" t="e">
        <f t="shared" si="3"/>
        <v>#N/A</v>
      </c>
      <c r="L146" s="4" t="str">
        <f t="shared" si="4"/>
        <v>a</v>
      </c>
      <c r="M146" s="4"/>
    </row>
    <row r="147" spans="1:13" x14ac:dyDescent="0.25">
      <c r="A147" s="2">
        <v>116</v>
      </c>
      <c r="B147" s="19"/>
      <c r="C147" s="23"/>
      <c r="D147" s="84"/>
      <c r="E147" s="19"/>
      <c r="F147" s="19"/>
      <c r="G147" s="19"/>
      <c r="H147" s="138"/>
      <c r="J147" s="6" t="e">
        <f>VLOOKUP(A147,Endosos!C125:E624,3,)</f>
        <v>#N/A</v>
      </c>
      <c r="K147" s="6" t="e">
        <f t="shared" si="3"/>
        <v>#N/A</v>
      </c>
      <c r="L147" s="4" t="str">
        <f t="shared" si="4"/>
        <v>a</v>
      </c>
      <c r="M147" s="4"/>
    </row>
    <row r="148" spans="1:13" x14ac:dyDescent="0.25">
      <c r="A148" s="2">
        <v>117</v>
      </c>
      <c r="B148" s="19"/>
      <c r="C148" s="23"/>
      <c r="D148" s="84"/>
      <c r="E148" s="19"/>
      <c r="F148" s="19"/>
      <c r="G148" s="19"/>
      <c r="H148" s="138"/>
      <c r="J148" s="6" t="e">
        <f>VLOOKUP(A148,Endosos!C126:E625,3,)</f>
        <v>#N/A</v>
      </c>
      <c r="K148" s="6" t="e">
        <f t="shared" si="3"/>
        <v>#N/A</v>
      </c>
      <c r="L148" s="4" t="str">
        <f t="shared" si="4"/>
        <v>a</v>
      </c>
      <c r="M148" s="4"/>
    </row>
    <row r="149" spans="1:13" x14ac:dyDescent="0.25">
      <c r="A149" s="2">
        <v>118</v>
      </c>
      <c r="B149" s="19"/>
      <c r="C149" s="23"/>
      <c r="D149" s="84"/>
      <c r="E149" s="19"/>
      <c r="F149" s="19"/>
      <c r="G149" s="19"/>
      <c r="H149" s="138"/>
      <c r="J149" s="6" t="e">
        <f>VLOOKUP(A149,Endosos!C127:E626,3,)</f>
        <v>#N/A</v>
      </c>
      <c r="K149" s="6" t="e">
        <f t="shared" si="3"/>
        <v>#N/A</v>
      </c>
      <c r="L149" s="4" t="str">
        <f t="shared" si="4"/>
        <v>a</v>
      </c>
      <c r="M149" s="4"/>
    </row>
    <row r="150" spans="1:13" x14ac:dyDescent="0.25">
      <c r="A150" s="2">
        <v>119</v>
      </c>
      <c r="B150" s="19"/>
      <c r="C150" s="23"/>
      <c r="D150" s="84"/>
      <c r="E150" s="19"/>
      <c r="F150" s="19"/>
      <c r="G150" s="19"/>
      <c r="H150" s="138"/>
      <c r="J150" s="6" t="e">
        <f>VLOOKUP(A150,Endosos!C128:E627,3,)</f>
        <v>#N/A</v>
      </c>
      <c r="K150" s="6" t="e">
        <f t="shared" si="3"/>
        <v>#N/A</v>
      </c>
      <c r="L150" s="4" t="str">
        <f t="shared" si="4"/>
        <v>a</v>
      </c>
      <c r="M150" s="4"/>
    </row>
    <row r="151" spans="1:13" x14ac:dyDescent="0.25">
      <c r="A151" s="2">
        <v>120</v>
      </c>
      <c r="B151" s="19"/>
      <c r="C151" s="23"/>
      <c r="D151" s="84"/>
      <c r="E151" s="19"/>
      <c r="F151" s="19"/>
      <c r="G151" s="19"/>
      <c r="H151" s="138"/>
      <c r="J151" s="6" t="e">
        <f>VLOOKUP(A151,Endosos!C129:E628,3,)</f>
        <v>#N/A</v>
      </c>
      <c r="K151" s="6" t="e">
        <f t="shared" si="3"/>
        <v>#N/A</v>
      </c>
      <c r="L151" s="4" t="str">
        <f t="shared" si="4"/>
        <v>a</v>
      </c>
      <c r="M151" s="4"/>
    </row>
    <row r="152" spans="1:13" x14ac:dyDescent="0.25">
      <c r="A152" s="2">
        <v>121</v>
      </c>
      <c r="B152" s="19"/>
      <c r="C152" s="23"/>
      <c r="D152" s="84"/>
      <c r="E152" s="19"/>
      <c r="F152" s="19"/>
      <c r="G152" s="19"/>
      <c r="H152" s="138"/>
      <c r="J152" s="6" t="e">
        <f>VLOOKUP(A152,Endosos!C130:E629,3,)</f>
        <v>#N/A</v>
      </c>
      <c r="K152" s="6" t="e">
        <f t="shared" si="3"/>
        <v>#N/A</v>
      </c>
      <c r="L152" s="4" t="str">
        <f t="shared" si="4"/>
        <v>a</v>
      </c>
      <c r="M152" s="4"/>
    </row>
    <row r="153" spans="1:13" x14ac:dyDescent="0.25">
      <c r="A153" s="2">
        <v>122</v>
      </c>
      <c r="B153" s="19"/>
      <c r="C153" s="23"/>
      <c r="D153" s="84"/>
      <c r="E153" s="19"/>
      <c r="F153" s="19"/>
      <c r="G153" s="19"/>
      <c r="H153" s="138"/>
      <c r="J153" s="6" t="e">
        <f>VLOOKUP(A153,Endosos!C131:E630,3,)</f>
        <v>#N/A</v>
      </c>
      <c r="K153" s="6" t="e">
        <f t="shared" si="3"/>
        <v>#N/A</v>
      </c>
      <c r="L153" s="4" t="str">
        <f t="shared" si="4"/>
        <v>a</v>
      </c>
      <c r="M153" s="4"/>
    </row>
    <row r="154" spans="1:13" x14ac:dyDescent="0.25">
      <c r="A154" s="2">
        <v>123</v>
      </c>
      <c r="B154" s="19"/>
      <c r="C154" s="23"/>
      <c r="D154" s="84"/>
      <c r="E154" s="19"/>
      <c r="F154" s="19"/>
      <c r="G154" s="19"/>
      <c r="H154" s="138"/>
      <c r="J154" s="6" t="e">
        <f>VLOOKUP(A154,Endosos!C132:E631,3,)</f>
        <v>#N/A</v>
      </c>
      <c r="K154" s="6" t="e">
        <f t="shared" si="3"/>
        <v>#N/A</v>
      </c>
      <c r="L154" s="4" t="str">
        <f t="shared" si="4"/>
        <v>a</v>
      </c>
      <c r="M154" s="4"/>
    </row>
    <row r="155" spans="1:13" x14ac:dyDescent="0.25">
      <c r="A155" s="2">
        <v>124</v>
      </c>
      <c r="B155" s="19"/>
      <c r="C155" s="23"/>
      <c r="D155" s="84"/>
      <c r="E155" s="19"/>
      <c r="F155" s="19"/>
      <c r="G155" s="19"/>
      <c r="H155" s="138"/>
      <c r="J155" s="6" t="e">
        <f>VLOOKUP(A155,Endosos!C133:E632,3,)</f>
        <v>#N/A</v>
      </c>
      <c r="K155" s="6" t="e">
        <f t="shared" si="3"/>
        <v>#N/A</v>
      </c>
      <c r="L155" s="4" t="str">
        <f t="shared" si="4"/>
        <v>a</v>
      </c>
      <c r="M155" s="4"/>
    </row>
    <row r="156" spans="1:13" x14ac:dyDescent="0.25">
      <c r="A156" s="2">
        <v>125</v>
      </c>
      <c r="B156" s="19"/>
      <c r="C156" s="23"/>
      <c r="D156" s="84"/>
      <c r="E156" s="19"/>
      <c r="F156" s="19"/>
      <c r="G156" s="19"/>
      <c r="H156" s="138"/>
      <c r="J156" s="6" t="e">
        <f>VLOOKUP(A156,Endosos!C134:E633,3,)</f>
        <v>#N/A</v>
      </c>
      <c r="K156" s="6" t="e">
        <f t="shared" si="3"/>
        <v>#N/A</v>
      </c>
      <c r="L156" s="4" t="str">
        <f t="shared" si="4"/>
        <v>a</v>
      </c>
      <c r="M156" s="4"/>
    </row>
    <row r="157" spans="1:13" x14ac:dyDescent="0.25">
      <c r="A157" s="2">
        <v>126</v>
      </c>
      <c r="B157" s="19"/>
      <c r="C157" s="23"/>
      <c r="D157" s="84"/>
      <c r="E157" s="19"/>
      <c r="F157" s="19"/>
      <c r="G157" s="19"/>
      <c r="H157" s="138"/>
      <c r="J157" s="6" t="e">
        <f>VLOOKUP(A157,Endosos!C135:E634,3,)</f>
        <v>#N/A</v>
      </c>
      <c r="K157" s="6" t="e">
        <f t="shared" si="3"/>
        <v>#N/A</v>
      </c>
      <c r="L157" s="4" t="str">
        <f t="shared" si="4"/>
        <v>a</v>
      </c>
      <c r="M157" s="4"/>
    </row>
    <row r="158" spans="1:13" x14ac:dyDescent="0.25">
      <c r="A158" s="2">
        <v>127</v>
      </c>
      <c r="B158" s="19"/>
      <c r="C158" s="23"/>
      <c r="D158" s="84"/>
      <c r="E158" s="19"/>
      <c r="F158" s="19"/>
      <c r="G158" s="19"/>
      <c r="H158" s="138"/>
      <c r="J158" s="6" t="e">
        <f>VLOOKUP(A158,Endosos!C136:E635,3,)</f>
        <v>#N/A</v>
      </c>
      <c r="K158" s="6" t="e">
        <f t="shared" si="3"/>
        <v>#N/A</v>
      </c>
      <c r="L158" s="4" t="str">
        <f t="shared" si="4"/>
        <v>a</v>
      </c>
      <c r="M158" s="4"/>
    </row>
    <row r="159" spans="1:13" x14ac:dyDescent="0.25">
      <c r="A159" s="2">
        <v>128</v>
      </c>
      <c r="B159" s="19"/>
      <c r="C159" s="23"/>
      <c r="D159" s="84"/>
      <c r="E159" s="19"/>
      <c r="F159" s="19"/>
      <c r="G159" s="19"/>
      <c r="H159" s="138"/>
      <c r="J159" s="6" t="e">
        <f>VLOOKUP(A159,Endosos!C137:E636,3,)</f>
        <v>#N/A</v>
      </c>
      <c r="K159" s="6" t="e">
        <f t="shared" si="3"/>
        <v>#N/A</v>
      </c>
      <c r="L159" s="4" t="str">
        <f t="shared" si="4"/>
        <v>a</v>
      </c>
      <c r="M159" s="4"/>
    </row>
    <row r="160" spans="1:13" x14ac:dyDescent="0.25">
      <c r="A160" s="2">
        <v>129</v>
      </c>
      <c r="B160" s="19"/>
      <c r="C160" s="23"/>
      <c r="D160" s="84"/>
      <c r="E160" s="19"/>
      <c r="F160" s="19"/>
      <c r="G160" s="19"/>
      <c r="H160" s="138"/>
      <c r="J160" s="6" t="e">
        <f>VLOOKUP(A160,Endosos!C138:E637,3,)</f>
        <v>#N/A</v>
      </c>
      <c r="K160" s="6" t="e">
        <f t="shared" si="3"/>
        <v>#N/A</v>
      </c>
      <c r="L160" s="4" t="str">
        <f t="shared" si="4"/>
        <v>a</v>
      </c>
      <c r="M160" s="4"/>
    </row>
    <row r="161" spans="1:13" x14ac:dyDescent="0.25">
      <c r="A161" s="2">
        <v>130</v>
      </c>
      <c r="B161" s="19"/>
      <c r="C161" s="23"/>
      <c r="D161" s="84"/>
      <c r="E161" s="19"/>
      <c r="F161" s="19"/>
      <c r="G161" s="19"/>
      <c r="H161" s="138"/>
      <c r="J161" s="6" t="e">
        <f>VLOOKUP(A161,Endosos!C139:E638,3,)</f>
        <v>#N/A</v>
      </c>
      <c r="K161" s="6" t="e">
        <f t="shared" ref="K161:K224" si="5">IF(J161="Baja de Vehículo",1,0)</f>
        <v>#N/A</v>
      </c>
      <c r="L161" s="4" t="str">
        <f t="shared" ref="L161:L224" si="6">IF(ISNA(J161),"a","D")</f>
        <v>a</v>
      </c>
      <c r="M161" s="4"/>
    </row>
    <row r="162" spans="1:13" x14ac:dyDescent="0.25">
      <c r="A162" s="2">
        <v>131</v>
      </c>
      <c r="B162" s="19"/>
      <c r="C162" s="23"/>
      <c r="D162" s="84"/>
      <c r="E162" s="19"/>
      <c r="F162" s="19"/>
      <c r="G162" s="19"/>
      <c r="H162" s="138"/>
      <c r="J162" s="6" t="e">
        <f>VLOOKUP(A162,Endosos!C140:E639,3,)</f>
        <v>#N/A</v>
      </c>
      <c r="K162" s="6" t="e">
        <f t="shared" si="5"/>
        <v>#N/A</v>
      </c>
      <c r="L162" s="4" t="str">
        <f t="shared" si="6"/>
        <v>a</v>
      </c>
      <c r="M162" s="4"/>
    </row>
    <row r="163" spans="1:13" x14ac:dyDescent="0.25">
      <c r="A163" s="2">
        <v>132</v>
      </c>
      <c r="B163" s="19"/>
      <c r="C163" s="23"/>
      <c r="D163" s="84"/>
      <c r="E163" s="19"/>
      <c r="F163" s="19"/>
      <c r="G163" s="19"/>
      <c r="H163" s="138"/>
      <c r="J163" s="6" t="e">
        <f>VLOOKUP(A163,Endosos!C141:E640,3,)</f>
        <v>#N/A</v>
      </c>
      <c r="K163" s="6" t="e">
        <f t="shared" si="5"/>
        <v>#N/A</v>
      </c>
      <c r="L163" s="4" t="str">
        <f t="shared" si="6"/>
        <v>a</v>
      </c>
      <c r="M163" s="4"/>
    </row>
    <row r="164" spans="1:13" x14ac:dyDescent="0.25">
      <c r="A164" s="2">
        <v>133</v>
      </c>
      <c r="B164" s="19"/>
      <c r="C164" s="23"/>
      <c r="D164" s="84"/>
      <c r="E164" s="19"/>
      <c r="F164" s="19"/>
      <c r="G164" s="19"/>
      <c r="H164" s="138"/>
      <c r="J164" s="6" t="e">
        <f>VLOOKUP(A164,Endosos!C142:E641,3,)</f>
        <v>#N/A</v>
      </c>
      <c r="K164" s="6" t="e">
        <f t="shared" si="5"/>
        <v>#N/A</v>
      </c>
      <c r="L164" s="4" t="str">
        <f t="shared" si="6"/>
        <v>a</v>
      </c>
      <c r="M164" s="4"/>
    </row>
    <row r="165" spans="1:13" x14ac:dyDescent="0.25">
      <c r="A165" s="2">
        <v>134</v>
      </c>
      <c r="B165" s="19"/>
      <c r="C165" s="23"/>
      <c r="D165" s="84"/>
      <c r="E165" s="19"/>
      <c r="F165" s="19"/>
      <c r="G165" s="19"/>
      <c r="H165" s="138"/>
      <c r="J165" s="6" t="e">
        <f>VLOOKUP(A165,Endosos!C143:E642,3,)</f>
        <v>#N/A</v>
      </c>
      <c r="K165" s="6" t="e">
        <f t="shared" si="5"/>
        <v>#N/A</v>
      </c>
      <c r="L165" s="4" t="str">
        <f t="shared" si="6"/>
        <v>a</v>
      </c>
      <c r="M165" s="4"/>
    </row>
    <row r="166" spans="1:13" x14ac:dyDescent="0.25">
      <c r="A166" s="2">
        <v>135</v>
      </c>
      <c r="B166" s="19"/>
      <c r="C166" s="23"/>
      <c r="D166" s="84"/>
      <c r="E166" s="19"/>
      <c r="F166" s="19"/>
      <c r="G166" s="19"/>
      <c r="H166" s="138"/>
      <c r="J166" s="6" t="e">
        <f>VLOOKUP(A166,Endosos!C144:E643,3,)</f>
        <v>#N/A</v>
      </c>
      <c r="K166" s="6" t="e">
        <f t="shared" si="5"/>
        <v>#N/A</v>
      </c>
      <c r="L166" s="4" t="str">
        <f t="shared" si="6"/>
        <v>a</v>
      </c>
      <c r="M166" s="4"/>
    </row>
    <row r="167" spans="1:13" x14ac:dyDescent="0.25">
      <c r="A167" s="2">
        <v>136</v>
      </c>
      <c r="B167" s="19"/>
      <c r="C167" s="23"/>
      <c r="D167" s="84"/>
      <c r="E167" s="19"/>
      <c r="F167" s="19"/>
      <c r="G167" s="19"/>
      <c r="H167" s="138"/>
      <c r="J167" s="6" t="e">
        <f>VLOOKUP(A167,Endosos!C145:E644,3,)</f>
        <v>#N/A</v>
      </c>
      <c r="K167" s="6" t="e">
        <f t="shared" si="5"/>
        <v>#N/A</v>
      </c>
      <c r="L167" s="4" t="str">
        <f t="shared" si="6"/>
        <v>a</v>
      </c>
      <c r="M167" s="4"/>
    </row>
    <row r="168" spans="1:13" x14ac:dyDescent="0.25">
      <c r="A168" s="2">
        <v>137</v>
      </c>
      <c r="B168" s="19"/>
      <c r="C168" s="23"/>
      <c r="D168" s="84"/>
      <c r="E168" s="19"/>
      <c r="F168" s="19"/>
      <c r="G168" s="19"/>
      <c r="H168" s="138"/>
      <c r="J168" s="6" t="e">
        <f>VLOOKUP(A168,Endosos!C146:E645,3,)</f>
        <v>#N/A</v>
      </c>
      <c r="K168" s="6" t="e">
        <f t="shared" si="5"/>
        <v>#N/A</v>
      </c>
      <c r="L168" s="4" t="str">
        <f t="shared" si="6"/>
        <v>a</v>
      </c>
      <c r="M168" s="4"/>
    </row>
    <row r="169" spans="1:13" x14ac:dyDescent="0.25">
      <c r="A169" s="2">
        <v>138</v>
      </c>
      <c r="B169" s="19"/>
      <c r="C169" s="23"/>
      <c r="D169" s="84"/>
      <c r="E169" s="19"/>
      <c r="F169" s="19"/>
      <c r="G169" s="19"/>
      <c r="H169" s="138"/>
      <c r="J169" s="6" t="e">
        <f>VLOOKUP(A169,Endosos!C147:E646,3,)</f>
        <v>#N/A</v>
      </c>
      <c r="K169" s="6" t="e">
        <f t="shared" si="5"/>
        <v>#N/A</v>
      </c>
      <c r="L169" s="4" t="str">
        <f t="shared" si="6"/>
        <v>a</v>
      </c>
      <c r="M169" s="4"/>
    </row>
    <row r="170" spans="1:13" x14ac:dyDescent="0.25">
      <c r="A170" s="2">
        <v>139</v>
      </c>
      <c r="B170" s="19"/>
      <c r="C170" s="23"/>
      <c r="D170" s="84"/>
      <c r="E170" s="19"/>
      <c r="F170" s="19"/>
      <c r="G170" s="19"/>
      <c r="H170" s="138"/>
      <c r="J170" s="6" t="e">
        <f>VLOOKUP(A170,Endosos!C148:E647,3,)</f>
        <v>#N/A</v>
      </c>
      <c r="K170" s="6" t="e">
        <f t="shared" si="5"/>
        <v>#N/A</v>
      </c>
      <c r="L170" s="4" t="str">
        <f t="shared" si="6"/>
        <v>a</v>
      </c>
      <c r="M170" s="4"/>
    </row>
    <row r="171" spans="1:13" x14ac:dyDescent="0.25">
      <c r="A171" s="2">
        <v>140</v>
      </c>
      <c r="B171" s="19"/>
      <c r="C171" s="23"/>
      <c r="D171" s="84"/>
      <c r="E171" s="19"/>
      <c r="F171" s="19"/>
      <c r="G171" s="19"/>
      <c r="H171" s="138"/>
      <c r="J171" s="6" t="e">
        <f>VLOOKUP(A171,Endosos!C149:E648,3,)</f>
        <v>#N/A</v>
      </c>
      <c r="K171" s="6" t="e">
        <f t="shared" si="5"/>
        <v>#N/A</v>
      </c>
      <c r="L171" s="4" t="str">
        <f t="shared" si="6"/>
        <v>a</v>
      </c>
      <c r="M171" s="4"/>
    </row>
    <row r="172" spans="1:13" x14ac:dyDescent="0.25">
      <c r="A172" s="2">
        <v>141</v>
      </c>
      <c r="B172" s="19"/>
      <c r="C172" s="23"/>
      <c r="D172" s="84"/>
      <c r="E172" s="19"/>
      <c r="F172" s="19"/>
      <c r="G172" s="19"/>
      <c r="H172" s="138"/>
      <c r="J172" s="6" t="e">
        <f>VLOOKUP(A172,Endosos!C150:E649,3,)</f>
        <v>#N/A</v>
      </c>
      <c r="K172" s="6" t="e">
        <f t="shared" si="5"/>
        <v>#N/A</v>
      </c>
      <c r="L172" s="4" t="str">
        <f t="shared" si="6"/>
        <v>a</v>
      </c>
      <c r="M172" s="4"/>
    </row>
    <row r="173" spans="1:13" x14ac:dyDescent="0.25">
      <c r="A173" s="2">
        <v>142</v>
      </c>
      <c r="B173" s="19"/>
      <c r="C173" s="23"/>
      <c r="D173" s="84"/>
      <c r="E173" s="19"/>
      <c r="F173" s="19"/>
      <c r="G173" s="19"/>
      <c r="H173" s="138"/>
      <c r="J173" s="6" t="e">
        <f>VLOOKUP(A173,Endosos!C151:E650,3,)</f>
        <v>#N/A</v>
      </c>
      <c r="K173" s="6" t="e">
        <f t="shared" si="5"/>
        <v>#N/A</v>
      </c>
      <c r="L173" s="4" t="str">
        <f t="shared" si="6"/>
        <v>a</v>
      </c>
      <c r="M173" s="4"/>
    </row>
    <row r="174" spans="1:13" x14ac:dyDescent="0.25">
      <c r="A174" s="2">
        <v>143</v>
      </c>
      <c r="B174" s="19"/>
      <c r="C174" s="23"/>
      <c r="D174" s="84"/>
      <c r="E174" s="19"/>
      <c r="F174" s="19"/>
      <c r="G174" s="19"/>
      <c r="H174" s="138"/>
      <c r="J174" s="6" t="e">
        <f>VLOOKUP(A174,Endosos!C152:E651,3,)</f>
        <v>#N/A</v>
      </c>
      <c r="K174" s="6" t="e">
        <f t="shared" si="5"/>
        <v>#N/A</v>
      </c>
      <c r="L174" s="4" t="str">
        <f t="shared" si="6"/>
        <v>a</v>
      </c>
      <c r="M174" s="4"/>
    </row>
    <row r="175" spans="1:13" x14ac:dyDescent="0.25">
      <c r="A175" s="2">
        <v>144</v>
      </c>
      <c r="B175" s="19"/>
      <c r="C175" s="23"/>
      <c r="D175" s="84"/>
      <c r="E175" s="19"/>
      <c r="F175" s="19"/>
      <c r="G175" s="19"/>
      <c r="H175" s="138"/>
      <c r="J175" s="6" t="e">
        <f>VLOOKUP(A175,Endosos!C153:E652,3,)</f>
        <v>#N/A</v>
      </c>
      <c r="K175" s="6" t="e">
        <f t="shared" si="5"/>
        <v>#N/A</v>
      </c>
      <c r="L175" s="4" t="str">
        <f t="shared" si="6"/>
        <v>a</v>
      </c>
      <c r="M175" s="4"/>
    </row>
    <row r="176" spans="1:13" x14ac:dyDescent="0.25">
      <c r="A176" s="2">
        <v>145</v>
      </c>
      <c r="B176" s="19"/>
      <c r="C176" s="23"/>
      <c r="D176" s="84"/>
      <c r="E176" s="19"/>
      <c r="F176" s="19"/>
      <c r="G176" s="19"/>
      <c r="H176" s="138"/>
      <c r="J176" s="6" t="e">
        <f>VLOOKUP(A176,Endosos!C154:E653,3,)</f>
        <v>#N/A</v>
      </c>
      <c r="K176" s="6" t="e">
        <f t="shared" si="5"/>
        <v>#N/A</v>
      </c>
      <c r="L176" s="4" t="str">
        <f t="shared" si="6"/>
        <v>a</v>
      </c>
      <c r="M176" s="4"/>
    </row>
    <row r="177" spans="1:13" x14ac:dyDescent="0.25">
      <c r="A177" s="2">
        <v>146</v>
      </c>
      <c r="B177" s="19"/>
      <c r="C177" s="23"/>
      <c r="D177" s="84"/>
      <c r="E177" s="19"/>
      <c r="F177" s="19"/>
      <c r="G177" s="19"/>
      <c r="H177" s="138"/>
      <c r="J177" s="6" t="e">
        <f>VLOOKUP(A177,Endosos!C155:E654,3,)</f>
        <v>#N/A</v>
      </c>
      <c r="K177" s="6" t="e">
        <f t="shared" si="5"/>
        <v>#N/A</v>
      </c>
      <c r="L177" s="4" t="str">
        <f t="shared" si="6"/>
        <v>a</v>
      </c>
      <c r="M177" s="4"/>
    </row>
    <row r="178" spans="1:13" x14ac:dyDescent="0.25">
      <c r="A178" s="2">
        <v>147</v>
      </c>
      <c r="B178" s="19"/>
      <c r="C178" s="23"/>
      <c r="D178" s="84"/>
      <c r="E178" s="19"/>
      <c r="F178" s="19"/>
      <c r="G178" s="19"/>
      <c r="H178" s="138"/>
      <c r="J178" s="6" t="e">
        <f>VLOOKUP(A178,Endosos!C156:E655,3,)</f>
        <v>#N/A</v>
      </c>
      <c r="K178" s="6" t="e">
        <f t="shared" si="5"/>
        <v>#N/A</v>
      </c>
      <c r="L178" s="4" t="str">
        <f t="shared" si="6"/>
        <v>a</v>
      </c>
      <c r="M178" s="4"/>
    </row>
    <row r="179" spans="1:13" x14ac:dyDescent="0.25">
      <c r="A179" s="2">
        <v>148</v>
      </c>
      <c r="B179" s="19"/>
      <c r="C179" s="23"/>
      <c r="D179" s="84"/>
      <c r="E179" s="19"/>
      <c r="F179" s="19"/>
      <c r="G179" s="19"/>
      <c r="H179" s="138"/>
      <c r="J179" s="6" t="e">
        <f>VLOOKUP(A179,Endosos!C157:E656,3,)</f>
        <v>#N/A</v>
      </c>
      <c r="K179" s="6" t="e">
        <f t="shared" si="5"/>
        <v>#N/A</v>
      </c>
      <c r="L179" s="4" t="str">
        <f t="shared" si="6"/>
        <v>a</v>
      </c>
      <c r="M179" s="4"/>
    </row>
    <row r="180" spans="1:13" x14ac:dyDescent="0.25">
      <c r="A180" s="2">
        <v>149</v>
      </c>
      <c r="B180" s="19"/>
      <c r="C180" s="23"/>
      <c r="D180" s="84"/>
      <c r="E180" s="19"/>
      <c r="F180" s="19"/>
      <c r="G180" s="19"/>
      <c r="H180" s="138"/>
      <c r="J180" s="6" t="e">
        <f>VLOOKUP(A180,Endosos!C158:E657,3,)</f>
        <v>#N/A</v>
      </c>
      <c r="K180" s="6" t="e">
        <f t="shared" si="5"/>
        <v>#N/A</v>
      </c>
      <c r="L180" s="4" t="str">
        <f t="shared" si="6"/>
        <v>a</v>
      </c>
      <c r="M180" s="4"/>
    </row>
    <row r="181" spans="1:13" x14ac:dyDescent="0.25">
      <c r="A181" s="2">
        <v>150</v>
      </c>
      <c r="B181" s="19"/>
      <c r="C181" s="23"/>
      <c r="D181" s="84"/>
      <c r="E181" s="19"/>
      <c r="F181" s="19"/>
      <c r="G181" s="19"/>
      <c r="H181" s="138"/>
      <c r="J181" s="6" t="e">
        <f>VLOOKUP(A181,Endosos!C159:E658,3,)</f>
        <v>#N/A</v>
      </c>
      <c r="K181" s="6" t="e">
        <f t="shared" si="5"/>
        <v>#N/A</v>
      </c>
      <c r="L181" s="4" t="str">
        <f t="shared" si="6"/>
        <v>a</v>
      </c>
      <c r="M181" s="4"/>
    </row>
    <row r="182" spans="1:13" x14ac:dyDescent="0.25">
      <c r="A182" s="2">
        <v>151</v>
      </c>
      <c r="B182" s="19"/>
      <c r="C182" s="23"/>
      <c r="D182" s="84"/>
      <c r="E182" s="19"/>
      <c r="F182" s="19"/>
      <c r="G182" s="19"/>
      <c r="H182" s="138"/>
      <c r="J182" s="6" t="e">
        <f>VLOOKUP(A182,Endosos!C160:E659,3,)</f>
        <v>#N/A</v>
      </c>
      <c r="K182" s="6" t="e">
        <f t="shared" si="5"/>
        <v>#N/A</v>
      </c>
      <c r="L182" s="4" t="str">
        <f t="shared" si="6"/>
        <v>a</v>
      </c>
      <c r="M182" s="4"/>
    </row>
    <row r="183" spans="1:13" x14ac:dyDescent="0.25">
      <c r="A183" s="2">
        <v>152</v>
      </c>
      <c r="B183" s="19"/>
      <c r="C183" s="23"/>
      <c r="D183" s="84"/>
      <c r="E183" s="19"/>
      <c r="F183" s="19"/>
      <c r="G183" s="19"/>
      <c r="H183" s="138"/>
      <c r="J183" s="6" t="e">
        <f>VLOOKUP(A183,Endosos!C161:E660,3,)</f>
        <v>#N/A</v>
      </c>
      <c r="K183" s="6" t="e">
        <f t="shared" si="5"/>
        <v>#N/A</v>
      </c>
      <c r="L183" s="4" t="str">
        <f t="shared" si="6"/>
        <v>a</v>
      </c>
      <c r="M183" s="4"/>
    </row>
    <row r="184" spans="1:13" x14ac:dyDescent="0.25">
      <c r="A184" s="2">
        <v>153</v>
      </c>
      <c r="B184" s="19"/>
      <c r="C184" s="23"/>
      <c r="D184" s="84"/>
      <c r="E184" s="19"/>
      <c r="F184" s="19"/>
      <c r="G184" s="19"/>
      <c r="H184" s="138"/>
      <c r="J184" s="6" t="e">
        <f>VLOOKUP(A184,Endosos!C162:E661,3,)</f>
        <v>#N/A</v>
      </c>
      <c r="K184" s="6" t="e">
        <f t="shared" si="5"/>
        <v>#N/A</v>
      </c>
      <c r="L184" s="4" t="str">
        <f t="shared" si="6"/>
        <v>a</v>
      </c>
      <c r="M184" s="4"/>
    </row>
    <row r="185" spans="1:13" x14ac:dyDescent="0.25">
      <c r="A185" s="2">
        <v>154</v>
      </c>
      <c r="B185" s="19"/>
      <c r="C185" s="23"/>
      <c r="D185" s="84"/>
      <c r="E185" s="19"/>
      <c r="F185" s="19"/>
      <c r="G185" s="19"/>
      <c r="H185" s="138"/>
      <c r="J185" s="6" t="e">
        <f>VLOOKUP(A185,Endosos!C163:E662,3,)</f>
        <v>#N/A</v>
      </c>
      <c r="K185" s="6" t="e">
        <f t="shared" si="5"/>
        <v>#N/A</v>
      </c>
      <c r="L185" s="4" t="str">
        <f t="shared" si="6"/>
        <v>a</v>
      </c>
      <c r="M185" s="4"/>
    </row>
    <row r="186" spans="1:13" x14ac:dyDescent="0.25">
      <c r="A186" s="2">
        <v>155</v>
      </c>
      <c r="B186" s="19"/>
      <c r="C186" s="37"/>
      <c r="D186" s="84"/>
      <c r="E186" s="19"/>
      <c r="F186" s="19"/>
      <c r="G186" s="19"/>
      <c r="H186" s="138"/>
      <c r="J186" s="6" t="e">
        <f>VLOOKUP(A186,Endosos!C164:E663,3,)</f>
        <v>#N/A</v>
      </c>
      <c r="K186" s="6" t="e">
        <f t="shared" si="5"/>
        <v>#N/A</v>
      </c>
      <c r="L186" s="4" t="str">
        <f t="shared" si="6"/>
        <v>a</v>
      </c>
      <c r="M186" s="4"/>
    </row>
    <row r="187" spans="1:13" x14ac:dyDescent="0.25">
      <c r="A187" s="2">
        <v>156</v>
      </c>
      <c r="B187" s="19"/>
      <c r="C187" s="23"/>
      <c r="D187" s="84"/>
      <c r="E187" s="19"/>
      <c r="F187" s="19"/>
      <c r="G187" s="19"/>
      <c r="H187" s="138"/>
      <c r="J187" s="6" t="e">
        <f>VLOOKUP(A187,Endosos!C165:E664,3,)</f>
        <v>#N/A</v>
      </c>
      <c r="K187" s="6" t="e">
        <f t="shared" si="5"/>
        <v>#N/A</v>
      </c>
      <c r="L187" s="4" t="str">
        <f t="shared" si="6"/>
        <v>a</v>
      </c>
      <c r="M187" s="4"/>
    </row>
    <row r="188" spans="1:13" x14ac:dyDescent="0.25">
      <c r="A188" s="2">
        <v>157</v>
      </c>
      <c r="B188" s="19"/>
      <c r="C188" s="23"/>
      <c r="D188" s="84"/>
      <c r="E188" s="19"/>
      <c r="F188" s="19"/>
      <c r="G188" s="19"/>
      <c r="H188" s="138"/>
      <c r="J188" s="6" t="e">
        <f>VLOOKUP(A188,Endosos!C166:E665,3,)</f>
        <v>#N/A</v>
      </c>
      <c r="K188" s="6" t="e">
        <f t="shared" si="5"/>
        <v>#N/A</v>
      </c>
      <c r="L188" s="4" t="str">
        <f t="shared" si="6"/>
        <v>a</v>
      </c>
      <c r="M188" s="4"/>
    </row>
    <row r="189" spans="1:13" x14ac:dyDescent="0.25">
      <c r="A189" s="2">
        <v>158</v>
      </c>
      <c r="B189" s="19"/>
      <c r="C189" s="23"/>
      <c r="D189" s="84"/>
      <c r="E189" s="19"/>
      <c r="F189" s="19"/>
      <c r="G189" s="19"/>
      <c r="H189" s="138"/>
      <c r="J189" s="6" t="e">
        <f>VLOOKUP(A189,Endosos!C167:E666,3,)</f>
        <v>#N/A</v>
      </c>
      <c r="K189" s="6" t="e">
        <f t="shared" si="5"/>
        <v>#N/A</v>
      </c>
      <c r="L189" s="4" t="str">
        <f t="shared" si="6"/>
        <v>a</v>
      </c>
      <c r="M189" s="4"/>
    </row>
    <row r="190" spans="1:13" x14ac:dyDescent="0.25">
      <c r="A190" s="2">
        <v>159</v>
      </c>
      <c r="B190" s="19"/>
      <c r="C190" s="23"/>
      <c r="D190" s="84"/>
      <c r="E190" s="19"/>
      <c r="F190" s="19"/>
      <c r="G190" s="19"/>
      <c r="H190" s="138"/>
      <c r="J190" s="6" t="e">
        <f>VLOOKUP(A190,Endosos!C168:E667,3,)</f>
        <v>#N/A</v>
      </c>
      <c r="K190" s="6" t="e">
        <f t="shared" si="5"/>
        <v>#N/A</v>
      </c>
      <c r="L190" s="4" t="str">
        <f t="shared" si="6"/>
        <v>a</v>
      </c>
      <c r="M190" s="4"/>
    </row>
    <row r="191" spans="1:13" x14ac:dyDescent="0.25">
      <c r="A191" s="2">
        <v>160</v>
      </c>
      <c r="B191" s="19"/>
      <c r="C191" s="23"/>
      <c r="D191" s="84"/>
      <c r="E191" s="19"/>
      <c r="F191" s="19"/>
      <c r="G191" s="19"/>
      <c r="H191" s="138"/>
      <c r="J191" s="6" t="e">
        <f>VLOOKUP(A191,Endosos!C169:E668,3,)</f>
        <v>#N/A</v>
      </c>
      <c r="K191" s="6" t="e">
        <f t="shared" si="5"/>
        <v>#N/A</v>
      </c>
      <c r="L191" s="4" t="str">
        <f t="shared" si="6"/>
        <v>a</v>
      </c>
      <c r="M191" s="4"/>
    </row>
    <row r="192" spans="1:13" x14ac:dyDescent="0.25">
      <c r="A192" s="2">
        <v>161</v>
      </c>
      <c r="B192" s="19"/>
      <c r="C192" s="23"/>
      <c r="D192" s="84"/>
      <c r="E192" s="19"/>
      <c r="F192" s="19"/>
      <c r="G192" s="19"/>
      <c r="H192" s="138"/>
      <c r="J192" s="6" t="e">
        <f>VLOOKUP(A192,Endosos!C170:E669,3,)</f>
        <v>#N/A</v>
      </c>
      <c r="K192" s="6" t="e">
        <f t="shared" si="5"/>
        <v>#N/A</v>
      </c>
      <c r="L192" s="4" t="str">
        <f t="shared" si="6"/>
        <v>a</v>
      </c>
      <c r="M192" s="4"/>
    </row>
    <row r="193" spans="1:13" x14ac:dyDescent="0.25">
      <c r="A193" s="2">
        <v>162</v>
      </c>
      <c r="B193" s="19"/>
      <c r="C193" s="23"/>
      <c r="D193" s="84"/>
      <c r="E193" s="19"/>
      <c r="F193" s="19"/>
      <c r="G193" s="19"/>
      <c r="H193" s="138"/>
      <c r="J193" s="6" t="e">
        <f>VLOOKUP(A193,Endosos!C171:E670,3,)</f>
        <v>#N/A</v>
      </c>
      <c r="K193" s="6" t="e">
        <f t="shared" si="5"/>
        <v>#N/A</v>
      </c>
      <c r="L193" s="4" t="str">
        <f t="shared" si="6"/>
        <v>a</v>
      </c>
      <c r="M193" s="4"/>
    </row>
    <row r="194" spans="1:13" x14ac:dyDescent="0.25">
      <c r="A194" s="2">
        <v>163</v>
      </c>
      <c r="B194" s="19"/>
      <c r="C194" s="23"/>
      <c r="D194" s="84"/>
      <c r="E194" s="19"/>
      <c r="F194" s="19"/>
      <c r="G194" s="19"/>
      <c r="H194" s="138"/>
      <c r="J194" s="6" t="e">
        <f>VLOOKUP(A194,Endosos!C172:E671,3,)</f>
        <v>#N/A</v>
      </c>
      <c r="K194" s="6" t="e">
        <f t="shared" si="5"/>
        <v>#N/A</v>
      </c>
      <c r="L194" s="4" t="str">
        <f t="shared" si="6"/>
        <v>a</v>
      </c>
      <c r="M194" s="4"/>
    </row>
    <row r="195" spans="1:13" x14ac:dyDescent="0.25">
      <c r="A195" s="2">
        <v>164</v>
      </c>
      <c r="B195" s="19"/>
      <c r="C195" s="23"/>
      <c r="D195" s="84"/>
      <c r="E195" s="19"/>
      <c r="F195" s="19"/>
      <c r="G195" s="19"/>
      <c r="H195" s="138"/>
      <c r="J195" s="6" t="e">
        <f>VLOOKUP(A195,Endosos!C173:E672,3,)</f>
        <v>#N/A</v>
      </c>
      <c r="K195" s="6" t="e">
        <f t="shared" si="5"/>
        <v>#N/A</v>
      </c>
      <c r="L195" s="4" t="str">
        <f t="shared" si="6"/>
        <v>a</v>
      </c>
      <c r="M195" s="4"/>
    </row>
    <row r="196" spans="1:13" x14ac:dyDescent="0.25">
      <c r="A196" s="2">
        <v>165</v>
      </c>
      <c r="B196" s="19"/>
      <c r="C196" s="23"/>
      <c r="D196" s="84"/>
      <c r="E196" s="19"/>
      <c r="F196" s="19"/>
      <c r="G196" s="19"/>
      <c r="H196" s="138"/>
      <c r="J196" s="6" t="e">
        <f>VLOOKUP(A196,Endosos!C174:E673,3,)</f>
        <v>#N/A</v>
      </c>
      <c r="K196" s="6" t="e">
        <f t="shared" si="5"/>
        <v>#N/A</v>
      </c>
      <c r="L196" s="4" t="str">
        <f t="shared" si="6"/>
        <v>a</v>
      </c>
      <c r="M196" s="4"/>
    </row>
    <row r="197" spans="1:13" x14ac:dyDescent="0.25">
      <c r="A197" s="2">
        <v>166</v>
      </c>
      <c r="B197" s="19"/>
      <c r="C197" s="23"/>
      <c r="D197" s="84"/>
      <c r="E197" s="19"/>
      <c r="F197" s="19"/>
      <c r="G197" s="19"/>
      <c r="H197" s="138"/>
      <c r="J197" s="6" t="e">
        <f>VLOOKUP(A197,Endosos!C175:E674,3,)</f>
        <v>#N/A</v>
      </c>
      <c r="K197" s="6" t="e">
        <f t="shared" si="5"/>
        <v>#N/A</v>
      </c>
      <c r="L197" s="4" t="str">
        <f t="shared" si="6"/>
        <v>a</v>
      </c>
      <c r="M197" s="4"/>
    </row>
    <row r="198" spans="1:13" x14ac:dyDescent="0.25">
      <c r="A198" s="2">
        <v>167</v>
      </c>
      <c r="B198" s="19"/>
      <c r="C198" s="23"/>
      <c r="D198" s="84"/>
      <c r="E198" s="19"/>
      <c r="F198" s="19"/>
      <c r="G198" s="19"/>
      <c r="H198" s="138"/>
      <c r="J198" s="6" t="e">
        <f>VLOOKUP(A198,Endosos!C176:E675,3,)</f>
        <v>#N/A</v>
      </c>
      <c r="K198" s="6" t="e">
        <f t="shared" si="5"/>
        <v>#N/A</v>
      </c>
      <c r="L198" s="4" t="str">
        <f t="shared" si="6"/>
        <v>a</v>
      </c>
      <c r="M198" s="4"/>
    </row>
    <row r="199" spans="1:13" x14ac:dyDescent="0.25">
      <c r="A199" s="2">
        <v>168</v>
      </c>
      <c r="B199" s="19"/>
      <c r="C199" s="23"/>
      <c r="D199" s="84"/>
      <c r="E199" s="19"/>
      <c r="F199" s="19"/>
      <c r="G199" s="19"/>
      <c r="H199" s="138"/>
      <c r="J199" s="6" t="e">
        <f>VLOOKUP(A199,Endosos!C177:E676,3,)</f>
        <v>#N/A</v>
      </c>
      <c r="K199" s="6" t="e">
        <f t="shared" si="5"/>
        <v>#N/A</v>
      </c>
      <c r="L199" s="4" t="str">
        <f t="shared" si="6"/>
        <v>a</v>
      </c>
      <c r="M199" s="4"/>
    </row>
    <row r="200" spans="1:13" x14ac:dyDescent="0.25">
      <c r="A200" s="2">
        <v>169</v>
      </c>
      <c r="B200" s="19"/>
      <c r="C200" s="23"/>
      <c r="D200" s="84"/>
      <c r="E200" s="19"/>
      <c r="F200" s="19"/>
      <c r="G200" s="19"/>
      <c r="H200" s="138"/>
      <c r="J200" s="6" t="e">
        <f>VLOOKUP(A200,Endosos!C178:E677,3,)</f>
        <v>#N/A</v>
      </c>
      <c r="K200" s="6" t="e">
        <f t="shared" si="5"/>
        <v>#N/A</v>
      </c>
      <c r="L200" s="4" t="str">
        <f t="shared" si="6"/>
        <v>a</v>
      </c>
      <c r="M200" s="4"/>
    </row>
    <row r="201" spans="1:13" x14ac:dyDescent="0.25">
      <c r="A201" s="2">
        <v>170</v>
      </c>
      <c r="B201" s="19"/>
      <c r="C201" s="23"/>
      <c r="D201" s="84"/>
      <c r="E201" s="19"/>
      <c r="F201" s="19"/>
      <c r="G201" s="19"/>
      <c r="H201" s="138"/>
      <c r="J201" s="6" t="e">
        <f>VLOOKUP(A201,Endosos!C179:E678,3,)</f>
        <v>#N/A</v>
      </c>
      <c r="K201" s="6" t="e">
        <f t="shared" si="5"/>
        <v>#N/A</v>
      </c>
      <c r="L201" s="4" t="str">
        <f t="shared" si="6"/>
        <v>a</v>
      </c>
      <c r="M201" s="4"/>
    </row>
    <row r="202" spans="1:13" x14ac:dyDescent="0.25">
      <c r="A202" s="2">
        <v>171</v>
      </c>
      <c r="B202" s="19"/>
      <c r="C202" s="23"/>
      <c r="D202" s="84"/>
      <c r="E202" s="19"/>
      <c r="F202" s="19"/>
      <c r="G202" s="19"/>
      <c r="H202" s="138"/>
      <c r="J202" s="6" t="e">
        <f>VLOOKUP(A202,Endosos!C180:E679,3,)</f>
        <v>#N/A</v>
      </c>
      <c r="K202" s="6" t="e">
        <f t="shared" si="5"/>
        <v>#N/A</v>
      </c>
      <c r="L202" s="4" t="str">
        <f t="shared" si="6"/>
        <v>a</v>
      </c>
      <c r="M202" s="4"/>
    </row>
    <row r="203" spans="1:13" x14ac:dyDescent="0.25">
      <c r="A203" s="2">
        <v>172</v>
      </c>
      <c r="B203" s="19"/>
      <c r="C203" s="23"/>
      <c r="D203" s="84"/>
      <c r="E203" s="19"/>
      <c r="F203" s="19"/>
      <c r="G203" s="19"/>
      <c r="H203" s="138"/>
      <c r="J203" s="6" t="e">
        <f>VLOOKUP(A203,Endosos!C181:E680,3,)</f>
        <v>#N/A</v>
      </c>
      <c r="K203" s="6" t="e">
        <f t="shared" si="5"/>
        <v>#N/A</v>
      </c>
      <c r="L203" s="4" t="str">
        <f t="shared" si="6"/>
        <v>a</v>
      </c>
      <c r="M203" s="4"/>
    </row>
    <row r="204" spans="1:13" x14ac:dyDescent="0.25">
      <c r="A204" s="2">
        <v>173</v>
      </c>
      <c r="B204" s="19"/>
      <c r="C204" s="23"/>
      <c r="D204" s="84"/>
      <c r="E204" s="19"/>
      <c r="F204" s="19"/>
      <c r="G204" s="19"/>
      <c r="H204" s="138"/>
      <c r="J204" s="6" t="e">
        <f>VLOOKUP(A204,Endosos!C182:E681,3,)</f>
        <v>#N/A</v>
      </c>
      <c r="K204" s="6" t="e">
        <f t="shared" si="5"/>
        <v>#N/A</v>
      </c>
      <c r="L204" s="4" t="str">
        <f t="shared" si="6"/>
        <v>a</v>
      </c>
      <c r="M204" s="4"/>
    </row>
    <row r="205" spans="1:13" x14ac:dyDescent="0.25">
      <c r="A205" s="2">
        <v>174</v>
      </c>
      <c r="B205" s="19"/>
      <c r="C205" s="23"/>
      <c r="D205" s="84"/>
      <c r="E205" s="19"/>
      <c r="F205" s="19"/>
      <c r="G205" s="19"/>
      <c r="H205" s="138"/>
      <c r="J205" s="6" t="e">
        <f>VLOOKUP(A205,Endosos!C183:E682,3,)</f>
        <v>#N/A</v>
      </c>
      <c r="K205" s="6" t="e">
        <f t="shared" si="5"/>
        <v>#N/A</v>
      </c>
      <c r="L205" s="4" t="str">
        <f t="shared" si="6"/>
        <v>a</v>
      </c>
      <c r="M205" s="4"/>
    </row>
    <row r="206" spans="1:13" x14ac:dyDescent="0.25">
      <c r="A206" s="2">
        <v>175</v>
      </c>
      <c r="B206" s="19"/>
      <c r="C206" s="23"/>
      <c r="D206" s="84"/>
      <c r="E206" s="19"/>
      <c r="F206" s="19"/>
      <c r="G206" s="19"/>
      <c r="H206" s="138"/>
      <c r="J206" s="6" t="e">
        <f>VLOOKUP(A206,Endosos!C184:E683,3,)</f>
        <v>#N/A</v>
      </c>
      <c r="K206" s="6" t="e">
        <f t="shared" si="5"/>
        <v>#N/A</v>
      </c>
      <c r="L206" s="4" t="str">
        <f t="shared" si="6"/>
        <v>a</v>
      </c>
      <c r="M206" s="4"/>
    </row>
    <row r="207" spans="1:13" x14ac:dyDescent="0.25">
      <c r="A207" s="2">
        <v>176</v>
      </c>
      <c r="B207" s="19"/>
      <c r="C207" s="23"/>
      <c r="D207" s="84"/>
      <c r="E207" s="19"/>
      <c r="F207" s="19"/>
      <c r="G207" s="19"/>
      <c r="H207" s="138"/>
      <c r="J207" s="6" t="e">
        <f>VLOOKUP(A207,Endosos!C185:E684,3,)</f>
        <v>#N/A</v>
      </c>
      <c r="K207" s="6" t="e">
        <f t="shared" si="5"/>
        <v>#N/A</v>
      </c>
      <c r="L207" s="4" t="str">
        <f t="shared" si="6"/>
        <v>a</v>
      </c>
      <c r="M207" s="4"/>
    </row>
    <row r="208" spans="1:13" x14ac:dyDescent="0.25">
      <c r="A208" s="2">
        <v>177</v>
      </c>
      <c r="B208" s="19"/>
      <c r="C208" s="23"/>
      <c r="D208" s="84"/>
      <c r="E208" s="19"/>
      <c r="F208" s="19"/>
      <c r="G208" s="19"/>
      <c r="H208" s="138"/>
      <c r="J208" s="6" t="e">
        <f>VLOOKUP(A208,Endosos!C186:E685,3,)</f>
        <v>#N/A</v>
      </c>
      <c r="K208" s="6" t="e">
        <f t="shared" si="5"/>
        <v>#N/A</v>
      </c>
      <c r="L208" s="4" t="str">
        <f t="shared" si="6"/>
        <v>a</v>
      </c>
      <c r="M208" s="4"/>
    </row>
    <row r="209" spans="1:13" x14ac:dyDescent="0.25">
      <c r="A209" s="2">
        <v>178</v>
      </c>
      <c r="B209" s="19"/>
      <c r="C209" s="23"/>
      <c r="D209" s="84"/>
      <c r="E209" s="19"/>
      <c r="F209" s="19"/>
      <c r="G209" s="19"/>
      <c r="H209" s="138"/>
      <c r="J209" s="6" t="e">
        <f>VLOOKUP(A209,Endosos!C187:E686,3,)</f>
        <v>#N/A</v>
      </c>
      <c r="K209" s="6" t="e">
        <f t="shared" si="5"/>
        <v>#N/A</v>
      </c>
      <c r="L209" s="4" t="str">
        <f t="shared" si="6"/>
        <v>a</v>
      </c>
      <c r="M209" s="4"/>
    </row>
    <row r="210" spans="1:13" x14ac:dyDescent="0.25">
      <c r="A210" s="2">
        <v>179</v>
      </c>
      <c r="B210" s="19"/>
      <c r="C210" s="23"/>
      <c r="D210" s="84"/>
      <c r="E210" s="19"/>
      <c r="F210" s="19"/>
      <c r="G210" s="19"/>
      <c r="H210" s="138"/>
      <c r="J210" s="6" t="e">
        <f>VLOOKUP(A210,Endosos!C188:E687,3,)</f>
        <v>#N/A</v>
      </c>
      <c r="K210" s="6" t="e">
        <f t="shared" si="5"/>
        <v>#N/A</v>
      </c>
      <c r="L210" s="4" t="str">
        <f t="shared" si="6"/>
        <v>a</v>
      </c>
      <c r="M210" s="4"/>
    </row>
    <row r="211" spans="1:13" x14ac:dyDescent="0.25">
      <c r="A211" s="2">
        <v>180</v>
      </c>
      <c r="B211" s="19"/>
      <c r="C211" s="23"/>
      <c r="D211" s="84"/>
      <c r="E211" s="19"/>
      <c r="F211" s="19"/>
      <c r="G211" s="19"/>
      <c r="H211" s="138"/>
      <c r="J211" s="6" t="e">
        <f>VLOOKUP(A211,Endosos!C189:E688,3,)</f>
        <v>#N/A</v>
      </c>
      <c r="K211" s="6" t="e">
        <f t="shared" si="5"/>
        <v>#N/A</v>
      </c>
      <c r="L211" s="4" t="str">
        <f t="shared" si="6"/>
        <v>a</v>
      </c>
      <c r="M211" s="4"/>
    </row>
    <row r="212" spans="1:13" x14ac:dyDescent="0.25">
      <c r="A212" s="2">
        <v>181</v>
      </c>
      <c r="B212" s="19"/>
      <c r="C212" s="23"/>
      <c r="D212" s="84"/>
      <c r="E212" s="19"/>
      <c r="F212" s="19"/>
      <c r="G212" s="19"/>
      <c r="H212" s="138"/>
      <c r="J212" s="6" t="e">
        <f>VLOOKUP(A212,Endosos!C190:E689,3,)</f>
        <v>#N/A</v>
      </c>
      <c r="K212" s="6" t="e">
        <f t="shared" si="5"/>
        <v>#N/A</v>
      </c>
      <c r="L212" s="4" t="str">
        <f t="shared" si="6"/>
        <v>a</v>
      </c>
      <c r="M212" s="4"/>
    </row>
    <row r="213" spans="1:13" x14ac:dyDescent="0.25">
      <c r="A213" s="2">
        <v>182</v>
      </c>
      <c r="B213" s="19"/>
      <c r="C213" s="23"/>
      <c r="D213" s="84"/>
      <c r="E213" s="19"/>
      <c r="F213" s="19"/>
      <c r="G213" s="19"/>
      <c r="H213" s="138"/>
      <c r="J213" s="6" t="e">
        <f>VLOOKUP(A213,Endosos!C191:E690,3,)</f>
        <v>#N/A</v>
      </c>
      <c r="K213" s="6" t="e">
        <f t="shared" si="5"/>
        <v>#N/A</v>
      </c>
      <c r="L213" s="4" t="str">
        <f t="shared" si="6"/>
        <v>a</v>
      </c>
      <c r="M213" s="4"/>
    </row>
    <row r="214" spans="1:13" x14ac:dyDescent="0.25">
      <c r="A214" s="2">
        <v>183</v>
      </c>
      <c r="B214" s="19"/>
      <c r="C214" s="23"/>
      <c r="D214" s="84"/>
      <c r="E214" s="19"/>
      <c r="F214" s="19"/>
      <c r="G214" s="19"/>
      <c r="H214" s="138"/>
      <c r="J214" s="6" t="e">
        <f>VLOOKUP(A214,Endosos!C192:E691,3,)</f>
        <v>#N/A</v>
      </c>
      <c r="K214" s="6" t="e">
        <f t="shared" si="5"/>
        <v>#N/A</v>
      </c>
      <c r="L214" s="4" t="str">
        <f t="shared" si="6"/>
        <v>a</v>
      </c>
      <c r="M214" s="4"/>
    </row>
    <row r="215" spans="1:13" x14ac:dyDescent="0.25">
      <c r="A215" s="2">
        <v>184</v>
      </c>
      <c r="B215" s="19"/>
      <c r="C215" s="23"/>
      <c r="D215" s="84"/>
      <c r="E215" s="19"/>
      <c r="F215" s="19"/>
      <c r="G215" s="19"/>
      <c r="H215" s="138"/>
      <c r="J215" s="6" t="e">
        <f>VLOOKUP(A215,Endosos!C193:E692,3,)</f>
        <v>#N/A</v>
      </c>
      <c r="K215" s="6" t="e">
        <f t="shared" si="5"/>
        <v>#N/A</v>
      </c>
      <c r="L215" s="4" t="str">
        <f t="shared" si="6"/>
        <v>a</v>
      </c>
      <c r="M215" s="4"/>
    </row>
    <row r="216" spans="1:13" x14ac:dyDescent="0.25">
      <c r="A216" s="2">
        <v>185</v>
      </c>
      <c r="B216" s="19"/>
      <c r="C216" s="23"/>
      <c r="D216" s="84"/>
      <c r="E216" s="19"/>
      <c r="F216" s="19"/>
      <c r="G216" s="19"/>
      <c r="H216" s="138"/>
      <c r="J216" s="6" t="e">
        <f>VLOOKUP(A216,Endosos!C194:E693,3,)</f>
        <v>#N/A</v>
      </c>
      <c r="K216" s="6" t="e">
        <f t="shared" si="5"/>
        <v>#N/A</v>
      </c>
      <c r="L216" s="4" t="str">
        <f t="shared" si="6"/>
        <v>a</v>
      </c>
      <c r="M216" s="4"/>
    </row>
    <row r="217" spans="1:13" x14ac:dyDescent="0.25">
      <c r="A217" s="2">
        <v>186</v>
      </c>
      <c r="B217" s="19"/>
      <c r="C217" s="23"/>
      <c r="D217" s="84"/>
      <c r="E217" s="19"/>
      <c r="F217" s="19"/>
      <c r="G217" s="19"/>
      <c r="H217" s="138"/>
      <c r="J217" s="6" t="e">
        <f>VLOOKUP(A217,Endosos!C195:E694,3,)</f>
        <v>#N/A</v>
      </c>
      <c r="K217" s="6" t="e">
        <f t="shared" si="5"/>
        <v>#N/A</v>
      </c>
      <c r="L217" s="4" t="str">
        <f t="shared" si="6"/>
        <v>a</v>
      </c>
      <c r="M217" s="4"/>
    </row>
    <row r="218" spans="1:13" x14ac:dyDescent="0.25">
      <c r="A218" s="2">
        <v>187</v>
      </c>
      <c r="B218" s="19"/>
      <c r="C218" s="23"/>
      <c r="D218" s="84"/>
      <c r="E218" s="19"/>
      <c r="F218" s="19"/>
      <c r="G218" s="19"/>
      <c r="H218" s="138"/>
      <c r="J218" s="6" t="e">
        <f>VLOOKUP(A218,Endosos!C196:E695,3,)</f>
        <v>#N/A</v>
      </c>
      <c r="K218" s="6" t="e">
        <f t="shared" si="5"/>
        <v>#N/A</v>
      </c>
      <c r="L218" s="4" t="str">
        <f t="shared" si="6"/>
        <v>a</v>
      </c>
      <c r="M218" s="4"/>
    </row>
    <row r="219" spans="1:13" x14ac:dyDescent="0.25">
      <c r="A219" s="2">
        <v>188</v>
      </c>
      <c r="B219" s="19"/>
      <c r="C219" s="23"/>
      <c r="D219" s="84"/>
      <c r="E219" s="19"/>
      <c r="F219" s="19"/>
      <c r="G219" s="19"/>
      <c r="H219" s="138"/>
      <c r="J219" s="6" t="e">
        <f>VLOOKUP(A219,Endosos!C197:E696,3,)</f>
        <v>#N/A</v>
      </c>
      <c r="K219" s="6" t="e">
        <f t="shared" si="5"/>
        <v>#N/A</v>
      </c>
      <c r="L219" s="4" t="str">
        <f t="shared" si="6"/>
        <v>a</v>
      </c>
      <c r="M219" s="4"/>
    </row>
    <row r="220" spans="1:13" x14ac:dyDescent="0.25">
      <c r="A220" s="2">
        <v>189</v>
      </c>
      <c r="B220" s="19"/>
      <c r="C220" s="23"/>
      <c r="D220" s="84"/>
      <c r="E220" s="19"/>
      <c r="F220" s="19"/>
      <c r="G220" s="19"/>
      <c r="H220" s="138"/>
      <c r="J220" s="6" t="e">
        <f>VLOOKUP(A220,Endosos!C198:E697,3,)</f>
        <v>#N/A</v>
      </c>
      <c r="K220" s="6" t="e">
        <f t="shared" si="5"/>
        <v>#N/A</v>
      </c>
      <c r="L220" s="4" t="str">
        <f t="shared" si="6"/>
        <v>a</v>
      </c>
      <c r="M220" s="4"/>
    </row>
    <row r="221" spans="1:13" x14ac:dyDescent="0.25">
      <c r="A221" s="2">
        <v>190</v>
      </c>
      <c r="B221" s="19"/>
      <c r="C221" s="23"/>
      <c r="D221" s="84"/>
      <c r="E221" s="19"/>
      <c r="F221" s="19"/>
      <c r="G221" s="19"/>
      <c r="H221" s="138"/>
      <c r="J221" s="6" t="e">
        <f>VLOOKUP(A221,Endosos!C199:E698,3,)</f>
        <v>#N/A</v>
      </c>
      <c r="K221" s="6" t="e">
        <f t="shared" si="5"/>
        <v>#N/A</v>
      </c>
      <c r="L221" s="4" t="str">
        <f t="shared" si="6"/>
        <v>a</v>
      </c>
      <c r="M221" s="4"/>
    </row>
    <row r="222" spans="1:13" x14ac:dyDescent="0.25">
      <c r="A222" s="2">
        <v>191</v>
      </c>
      <c r="B222" s="19"/>
      <c r="C222" s="23"/>
      <c r="D222" s="84"/>
      <c r="E222" s="19"/>
      <c r="F222" s="19"/>
      <c r="G222" s="19"/>
      <c r="H222" s="138"/>
      <c r="J222" s="6" t="e">
        <f>VLOOKUP(A222,Endosos!C200:E699,3,)</f>
        <v>#N/A</v>
      </c>
      <c r="K222" s="6" t="e">
        <f t="shared" si="5"/>
        <v>#N/A</v>
      </c>
      <c r="L222" s="4" t="str">
        <f t="shared" si="6"/>
        <v>a</v>
      </c>
      <c r="M222" s="4"/>
    </row>
    <row r="223" spans="1:13" x14ac:dyDescent="0.25">
      <c r="A223" s="2">
        <v>192</v>
      </c>
      <c r="B223" s="19"/>
      <c r="C223" s="23"/>
      <c r="D223" s="84"/>
      <c r="E223" s="19"/>
      <c r="F223" s="19"/>
      <c r="G223" s="19"/>
      <c r="H223" s="138"/>
      <c r="J223" s="6" t="e">
        <f>VLOOKUP(A223,Endosos!C201:E700,3,)</f>
        <v>#N/A</v>
      </c>
      <c r="K223" s="6" t="e">
        <f t="shared" si="5"/>
        <v>#N/A</v>
      </c>
      <c r="L223" s="4" t="str">
        <f t="shared" si="6"/>
        <v>a</v>
      </c>
      <c r="M223" s="4"/>
    </row>
    <row r="224" spans="1:13" x14ac:dyDescent="0.25">
      <c r="A224" s="2">
        <v>193</v>
      </c>
      <c r="B224" s="19"/>
      <c r="C224" s="23"/>
      <c r="D224" s="84"/>
      <c r="E224" s="19"/>
      <c r="F224" s="19"/>
      <c r="G224" s="19"/>
      <c r="H224" s="138"/>
      <c r="J224" s="6" t="e">
        <f>VLOOKUP(A224,Endosos!C202:E701,3,)</f>
        <v>#N/A</v>
      </c>
      <c r="K224" s="6" t="e">
        <f t="shared" si="5"/>
        <v>#N/A</v>
      </c>
      <c r="L224" s="4" t="str">
        <f t="shared" si="6"/>
        <v>a</v>
      </c>
      <c r="M224" s="4"/>
    </row>
    <row r="225" spans="1:13" x14ac:dyDescent="0.25">
      <c r="A225" s="2">
        <v>194</v>
      </c>
      <c r="B225" s="19"/>
      <c r="C225" s="23"/>
      <c r="D225" s="84"/>
      <c r="E225" s="19"/>
      <c r="F225" s="19"/>
      <c r="G225" s="19"/>
      <c r="H225" s="138"/>
      <c r="J225" s="6" t="e">
        <f>VLOOKUP(A225,Endosos!C203:E702,3,)</f>
        <v>#N/A</v>
      </c>
      <c r="K225" s="6" t="e">
        <f t="shared" ref="K225:K288" si="7">IF(J225="Baja de Vehículo",1,0)</f>
        <v>#N/A</v>
      </c>
      <c r="L225" s="4" t="str">
        <f t="shared" ref="L225:L288" si="8">IF(ISNA(J225),"a","D")</f>
        <v>a</v>
      </c>
      <c r="M225" s="4"/>
    </row>
    <row r="226" spans="1:13" x14ac:dyDescent="0.25">
      <c r="A226" s="2">
        <v>195</v>
      </c>
      <c r="B226" s="19"/>
      <c r="C226" s="23"/>
      <c r="D226" s="84"/>
      <c r="E226" s="19"/>
      <c r="F226" s="19"/>
      <c r="G226" s="19"/>
      <c r="H226" s="138"/>
      <c r="J226" s="6" t="e">
        <f>VLOOKUP(A226,Endosos!C204:E703,3,)</f>
        <v>#N/A</v>
      </c>
      <c r="K226" s="6" t="e">
        <f t="shared" si="7"/>
        <v>#N/A</v>
      </c>
      <c r="L226" s="4" t="str">
        <f t="shared" si="8"/>
        <v>a</v>
      </c>
      <c r="M226" s="4"/>
    </row>
    <row r="227" spans="1:13" x14ac:dyDescent="0.25">
      <c r="A227" s="2">
        <v>196</v>
      </c>
      <c r="B227" s="19"/>
      <c r="C227" s="23"/>
      <c r="D227" s="84"/>
      <c r="E227" s="19"/>
      <c r="F227" s="19"/>
      <c r="G227" s="19"/>
      <c r="H227" s="138"/>
      <c r="J227" s="6" t="e">
        <f>VLOOKUP(A227,Endosos!C205:E704,3,)</f>
        <v>#N/A</v>
      </c>
      <c r="K227" s="6" t="e">
        <f t="shared" si="7"/>
        <v>#N/A</v>
      </c>
      <c r="L227" s="4" t="str">
        <f t="shared" si="8"/>
        <v>a</v>
      </c>
      <c r="M227" s="4"/>
    </row>
    <row r="228" spans="1:13" x14ac:dyDescent="0.25">
      <c r="A228" s="2">
        <v>197</v>
      </c>
      <c r="B228" s="19"/>
      <c r="C228" s="23"/>
      <c r="D228" s="84"/>
      <c r="E228" s="19"/>
      <c r="F228" s="19"/>
      <c r="G228" s="19"/>
      <c r="H228" s="138"/>
      <c r="J228" s="6" t="e">
        <f>VLOOKUP(A228,Endosos!C206:E705,3,)</f>
        <v>#N/A</v>
      </c>
      <c r="K228" s="6" t="e">
        <f t="shared" si="7"/>
        <v>#N/A</v>
      </c>
      <c r="L228" s="4" t="str">
        <f t="shared" si="8"/>
        <v>a</v>
      </c>
      <c r="M228" s="4"/>
    </row>
    <row r="229" spans="1:13" x14ac:dyDescent="0.25">
      <c r="A229" s="2">
        <v>198</v>
      </c>
      <c r="B229" s="19"/>
      <c r="C229" s="23"/>
      <c r="D229" s="84"/>
      <c r="E229" s="19"/>
      <c r="F229" s="19"/>
      <c r="G229" s="19"/>
      <c r="H229" s="138"/>
      <c r="J229" s="6" t="e">
        <f>VLOOKUP(A229,Endosos!C207:E706,3,)</f>
        <v>#N/A</v>
      </c>
      <c r="K229" s="6" t="e">
        <f t="shared" si="7"/>
        <v>#N/A</v>
      </c>
      <c r="L229" s="4" t="str">
        <f t="shared" si="8"/>
        <v>a</v>
      </c>
      <c r="M229" s="4"/>
    </row>
    <row r="230" spans="1:13" x14ac:dyDescent="0.25">
      <c r="A230" s="2">
        <v>199</v>
      </c>
      <c r="B230" s="19"/>
      <c r="C230" s="23"/>
      <c r="D230" s="84"/>
      <c r="E230" s="19"/>
      <c r="F230" s="19"/>
      <c r="G230" s="19"/>
      <c r="H230" s="138"/>
      <c r="J230" s="6" t="e">
        <f>VLOOKUP(A230,Endosos!C208:E707,3,)</f>
        <v>#N/A</v>
      </c>
      <c r="K230" s="6" t="e">
        <f t="shared" si="7"/>
        <v>#N/A</v>
      </c>
      <c r="L230" s="4" t="str">
        <f t="shared" si="8"/>
        <v>a</v>
      </c>
      <c r="M230" s="4"/>
    </row>
    <row r="231" spans="1:13" x14ac:dyDescent="0.25">
      <c r="A231" s="2">
        <v>200</v>
      </c>
      <c r="B231" s="19"/>
      <c r="C231" s="23"/>
      <c r="D231" s="84"/>
      <c r="E231" s="19"/>
      <c r="F231" s="19"/>
      <c r="G231" s="19"/>
      <c r="H231" s="138"/>
      <c r="J231" s="6" t="e">
        <f>VLOOKUP(A231,Endosos!C209:E708,3,)</f>
        <v>#N/A</v>
      </c>
      <c r="K231" s="6" t="e">
        <f t="shared" si="7"/>
        <v>#N/A</v>
      </c>
      <c r="L231" s="4" t="str">
        <f t="shared" si="8"/>
        <v>a</v>
      </c>
      <c r="M231" s="4"/>
    </row>
    <row r="232" spans="1:13" x14ac:dyDescent="0.25">
      <c r="A232" s="2">
        <v>201</v>
      </c>
      <c r="B232" s="19"/>
      <c r="C232" s="23"/>
      <c r="D232" s="84"/>
      <c r="E232" s="19"/>
      <c r="F232" s="19"/>
      <c r="G232" s="19"/>
      <c r="H232" s="138"/>
      <c r="J232" s="6" t="e">
        <f>VLOOKUP(A232,Endosos!C210:E709,3,)</f>
        <v>#N/A</v>
      </c>
      <c r="K232" s="6" t="e">
        <f t="shared" si="7"/>
        <v>#N/A</v>
      </c>
      <c r="L232" s="4" t="str">
        <f t="shared" si="8"/>
        <v>a</v>
      </c>
      <c r="M232" s="4"/>
    </row>
    <row r="233" spans="1:13" x14ac:dyDescent="0.25">
      <c r="A233" s="2">
        <v>202</v>
      </c>
      <c r="B233" s="19"/>
      <c r="C233" s="23"/>
      <c r="D233" s="84"/>
      <c r="E233" s="19"/>
      <c r="F233" s="19"/>
      <c r="G233" s="19"/>
      <c r="H233" s="138"/>
      <c r="J233" s="6" t="e">
        <f>VLOOKUP(A233,Endosos!C211:E710,3,)</f>
        <v>#N/A</v>
      </c>
      <c r="K233" s="6" t="e">
        <f t="shared" si="7"/>
        <v>#N/A</v>
      </c>
      <c r="L233" s="4" t="str">
        <f t="shared" si="8"/>
        <v>a</v>
      </c>
      <c r="M233" s="4"/>
    </row>
    <row r="234" spans="1:13" x14ac:dyDescent="0.25">
      <c r="A234" s="2">
        <v>203</v>
      </c>
      <c r="B234" s="19"/>
      <c r="C234" s="23"/>
      <c r="D234" s="84"/>
      <c r="E234" s="19"/>
      <c r="F234" s="19"/>
      <c r="G234" s="19"/>
      <c r="H234" s="138"/>
      <c r="J234" s="6" t="e">
        <f>VLOOKUP(A234,Endosos!C212:E711,3,)</f>
        <v>#N/A</v>
      </c>
      <c r="K234" s="6" t="e">
        <f t="shared" si="7"/>
        <v>#N/A</v>
      </c>
      <c r="L234" s="4" t="str">
        <f t="shared" si="8"/>
        <v>a</v>
      </c>
      <c r="M234" s="4"/>
    </row>
    <row r="235" spans="1:13" x14ac:dyDescent="0.25">
      <c r="A235" s="2">
        <v>204</v>
      </c>
      <c r="B235" s="19"/>
      <c r="C235" s="23"/>
      <c r="D235" s="84"/>
      <c r="E235" s="19"/>
      <c r="F235" s="19"/>
      <c r="G235" s="19"/>
      <c r="H235" s="138"/>
      <c r="J235" s="6" t="e">
        <f>VLOOKUP(A235,Endosos!C213:E712,3,)</f>
        <v>#N/A</v>
      </c>
      <c r="K235" s="6" t="e">
        <f t="shared" si="7"/>
        <v>#N/A</v>
      </c>
      <c r="L235" s="4" t="str">
        <f t="shared" si="8"/>
        <v>a</v>
      </c>
      <c r="M235" s="4"/>
    </row>
    <row r="236" spans="1:13" x14ac:dyDescent="0.25">
      <c r="A236" s="2">
        <v>205</v>
      </c>
      <c r="B236" s="19"/>
      <c r="C236" s="37"/>
      <c r="D236" s="84"/>
      <c r="E236" s="19"/>
      <c r="F236" s="19"/>
      <c r="G236" s="19"/>
      <c r="H236" s="138"/>
      <c r="J236" s="6" t="e">
        <f>VLOOKUP(A236,Endosos!C214:E713,3,)</f>
        <v>#N/A</v>
      </c>
      <c r="K236" s="6" t="e">
        <f t="shared" si="7"/>
        <v>#N/A</v>
      </c>
      <c r="L236" s="4" t="str">
        <f t="shared" si="8"/>
        <v>a</v>
      </c>
      <c r="M236" s="4"/>
    </row>
    <row r="237" spans="1:13" x14ac:dyDescent="0.25">
      <c r="A237" s="2">
        <v>206</v>
      </c>
      <c r="B237" s="19"/>
      <c r="C237" s="23"/>
      <c r="D237" s="84"/>
      <c r="E237" s="19"/>
      <c r="F237" s="19"/>
      <c r="G237" s="19"/>
      <c r="H237" s="138"/>
      <c r="J237" s="6" t="e">
        <f>VLOOKUP(A237,Endosos!C215:E714,3,)</f>
        <v>#N/A</v>
      </c>
      <c r="K237" s="6" t="e">
        <f t="shared" si="7"/>
        <v>#N/A</v>
      </c>
      <c r="L237" s="4" t="str">
        <f t="shared" si="8"/>
        <v>a</v>
      </c>
      <c r="M237" s="4"/>
    </row>
    <row r="238" spans="1:13" x14ac:dyDescent="0.25">
      <c r="A238" s="2">
        <v>207</v>
      </c>
      <c r="B238" s="19"/>
      <c r="C238" s="23"/>
      <c r="D238" s="84"/>
      <c r="E238" s="19"/>
      <c r="F238" s="19"/>
      <c r="G238" s="19"/>
      <c r="H238" s="138"/>
      <c r="J238" s="6" t="e">
        <f>VLOOKUP(A238,Endosos!C216:E715,3,)</f>
        <v>#N/A</v>
      </c>
      <c r="K238" s="6" t="e">
        <f t="shared" si="7"/>
        <v>#N/A</v>
      </c>
      <c r="L238" s="4" t="str">
        <f t="shared" si="8"/>
        <v>a</v>
      </c>
      <c r="M238" s="4"/>
    </row>
    <row r="239" spans="1:13" x14ac:dyDescent="0.25">
      <c r="A239" s="2">
        <v>208</v>
      </c>
      <c r="B239" s="19"/>
      <c r="C239" s="23"/>
      <c r="D239" s="84"/>
      <c r="E239" s="19"/>
      <c r="F239" s="19"/>
      <c r="G239" s="19"/>
      <c r="H239" s="138"/>
      <c r="J239" s="6" t="e">
        <f>VLOOKUP(A239,Endosos!C217:E716,3,)</f>
        <v>#N/A</v>
      </c>
      <c r="K239" s="6" t="e">
        <f t="shared" si="7"/>
        <v>#N/A</v>
      </c>
      <c r="L239" s="4" t="str">
        <f t="shared" si="8"/>
        <v>a</v>
      </c>
      <c r="M239" s="4"/>
    </row>
    <row r="240" spans="1:13" x14ac:dyDescent="0.25">
      <c r="A240" s="2">
        <v>209</v>
      </c>
      <c r="B240" s="19"/>
      <c r="C240" s="23"/>
      <c r="D240" s="84"/>
      <c r="E240" s="19"/>
      <c r="F240" s="19"/>
      <c r="G240" s="19"/>
      <c r="H240" s="138"/>
      <c r="J240" s="6" t="e">
        <f>VLOOKUP(A240,Endosos!C218:E717,3,)</f>
        <v>#N/A</v>
      </c>
      <c r="K240" s="6" t="e">
        <f t="shared" si="7"/>
        <v>#N/A</v>
      </c>
      <c r="L240" s="4" t="str">
        <f t="shared" si="8"/>
        <v>a</v>
      </c>
      <c r="M240" s="4"/>
    </row>
    <row r="241" spans="1:13" x14ac:dyDescent="0.25">
      <c r="A241" s="2">
        <v>210</v>
      </c>
      <c r="B241" s="19"/>
      <c r="C241" s="23"/>
      <c r="D241" s="84"/>
      <c r="E241" s="19"/>
      <c r="F241" s="19"/>
      <c r="G241" s="19"/>
      <c r="H241" s="138"/>
      <c r="J241" s="6" t="e">
        <f>VLOOKUP(A241,Endosos!C219:E718,3,)</f>
        <v>#N/A</v>
      </c>
      <c r="K241" s="6" t="e">
        <f t="shared" si="7"/>
        <v>#N/A</v>
      </c>
      <c r="L241" s="4" t="str">
        <f t="shared" si="8"/>
        <v>a</v>
      </c>
      <c r="M241" s="4"/>
    </row>
    <row r="242" spans="1:13" x14ac:dyDescent="0.25">
      <c r="A242" s="2">
        <v>211</v>
      </c>
      <c r="B242" s="19"/>
      <c r="C242" s="23"/>
      <c r="D242" s="84"/>
      <c r="E242" s="19"/>
      <c r="F242" s="19"/>
      <c r="G242" s="19"/>
      <c r="H242" s="138"/>
      <c r="J242" s="6" t="e">
        <f>VLOOKUP(A242,Endosos!C220:E719,3,)</f>
        <v>#N/A</v>
      </c>
      <c r="K242" s="6" t="e">
        <f t="shared" si="7"/>
        <v>#N/A</v>
      </c>
      <c r="L242" s="4" t="str">
        <f t="shared" si="8"/>
        <v>a</v>
      </c>
      <c r="M242" s="4"/>
    </row>
    <row r="243" spans="1:13" x14ac:dyDescent="0.25">
      <c r="A243" s="2">
        <v>212</v>
      </c>
      <c r="B243" s="19"/>
      <c r="C243" s="23"/>
      <c r="D243" s="84"/>
      <c r="E243" s="19"/>
      <c r="F243" s="19"/>
      <c r="G243" s="19"/>
      <c r="H243" s="138"/>
      <c r="J243" s="6" t="e">
        <f>VLOOKUP(A243,Endosos!C221:E720,3,)</f>
        <v>#N/A</v>
      </c>
      <c r="K243" s="6" t="e">
        <f t="shared" si="7"/>
        <v>#N/A</v>
      </c>
      <c r="L243" s="4" t="str">
        <f t="shared" si="8"/>
        <v>a</v>
      </c>
      <c r="M243" s="4"/>
    </row>
    <row r="244" spans="1:13" x14ac:dyDescent="0.25">
      <c r="A244" s="2">
        <v>213</v>
      </c>
      <c r="B244" s="19"/>
      <c r="C244" s="23"/>
      <c r="D244" s="84"/>
      <c r="E244" s="19"/>
      <c r="F244" s="19"/>
      <c r="G244" s="19"/>
      <c r="H244" s="138"/>
      <c r="J244" s="6" t="e">
        <f>VLOOKUP(A244,Endosos!C222:E721,3,)</f>
        <v>#N/A</v>
      </c>
      <c r="K244" s="6" t="e">
        <f t="shared" si="7"/>
        <v>#N/A</v>
      </c>
      <c r="L244" s="4" t="str">
        <f t="shared" si="8"/>
        <v>a</v>
      </c>
      <c r="M244" s="4"/>
    </row>
    <row r="245" spans="1:13" x14ac:dyDescent="0.25">
      <c r="A245" s="2">
        <v>214</v>
      </c>
      <c r="B245" s="19"/>
      <c r="C245" s="23"/>
      <c r="D245" s="84"/>
      <c r="E245" s="19"/>
      <c r="F245" s="19"/>
      <c r="G245" s="19"/>
      <c r="H245" s="138"/>
      <c r="J245" s="6" t="e">
        <f>VLOOKUP(A245,Endosos!C223:E722,3,)</f>
        <v>#N/A</v>
      </c>
      <c r="K245" s="6" t="e">
        <f t="shared" si="7"/>
        <v>#N/A</v>
      </c>
      <c r="L245" s="4" t="str">
        <f t="shared" si="8"/>
        <v>a</v>
      </c>
      <c r="M245" s="4"/>
    </row>
    <row r="246" spans="1:13" x14ac:dyDescent="0.25">
      <c r="A246" s="2">
        <v>215</v>
      </c>
      <c r="B246" s="19"/>
      <c r="C246" s="23"/>
      <c r="D246" s="84"/>
      <c r="E246" s="19"/>
      <c r="F246" s="19"/>
      <c r="G246" s="19"/>
      <c r="H246" s="138"/>
      <c r="J246" s="6" t="e">
        <f>VLOOKUP(A246,Endosos!C224:E723,3,)</f>
        <v>#N/A</v>
      </c>
      <c r="K246" s="6" t="e">
        <f t="shared" si="7"/>
        <v>#N/A</v>
      </c>
      <c r="L246" s="4" t="str">
        <f t="shared" si="8"/>
        <v>a</v>
      </c>
      <c r="M246" s="4"/>
    </row>
    <row r="247" spans="1:13" x14ac:dyDescent="0.25">
      <c r="A247" s="2">
        <v>216</v>
      </c>
      <c r="B247" s="19"/>
      <c r="C247" s="23"/>
      <c r="D247" s="84"/>
      <c r="E247" s="19"/>
      <c r="F247" s="19"/>
      <c r="G247" s="19"/>
      <c r="H247" s="138"/>
      <c r="J247" s="6" t="e">
        <f>VLOOKUP(A247,Endosos!C225:E724,3,)</f>
        <v>#N/A</v>
      </c>
      <c r="K247" s="6" t="e">
        <f t="shared" si="7"/>
        <v>#N/A</v>
      </c>
      <c r="L247" s="4" t="str">
        <f t="shared" si="8"/>
        <v>a</v>
      </c>
      <c r="M247" s="4"/>
    </row>
    <row r="248" spans="1:13" x14ac:dyDescent="0.25">
      <c r="A248" s="2">
        <v>217</v>
      </c>
      <c r="B248" s="19"/>
      <c r="C248" s="23"/>
      <c r="D248" s="84"/>
      <c r="E248" s="19"/>
      <c r="F248" s="19"/>
      <c r="G248" s="19"/>
      <c r="H248" s="138"/>
      <c r="J248" s="6" t="e">
        <f>VLOOKUP(A248,Endosos!C226:E725,3,)</f>
        <v>#N/A</v>
      </c>
      <c r="K248" s="6" t="e">
        <f t="shared" si="7"/>
        <v>#N/A</v>
      </c>
      <c r="L248" s="4" t="str">
        <f t="shared" si="8"/>
        <v>a</v>
      </c>
      <c r="M248" s="4"/>
    </row>
    <row r="249" spans="1:13" x14ac:dyDescent="0.25">
      <c r="A249" s="2">
        <v>218</v>
      </c>
      <c r="B249" s="19"/>
      <c r="C249" s="23"/>
      <c r="D249" s="84"/>
      <c r="E249" s="19"/>
      <c r="F249" s="19"/>
      <c r="G249" s="19"/>
      <c r="H249" s="138"/>
      <c r="J249" s="6" t="e">
        <f>VLOOKUP(A249,Endosos!C227:E726,3,)</f>
        <v>#N/A</v>
      </c>
      <c r="K249" s="6" t="e">
        <f t="shared" si="7"/>
        <v>#N/A</v>
      </c>
      <c r="L249" s="4" t="str">
        <f t="shared" si="8"/>
        <v>a</v>
      </c>
      <c r="M249" s="4"/>
    </row>
    <row r="250" spans="1:13" x14ac:dyDescent="0.25">
      <c r="A250" s="2">
        <v>219</v>
      </c>
      <c r="B250" s="19"/>
      <c r="C250" s="23"/>
      <c r="D250" s="84"/>
      <c r="E250" s="19"/>
      <c r="F250" s="19"/>
      <c r="G250" s="19"/>
      <c r="H250" s="138"/>
      <c r="J250" s="6" t="e">
        <f>VLOOKUP(A250,Endosos!C228:E727,3,)</f>
        <v>#N/A</v>
      </c>
      <c r="K250" s="6" t="e">
        <f t="shared" si="7"/>
        <v>#N/A</v>
      </c>
      <c r="L250" s="4" t="str">
        <f t="shared" si="8"/>
        <v>a</v>
      </c>
      <c r="M250" s="4"/>
    </row>
    <row r="251" spans="1:13" x14ac:dyDescent="0.25">
      <c r="A251" s="2">
        <v>220</v>
      </c>
      <c r="B251" s="19"/>
      <c r="C251" s="23"/>
      <c r="D251" s="84"/>
      <c r="E251" s="19"/>
      <c r="F251" s="19"/>
      <c r="G251" s="19"/>
      <c r="H251" s="138"/>
      <c r="J251" s="6" t="e">
        <f>VLOOKUP(A251,Endosos!C229:E728,3,)</f>
        <v>#N/A</v>
      </c>
      <c r="K251" s="6" t="e">
        <f t="shared" si="7"/>
        <v>#N/A</v>
      </c>
      <c r="L251" s="4" t="str">
        <f t="shared" si="8"/>
        <v>a</v>
      </c>
      <c r="M251" s="4"/>
    </row>
    <row r="252" spans="1:13" x14ac:dyDescent="0.25">
      <c r="A252" s="2">
        <v>221</v>
      </c>
      <c r="B252" s="19"/>
      <c r="C252" s="23"/>
      <c r="D252" s="84"/>
      <c r="E252" s="19"/>
      <c r="F252" s="19"/>
      <c r="G252" s="19"/>
      <c r="H252" s="138"/>
      <c r="J252" s="6" t="e">
        <f>VLOOKUP(A252,Endosos!C230:E729,3,)</f>
        <v>#N/A</v>
      </c>
      <c r="K252" s="6" t="e">
        <f t="shared" si="7"/>
        <v>#N/A</v>
      </c>
      <c r="L252" s="4" t="str">
        <f t="shared" si="8"/>
        <v>a</v>
      </c>
      <c r="M252" s="4"/>
    </row>
    <row r="253" spans="1:13" x14ac:dyDescent="0.25">
      <c r="A253" s="2">
        <v>222</v>
      </c>
      <c r="B253" s="19"/>
      <c r="C253" s="23"/>
      <c r="D253" s="84"/>
      <c r="E253" s="19"/>
      <c r="F253" s="19"/>
      <c r="G253" s="19"/>
      <c r="H253" s="138"/>
      <c r="J253" s="6" t="e">
        <f>VLOOKUP(A253,Endosos!C231:E730,3,)</f>
        <v>#N/A</v>
      </c>
      <c r="K253" s="6" t="e">
        <f t="shared" si="7"/>
        <v>#N/A</v>
      </c>
      <c r="L253" s="4" t="str">
        <f t="shared" si="8"/>
        <v>a</v>
      </c>
      <c r="M253" s="4"/>
    </row>
    <row r="254" spans="1:13" x14ac:dyDescent="0.25">
      <c r="A254" s="2">
        <v>223</v>
      </c>
      <c r="B254" s="19"/>
      <c r="C254" s="23"/>
      <c r="D254" s="84"/>
      <c r="E254" s="19"/>
      <c r="F254" s="19"/>
      <c r="G254" s="19"/>
      <c r="H254" s="138"/>
      <c r="J254" s="6" t="e">
        <f>VLOOKUP(A254,Endosos!C232:E731,3,)</f>
        <v>#N/A</v>
      </c>
      <c r="K254" s="6" t="e">
        <f t="shared" si="7"/>
        <v>#N/A</v>
      </c>
      <c r="L254" s="4" t="str">
        <f t="shared" si="8"/>
        <v>a</v>
      </c>
      <c r="M254" s="4"/>
    </row>
    <row r="255" spans="1:13" x14ac:dyDescent="0.25">
      <c r="A255" s="2">
        <v>224</v>
      </c>
      <c r="B255" s="19"/>
      <c r="C255" s="23"/>
      <c r="D255" s="84"/>
      <c r="E255" s="19"/>
      <c r="F255" s="19"/>
      <c r="G255" s="19"/>
      <c r="H255" s="138"/>
      <c r="J255" s="6" t="e">
        <f>VLOOKUP(A255,Endosos!C233:E732,3,)</f>
        <v>#N/A</v>
      </c>
      <c r="K255" s="6" t="e">
        <f t="shared" si="7"/>
        <v>#N/A</v>
      </c>
      <c r="L255" s="4" t="str">
        <f t="shared" si="8"/>
        <v>a</v>
      </c>
      <c r="M255" s="4"/>
    </row>
    <row r="256" spans="1:13" x14ac:dyDescent="0.25">
      <c r="A256" s="2">
        <v>225</v>
      </c>
      <c r="B256" s="19"/>
      <c r="C256" s="23"/>
      <c r="D256" s="84"/>
      <c r="E256" s="19"/>
      <c r="F256" s="19"/>
      <c r="G256" s="19"/>
      <c r="H256" s="138"/>
      <c r="J256" s="6" t="e">
        <f>VLOOKUP(A256,Endosos!C234:E733,3,)</f>
        <v>#N/A</v>
      </c>
      <c r="K256" s="6" t="e">
        <f t="shared" si="7"/>
        <v>#N/A</v>
      </c>
      <c r="L256" s="4" t="str">
        <f t="shared" si="8"/>
        <v>a</v>
      </c>
      <c r="M256" s="4"/>
    </row>
    <row r="257" spans="1:13" x14ac:dyDescent="0.25">
      <c r="A257" s="2">
        <v>226</v>
      </c>
      <c r="B257" s="19"/>
      <c r="C257" s="23"/>
      <c r="D257" s="84"/>
      <c r="E257" s="19"/>
      <c r="F257" s="19"/>
      <c r="G257" s="19"/>
      <c r="H257" s="138"/>
      <c r="J257" s="6" t="e">
        <f>VLOOKUP(A257,Endosos!C235:E734,3,)</f>
        <v>#N/A</v>
      </c>
      <c r="K257" s="6" t="e">
        <f t="shared" si="7"/>
        <v>#N/A</v>
      </c>
      <c r="L257" s="4" t="str">
        <f t="shared" si="8"/>
        <v>a</v>
      </c>
      <c r="M257" s="4"/>
    </row>
    <row r="258" spans="1:13" x14ac:dyDescent="0.25">
      <c r="A258" s="2">
        <v>227</v>
      </c>
      <c r="B258" s="19"/>
      <c r="C258" s="23"/>
      <c r="D258" s="84"/>
      <c r="E258" s="19"/>
      <c r="F258" s="19"/>
      <c r="G258" s="19"/>
      <c r="H258" s="138"/>
      <c r="J258" s="6" t="e">
        <f>VLOOKUP(A258,Endosos!C236:E735,3,)</f>
        <v>#N/A</v>
      </c>
      <c r="K258" s="6" t="e">
        <f t="shared" si="7"/>
        <v>#N/A</v>
      </c>
      <c r="L258" s="4" t="str">
        <f t="shared" si="8"/>
        <v>a</v>
      </c>
      <c r="M258" s="4"/>
    </row>
    <row r="259" spans="1:13" x14ac:dyDescent="0.25">
      <c r="A259" s="2">
        <v>228</v>
      </c>
      <c r="B259" s="19"/>
      <c r="C259" s="23"/>
      <c r="D259" s="84"/>
      <c r="E259" s="19"/>
      <c r="F259" s="19"/>
      <c r="G259" s="19"/>
      <c r="H259" s="138"/>
      <c r="J259" s="6" t="e">
        <f>VLOOKUP(A259,Endosos!C237:E736,3,)</f>
        <v>#N/A</v>
      </c>
      <c r="K259" s="6" t="e">
        <f t="shared" si="7"/>
        <v>#N/A</v>
      </c>
      <c r="L259" s="4" t="str">
        <f t="shared" si="8"/>
        <v>a</v>
      </c>
      <c r="M259" s="4"/>
    </row>
    <row r="260" spans="1:13" x14ac:dyDescent="0.25">
      <c r="A260" s="2">
        <v>229</v>
      </c>
      <c r="B260" s="19"/>
      <c r="C260" s="23"/>
      <c r="D260" s="84"/>
      <c r="E260" s="19"/>
      <c r="F260" s="19"/>
      <c r="G260" s="19"/>
      <c r="H260" s="138"/>
      <c r="J260" s="6" t="e">
        <f>VLOOKUP(A260,Endosos!C238:E737,3,)</f>
        <v>#N/A</v>
      </c>
      <c r="K260" s="6" t="e">
        <f t="shared" si="7"/>
        <v>#N/A</v>
      </c>
      <c r="L260" s="4" t="str">
        <f t="shared" si="8"/>
        <v>a</v>
      </c>
      <c r="M260" s="4"/>
    </row>
    <row r="261" spans="1:13" x14ac:dyDescent="0.25">
      <c r="A261" s="2">
        <v>230</v>
      </c>
      <c r="B261" s="19"/>
      <c r="C261" s="23"/>
      <c r="D261" s="84"/>
      <c r="E261" s="19"/>
      <c r="F261" s="19"/>
      <c r="G261" s="19"/>
      <c r="H261" s="138"/>
      <c r="J261" s="6" t="e">
        <f>VLOOKUP(A261,Endosos!C239:E738,3,)</f>
        <v>#N/A</v>
      </c>
      <c r="K261" s="6" t="e">
        <f t="shared" si="7"/>
        <v>#N/A</v>
      </c>
      <c r="L261" s="4" t="str">
        <f t="shared" si="8"/>
        <v>a</v>
      </c>
      <c r="M261" s="4"/>
    </row>
    <row r="262" spans="1:13" x14ac:dyDescent="0.25">
      <c r="A262" s="2">
        <v>231</v>
      </c>
      <c r="B262" s="19"/>
      <c r="C262" s="23"/>
      <c r="D262" s="84"/>
      <c r="E262" s="19"/>
      <c r="F262" s="19"/>
      <c r="G262" s="19"/>
      <c r="H262" s="138"/>
      <c r="J262" s="6" t="e">
        <f>VLOOKUP(A262,Endosos!C240:E739,3,)</f>
        <v>#N/A</v>
      </c>
      <c r="K262" s="6" t="e">
        <f t="shared" si="7"/>
        <v>#N/A</v>
      </c>
      <c r="L262" s="4" t="str">
        <f t="shared" si="8"/>
        <v>a</v>
      </c>
      <c r="M262" s="4"/>
    </row>
    <row r="263" spans="1:13" x14ac:dyDescent="0.25">
      <c r="A263" s="2">
        <v>232</v>
      </c>
      <c r="B263" s="19"/>
      <c r="C263" s="23"/>
      <c r="D263" s="84"/>
      <c r="E263" s="19"/>
      <c r="F263" s="19"/>
      <c r="G263" s="19"/>
      <c r="H263" s="138"/>
      <c r="J263" s="6" t="e">
        <f>VLOOKUP(A263,Endosos!C241:E740,3,)</f>
        <v>#N/A</v>
      </c>
      <c r="K263" s="6" t="e">
        <f t="shared" si="7"/>
        <v>#N/A</v>
      </c>
      <c r="L263" s="4" t="str">
        <f t="shared" si="8"/>
        <v>a</v>
      </c>
      <c r="M263" s="4"/>
    </row>
    <row r="264" spans="1:13" x14ac:dyDescent="0.25">
      <c r="A264" s="2">
        <v>233</v>
      </c>
      <c r="B264" s="19"/>
      <c r="C264" s="23"/>
      <c r="D264" s="84"/>
      <c r="E264" s="19"/>
      <c r="F264" s="19"/>
      <c r="G264" s="19"/>
      <c r="H264" s="138"/>
      <c r="J264" s="6" t="e">
        <f>VLOOKUP(A264,Endosos!C242:E741,3,)</f>
        <v>#N/A</v>
      </c>
      <c r="K264" s="6" t="e">
        <f t="shared" si="7"/>
        <v>#N/A</v>
      </c>
      <c r="L264" s="4" t="str">
        <f t="shared" si="8"/>
        <v>a</v>
      </c>
      <c r="M264" s="4"/>
    </row>
    <row r="265" spans="1:13" x14ac:dyDescent="0.25">
      <c r="A265" s="2">
        <v>234</v>
      </c>
      <c r="B265" s="19"/>
      <c r="C265" s="23"/>
      <c r="D265" s="84"/>
      <c r="E265" s="19"/>
      <c r="F265" s="19"/>
      <c r="G265" s="19"/>
      <c r="H265" s="138"/>
      <c r="J265" s="6" t="e">
        <f>VLOOKUP(A265,Endosos!C243:E742,3,)</f>
        <v>#N/A</v>
      </c>
      <c r="K265" s="6" t="e">
        <f t="shared" si="7"/>
        <v>#N/A</v>
      </c>
      <c r="L265" s="4" t="str">
        <f t="shared" si="8"/>
        <v>a</v>
      </c>
      <c r="M265" s="4"/>
    </row>
    <row r="266" spans="1:13" x14ac:dyDescent="0.25">
      <c r="A266" s="2">
        <v>235</v>
      </c>
      <c r="B266" s="19"/>
      <c r="C266" s="23"/>
      <c r="D266" s="84"/>
      <c r="E266" s="19"/>
      <c r="F266" s="19"/>
      <c r="G266" s="19"/>
      <c r="H266" s="138"/>
      <c r="J266" s="6" t="e">
        <f>VLOOKUP(A266,Endosos!C244:E743,3,)</f>
        <v>#N/A</v>
      </c>
      <c r="K266" s="6" t="e">
        <f t="shared" si="7"/>
        <v>#N/A</v>
      </c>
      <c r="L266" s="4" t="str">
        <f t="shared" si="8"/>
        <v>a</v>
      </c>
      <c r="M266" s="4"/>
    </row>
    <row r="267" spans="1:13" x14ac:dyDescent="0.25">
      <c r="A267" s="2">
        <v>236</v>
      </c>
      <c r="B267" s="19"/>
      <c r="C267" s="23"/>
      <c r="D267" s="84"/>
      <c r="E267" s="19"/>
      <c r="F267" s="19"/>
      <c r="G267" s="19"/>
      <c r="H267" s="138"/>
      <c r="J267" s="6" t="e">
        <f>VLOOKUP(A267,Endosos!C245:E744,3,)</f>
        <v>#N/A</v>
      </c>
      <c r="K267" s="6" t="e">
        <f t="shared" si="7"/>
        <v>#N/A</v>
      </c>
      <c r="L267" s="4" t="str">
        <f t="shared" si="8"/>
        <v>a</v>
      </c>
      <c r="M267" s="4"/>
    </row>
    <row r="268" spans="1:13" x14ac:dyDescent="0.25">
      <c r="A268" s="2">
        <v>237</v>
      </c>
      <c r="B268" s="19"/>
      <c r="C268" s="23"/>
      <c r="D268" s="84"/>
      <c r="E268" s="19"/>
      <c r="F268" s="19"/>
      <c r="G268" s="19"/>
      <c r="H268" s="138"/>
      <c r="J268" s="6" t="e">
        <f>VLOOKUP(A268,Endosos!C246:E745,3,)</f>
        <v>#N/A</v>
      </c>
      <c r="K268" s="6" t="e">
        <f t="shared" si="7"/>
        <v>#N/A</v>
      </c>
      <c r="L268" s="4" t="str">
        <f t="shared" si="8"/>
        <v>a</v>
      </c>
      <c r="M268" s="4"/>
    </row>
    <row r="269" spans="1:13" x14ac:dyDescent="0.25">
      <c r="A269" s="2">
        <v>238</v>
      </c>
      <c r="B269" s="19"/>
      <c r="C269" s="23"/>
      <c r="D269" s="84"/>
      <c r="E269" s="19"/>
      <c r="F269" s="19"/>
      <c r="G269" s="19"/>
      <c r="H269" s="138"/>
      <c r="J269" s="6" t="e">
        <f>VLOOKUP(A269,Endosos!C247:E746,3,)</f>
        <v>#N/A</v>
      </c>
      <c r="K269" s="6" t="e">
        <f t="shared" si="7"/>
        <v>#N/A</v>
      </c>
      <c r="L269" s="4" t="str">
        <f t="shared" si="8"/>
        <v>a</v>
      </c>
      <c r="M269" s="4"/>
    </row>
    <row r="270" spans="1:13" x14ac:dyDescent="0.25">
      <c r="A270" s="2">
        <v>239</v>
      </c>
      <c r="B270" s="19"/>
      <c r="C270" s="23"/>
      <c r="D270" s="84"/>
      <c r="E270" s="19"/>
      <c r="F270" s="19"/>
      <c r="G270" s="19"/>
      <c r="H270" s="138"/>
      <c r="J270" s="6" t="e">
        <f>VLOOKUP(A270,Endosos!C248:E747,3,)</f>
        <v>#N/A</v>
      </c>
      <c r="K270" s="6" t="e">
        <f t="shared" si="7"/>
        <v>#N/A</v>
      </c>
      <c r="L270" s="4" t="str">
        <f t="shared" si="8"/>
        <v>a</v>
      </c>
      <c r="M270" s="4"/>
    </row>
    <row r="271" spans="1:13" x14ac:dyDescent="0.25">
      <c r="A271" s="2">
        <v>240</v>
      </c>
      <c r="B271" s="19"/>
      <c r="C271" s="23"/>
      <c r="D271" s="84"/>
      <c r="E271" s="19"/>
      <c r="F271" s="19"/>
      <c r="G271" s="19"/>
      <c r="H271" s="138"/>
      <c r="J271" s="6" t="e">
        <f>VLOOKUP(A271,Endosos!C249:E748,3,)</f>
        <v>#N/A</v>
      </c>
      <c r="K271" s="6" t="e">
        <f t="shared" si="7"/>
        <v>#N/A</v>
      </c>
      <c r="L271" s="4" t="str">
        <f t="shared" si="8"/>
        <v>a</v>
      </c>
      <c r="M271" s="4"/>
    </row>
    <row r="272" spans="1:13" x14ac:dyDescent="0.25">
      <c r="A272" s="2">
        <v>241</v>
      </c>
      <c r="B272" s="19"/>
      <c r="C272" s="23"/>
      <c r="D272" s="84"/>
      <c r="E272" s="19"/>
      <c r="F272" s="19"/>
      <c r="G272" s="19"/>
      <c r="H272" s="138"/>
      <c r="J272" s="6" t="e">
        <f>VLOOKUP(A272,Endosos!C250:E749,3,)</f>
        <v>#N/A</v>
      </c>
      <c r="K272" s="6" t="e">
        <f t="shared" si="7"/>
        <v>#N/A</v>
      </c>
      <c r="L272" s="4" t="str">
        <f t="shared" si="8"/>
        <v>a</v>
      </c>
      <c r="M272" s="4"/>
    </row>
    <row r="273" spans="1:13" x14ac:dyDescent="0.25">
      <c r="A273" s="2">
        <v>242</v>
      </c>
      <c r="B273" s="19"/>
      <c r="C273" s="23"/>
      <c r="D273" s="84"/>
      <c r="E273" s="19"/>
      <c r="F273" s="19"/>
      <c r="G273" s="19"/>
      <c r="H273" s="138"/>
      <c r="J273" s="6" t="e">
        <f>VLOOKUP(A273,Endosos!C251:E750,3,)</f>
        <v>#N/A</v>
      </c>
      <c r="K273" s="6" t="e">
        <f t="shared" si="7"/>
        <v>#N/A</v>
      </c>
      <c r="L273" s="4" t="str">
        <f t="shared" si="8"/>
        <v>a</v>
      </c>
      <c r="M273" s="4"/>
    </row>
    <row r="274" spans="1:13" x14ac:dyDescent="0.25">
      <c r="A274" s="2">
        <v>243</v>
      </c>
      <c r="B274" s="19"/>
      <c r="C274" s="23"/>
      <c r="D274" s="84"/>
      <c r="E274" s="19"/>
      <c r="F274" s="19"/>
      <c r="G274" s="19"/>
      <c r="H274" s="138"/>
      <c r="J274" s="6" t="e">
        <f>VLOOKUP(A274,Endosos!C252:E751,3,)</f>
        <v>#N/A</v>
      </c>
      <c r="K274" s="6" t="e">
        <f t="shared" si="7"/>
        <v>#N/A</v>
      </c>
      <c r="L274" s="4" t="str">
        <f t="shared" si="8"/>
        <v>a</v>
      </c>
      <c r="M274" s="4"/>
    </row>
    <row r="275" spans="1:13" x14ac:dyDescent="0.25">
      <c r="A275" s="2">
        <v>244</v>
      </c>
      <c r="B275" s="19"/>
      <c r="C275" s="23"/>
      <c r="D275" s="84"/>
      <c r="E275" s="19"/>
      <c r="F275" s="19"/>
      <c r="G275" s="19"/>
      <c r="H275" s="138"/>
      <c r="J275" s="6" t="e">
        <f>VLOOKUP(A275,Endosos!C253:E752,3,)</f>
        <v>#N/A</v>
      </c>
      <c r="K275" s="6" t="e">
        <f t="shared" si="7"/>
        <v>#N/A</v>
      </c>
      <c r="L275" s="4" t="str">
        <f t="shared" si="8"/>
        <v>a</v>
      </c>
      <c r="M275" s="4"/>
    </row>
    <row r="276" spans="1:13" x14ac:dyDescent="0.25">
      <c r="A276" s="2">
        <v>245</v>
      </c>
      <c r="B276" s="19"/>
      <c r="C276" s="23"/>
      <c r="D276" s="84"/>
      <c r="E276" s="19"/>
      <c r="F276" s="19"/>
      <c r="G276" s="19"/>
      <c r="H276" s="138"/>
      <c r="J276" s="6" t="e">
        <f>VLOOKUP(A276,Endosos!C254:E753,3,)</f>
        <v>#N/A</v>
      </c>
      <c r="K276" s="6" t="e">
        <f t="shared" si="7"/>
        <v>#N/A</v>
      </c>
      <c r="L276" s="4" t="str">
        <f t="shared" si="8"/>
        <v>a</v>
      </c>
      <c r="M276" s="4"/>
    </row>
    <row r="277" spans="1:13" x14ac:dyDescent="0.25">
      <c r="A277" s="2">
        <v>246</v>
      </c>
      <c r="B277" s="19"/>
      <c r="C277" s="23"/>
      <c r="D277" s="84"/>
      <c r="E277" s="19"/>
      <c r="F277" s="19"/>
      <c r="G277" s="19"/>
      <c r="H277" s="138"/>
      <c r="J277" s="6" t="e">
        <f>VLOOKUP(A277,Endosos!C255:E754,3,)</f>
        <v>#N/A</v>
      </c>
      <c r="K277" s="6" t="e">
        <f t="shared" si="7"/>
        <v>#N/A</v>
      </c>
      <c r="L277" s="4" t="str">
        <f t="shared" si="8"/>
        <v>a</v>
      </c>
      <c r="M277" s="4"/>
    </row>
    <row r="278" spans="1:13" x14ac:dyDescent="0.25">
      <c r="A278" s="2">
        <v>247</v>
      </c>
      <c r="B278" s="19"/>
      <c r="C278" s="23"/>
      <c r="D278" s="84"/>
      <c r="E278" s="19"/>
      <c r="F278" s="19"/>
      <c r="G278" s="19"/>
      <c r="H278" s="138"/>
      <c r="J278" s="6" t="e">
        <f>VLOOKUP(A278,Endosos!C256:E755,3,)</f>
        <v>#N/A</v>
      </c>
      <c r="K278" s="6" t="e">
        <f t="shared" si="7"/>
        <v>#N/A</v>
      </c>
      <c r="L278" s="4" t="str">
        <f t="shared" si="8"/>
        <v>a</v>
      </c>
      <c r="M278" s="4"/>
    </row>
    <row r="279" spans="1:13" x14ac:dyDescent="0.25">
      <c r="A279" s="2">
        <v>248</v>
      </c>
      <c r="B279" s="19"/>
      <c r="C279" s="23"/>
      <c r="D279" s="84"/>
      <c r="E279" s="19"/>
      <c r="F279" s="19"/>
      <c r="G279" s="19"/>
      <c r="H279" s="138"/>
      <c r="J279" s="6" t="e">
        <f>VLOOKUP(A279,Endosos!C257:E756,3,)</f>
        <v>#N/A</v>
      </c>
      <c r="K279" s="6" t="e">
        <f t="shared" si="7"/>
        <v>#N/A</v>
      </c>
      <c r="L279" s="4" t="str">
        <f t="shared" si="8"/>
        <v>a</v>
      </c>
      <c r="M279" s="4"/>
    </row>
    <row r="280" spans="1:13" x14ac:dyDescent="0.25">
      <c r="A280" s="2">
        <v>249</v>
      </c>
      <c r="B280" s="19"/>
      <c r="C280" s="23"/>
      <c r="D280" s="84"/>
      <c r="E280" s="19"/>
      <c r="F280" s="19"/>
      <c r="G280" s="19"/>
      <c r="H280" s="138"/>
      <c r="J280" s="6" t="e">
        <f>VLOOKUP(A280,Endosos!C258:E757,3,)</f>
        <v>#N/A</v>
      </c>
      <c r="K280" s="6" t="e">
        <f t="shared" si="7"/>
        <v>#N/A</v>
      </c>
      <c r="L280" s="4" t="str">
        <f t="shared" si="8"/>
        <v>a</v>
      </c>
      <c r="M280" s="4"/>
    </row>
    <row r="281" spans="1:13" x14ac:dyDescent="0.25">
      <c r="A281" s="2">
        <v>250</v>
      </c>
      <c r="B281" s="19"/>
      <c r="C281" s="23"/>
      <c r="D281" s="84"/>
      <c r="E281" s="19"/>
      <c r="F281" s="19"/>
      <c r="G281" s="19"/>
      <c r="H281" s="138"/>
      <c r="J281" s="6" t="e">
        <f>VLOOKUP(A281,Endosos!C259:E758,3,)</f>
        <v>#N/A</v>
      </c>
      <c r="K281" s="6" t="e">
        <f t="shared" si="7"/>
        <v>#N/A</v>
      </c>
      <c r="L281" s="4" t="str">
        <f t="shared" si="8"/>
        <v>a</v>
      </c>
      <c r="M281" s="4"/>
    </row>
    <row r="282" spans="1:13" x14ac:dyDescent="0.25">
      <c r="A282" s="2">
        <v>251</v>
      </c>
      <c r="B282" s="19"/>
      <c r="C282" s="23"/>
      <c r="D282" s="84"/>
      <c r="E282" s="19"/>
      <c r="F282" s="19"/>
      <c r="G282" s="19"/>
      <c r="H282" s="138"/>
      <c r="J282" s="6" t="e">
        <f>VLOOKUP(A282,Endosos!C260:E759,3,)</f>
        <v>#N/A</v>
      </c>
      <c r="K282" s="6" t="e">
        <f t="shared" si="7"/>
        <v>#N/A</v>
      </c>
      <c r="L282" s="4" t="str">
        <f t="shared" si="8"/>
        <v>a</v>
      </c>
      <c r="M282" s="4"/>
    </row>
    <row r="283" spans="1:13" x14ac:dyDescent="0.25">
      <c r="A283" s="2">
        <v>252</v>
      </c>
      <c r="B283" s="19"/>
      <c r="C283" s="23"/>
      <c r="D283" s="84"/>
      <c r="E283" s="19"/>
      <c r="F283" s="19"/>
      <c r="G283" s="19"/>
      <c r="H283" s="138"/>
      <c r="J283" s="6" t="e">
        <f>VLOOKUP(A283,Endosos!C261:E760,3,)</f>
        <v>#N/A</v>
      </c>
      <c r="K283" s="6" t="e">
        <f t="shared" si="7"/>
        <v>#N/A</v>
      </c>
      <c r="L283" s="4" t="str">
        <f t="shared" si="8"/>
        <v>a</v>
      </c>
      <c r="M283" s="4"/>
    </row>
    <row r="284" spans="1:13" x14ac:dyDescent="0.25">
      <c r="A284" s="2">
        <v>253</v>
      </c>
      <c r="B284" s="19"/>
      <c r="C284" s="23"/>
      <c r="D284" s="84"/>
      <c r="E284" s="19"/>
      <c r="F284" s="19"/>
      <c r="G284" s="19"/>
      <c r="H284" s="138"/>
      <c r="J284" s="6" t="e">
        <f>VLOOKUP(A284,Endosos!C262:E761,3,)</f>
        <v>#N/A</v>
      </c>
      <c r="K284" s="6" t="e">
        <f t="shared" si="7"/>
        <v>#N/A</v>
      </c>
      <c r="L284" s="4" t="str">
        <f t="shared" si="8"/>
        <v>a</v>
      </c>
      <c r="M284" s="4"/>
    </row>
    <row r="285" spans="1:13" x14ac:dyDescent="0.25">
      <c r="A285" s="2">
        <v>254</v>
      </c>
      <c r="B285" s="19"/>
      <c r="C285" s="23"/>
      <c r="D285" s="84"/>
      <c r="E285" s="19"/>
      <c r="F285" s="19"/>
      <c r="G285" s="19"/>
      <c r="H285" s="138"/>
      <c r="J285" s="6" t="e">
        <f>VLOOKUP(A285,Endosos!C263:E762,3,)</f>
        <v>#N/A</v>
      </c>
      <c r="K285" s="6" t="e">
        <f t="shared" si="7"/>
        <v>#N/A</v>
      </c>
      <c r="L285" s="4" t="str">
        <f t="shared" si="8"/>
        <v>a</v>
      </c>
      <c r="M285" s="4"/>
    </row>
    <row r="286" spans="1:13" x14ac:dyDescent="0.25">
      <c r="A286" s="2">
        <v>255</v>
      </c>
      <c r="B286" s="19"/>
      <c r="C286" s="37"/>
      <c r="D286" s="84"/>
      <c r="E286" s="19"/>
      <c r="F286" s="19"/>
      <c r="G286" s="19"/>
      <c r="H286" s="138"/>
      <c r="J286" s="6" t="e">
        <f>VLOOKUP(A286,Endosos!C264:E763,3,)</f>
        <v>#N/A</v>
      </c>
      <c r="K286" s="6" t="e">
        <f t="shared" si="7"/>
        <v>#N/A</v>
      </c>
      <c r="L286" s="4" t="str">
        <f t="shared" si="8"/>
        <v>a</v>
      </c>
      <c r="M286" s="4"/>
    </row>
    <row r="287" spans="1:13" x14ac:dyDescent="0.25">
      <c r="A287" s="2">
        <v>256</v>
      </c>
      <c r="B287" s="19"/>
      <c r="C287" s="23"/>
      <c r="D287" s="84"/>
      <c r="E287" s="19"/>
      <c r="F287" s="19"/>
      <c r="G287" s="19"/>
      <c r="H287" s="138"/>
      <c r="J287" s="6" t="e">
        <f>VLOOKUP(A287,Endosos!C265:E764,3,)</f>
        <v>#N/A</v>
      </c>
      <c r="K287" s="6" t="e">
        <f t="shared" si="7"/>
        <v>#N/A</v>
      </c>
      <c r="L287" s="4" t="str">
        <f t="shared" si="8"/>
        <v>a</v>
      </c>
      <c r="M287" s="4"/>
    </row>
    <row r="288" spans="1:13" x14ac:dyDescent="0.25">
      <c r="A288" s="2">
        <v>257</v>
      </c>
      <c r="B288" s="19"/>
      <c r="C288" s="23"/>
      <c r="D288" s="84"/>
      <c r="E288" s="19"/>
      <c r="F288" s="19"/>
      <c r="G288" s="19"/>
      <c r="H288" s="138"/>
      <c r="J288" s="6" t="e">
        <f>VLOOKUP(A288,Endosos!C266:E765,3,)</f>
        <v>#N/A</v>
      </c>
      <c r="K288" s="6" t="e">
        <f t="shared" si="7"/>
        <v>#N/A</v>
      </c>
      <c r="L288" s="4" t="str">
        <f t="shared" si="8"/>
        <v>a</v>
      </c>
      <c r="M288" s="4"/>
    </row>
    <row r="289" spans="1:13" x14ac:dyDescent="0.25">
      <c r="A289" s="2">
        <v>258</v>
      </c>
      <c r="B289" s="19"/>
      <c r="C289" s="23"/>
      <c r="D289" s="84"/>
      <c r="E289" s="19"/>
      <c r="F289" s="19"/>
      <c r="G289" s="19"/>
      <c r="H289" s="138"/>
      <c r="J289" s="6" t="e">
        <f>VLOOKUP(A289,Endosos!C267:E766,3,)</f>
        <v>#N/A</v>
      </c>
      <c r="K289" s="6" t="e">
        <f t="shared" ref="K289:K352" si="9">IF(J289="Baja de Vehículo",1,0)</f>
        <v>#N/A</v>
      </c>
      <c r="L289" s="4" t="str">
        <f t="shared" ref="L289:L352" si="10">IF(ISNA(J289),"a","D")</f>
        <v>a</v>
      </c>
      <c r="M289" s="4"/>
    </row>
    <row r="290" spans="1:13" x14ac:dyDescent="0.25">
      <c r="A290" s="2">
        <v>259</v>
      </c>
      <c r="B290" s="19"/>
      <c r="C290" s="23"/>
      <c r="D290" s="84"/>
      <c r="E290" s="19"/>
      <c r="F290" s="19"/>
      <c r="G290" s="19"/>
      <c r="H290" s="138"/>
      <c r="J290" s="6" t="e">
        <f>VLOOKUP(A290,Endosos!C268:E767,3,)</f>
        <v>#N/A</v>
      </c>
      <c r="K290" s="6" t="e">
        <f t="shared" si="9"/>
        <v>#N/A</v>
      </c>
      <c r="L290" s="4" t="str">
        <f t="shared" si="10"/>
        <v>a</v>
      </c>
      <c r="M290" s="4"/>
    </row>
    <row r="291" spans="1:13" x14ac:dyDescent="0.25">
      <c r="A291" s="2">
        <v>260</v>
      </c>
      <c r="B291" s="19"/>
      <c r="C291" s="23"/>
      <c r="D291" s="84"/>
      <c r="E291" s="19"/>
      <c r="F291" s="19"/>
      <c r="G291" s="19"/>
      <c r="H291" s="138"/>
      <c r="J291" s="6" t="e">
        <f>VLOOKUP(A291,Endosos!C269:E768,3,)</f>
        <v>#N/A</v>
      </c>
      <c r="K291" s="6" t="e">
        <f t="shared" si="9"/>
        <v>#N/A</v>
      </c>
      <c r="L291" s="4" t="str">
        <f t="shared" si="10"/>
        <v>a</v>
      </c>
      <c r="M291" s="4"/>
    </row>
    <row r="292" spans="1:13" x14ac:dyDescent="0.25">
      <c r="A292" s="2">
        <v>261</v>
      </c>
      <c r="B292" s="19"/>
      <c r="C292" s="23"/>
      <c r="D292" s="84"/>
      <c r="E292" s="19"/>
      <c r="F292" s="19"/>
      <c r="G292" s="19"/>
      <c r="H292" s="138"/>
      <c r="J292" s="6" t="e">
        <f>VLOOKUP(A292,Endosos!C270:E769,3,)</f>
        <v>#N/A</v>
      </c>
      <c r="K292" s="6" t="e">
        <f t="shared" si="9"/>
        <v>#N/A</v>
      </c>
      <c r="L292" s="4" t="str">
        <f t="shared" si="10"/>
        <v>a</v>
      </c>
      <c r="M292" s="4"/>
    </row>
    <row r="293" spans="1:13" x14ac:dyDescent="0.25">
      <c r="A293" s="2">
        <v>262</v>
      </c>
      <c r="B293" s="19"/>
      <c r="C293" s="23"/>
      <c r="D293" s="84"/>
      <c r="E293" s="19"/>
      <c r="F293" s="19"/>
      <c r="G293" s="19"/>
      <c r="H293" s="138"/>
      <c r="J293" s="6" t="e">
        <f>VLOOKUP(A293,Endosos!C271:E770,3,)</f>
        <v>#N/A</v>
      </c>
      <c r="K293" s="6" t="e">
        <f t="shared" si="9"/>
        <v>#N/A</v>
      </c>
      <c r="L293" s="4" t="str">
        <f t="shared" si="10"/>
        <v>a</v>
      </c>
      <c r="M293" s="4"/>
    </row>
    <row r="294" spans="1:13" x14ac:dyDescent="0.25">
      <c r="A294" s="2">
        <v>263</v>
      </c>
      <c r="B294" s="19"/>
      <c r="C294" s="23"/>
      <c r="D294" s="84"/>
      <c r="E294" s="19"/>
      <c r="F294" s="19"/>
      <c r="G294" s="19"/>
      <c r="H294" s="138"/>
      <c r="J294" s="6" t="e">
        <f>VLOOKUP(A294,Endosos!C272:E771,3,)</f>
        <v>#N/A</v>
      </c>
      <c r="K294" s="6" t="e">
        <f t="shared" si="9"/>
        <v>#N/A</v>
      </c>
      <c r="L294" s="4" t="str">
        <f t="shared" si="10"/>
        <v>a</v>
      </c>
      <c r="M294" s="4"/>
    </row>
    <row r="295" spans="1:13" x14ac:dyDescent="0.25">
      <c r="A295" s="2">
        <v>264</v>
      </c>
      <c r="B295" s="19"/>
      <c r="C295" s="23"/>
      <c r="D295" s="84"/>
      <c r="E295" s="19"/>
      <c r="F295" s="19"/>
      <c r="G295" s="19"/>
      <c r="H295" s="138"/>
      <c r="J295" s="6" t="e">
        <f>VLOOKUP(A295,Endosos!C273:E772,3,)</f>
        <v>#N/A</v>
      </c>
      <c r="K295" s="6" t="e">
        <f t="shared" si="9"/>
        <v>#N/A</v>
      </c>
      <c r="L295" s="4" t="str">
        <f t="shared" si="10"/>
        <v>a</v>
      </c>
      <c r="M295" s="4"/>
    </row>
    <row r="296" spans="1:13" x14ac:dyDescent="0.25">
      <c r="A296" s="2">
        <v>265</v>
      </c>
      <c r="B296" s="19"/>
      <c r="C296" s="23"/>
      <c r="D296" s="84"/>
      <c r="E296" s="19"/>
      <c r="F296" s="19"/>
      <c r="G296" s="19"/>
      <c r="H296" s="138"/>
      <c r="J296" s="6" t="e">
        <f>VLOOKUP(A296,Endosos!C274:E773,3,)</f>
        <v>#N/A</v>
      </c>
      <c r="K296" s="6" t="e">
        <f t="shared" si="9"/>
        <v>#N/A</v>
      </c>
      <c r="L296" s="4" t="str">
        <f t="shared" si="10"/>
        <v>a</v>
      </c>
      <c r="M296" s="4"/>
    </row>
    <row r="297" spans="1:13" x14ac:dyDescent="0.25">
      <c r="A297" s="2">
        <v>266</v>
      </c>
      <c r="B297" s="19"/>
      <c r="C297" s="23"/>
      <c r="D297" s="84"/>
      <c r="E297" s="19"/>
      <c r="F297" s="19"/>
      <c r="G297" s="19"/>
      <c r="H297" s="138"/>
      <c r="J297" s="6" t="e">
        <f>VLOOKUP(A297,Endosos!C275:E774,3,)</f>
        <v>#N/A</v>
      </c>
      <c r="K297" s="6" t="e">
        <f t="shared" si="9"/>
        <v>#N/A</v>
      </c>
      <c r="L297" s="4" t="str">
        <f t="shared" si="10"/>
        <v>a</v>
      </c>
      <c r="M297" s="4"/>
    </row>
    <row r="298" spans="1:13" x14ac:dyDescent="0.25">
      <c r="A298" s="2">
        <v>267</v>
      </c>
      <c r="B298" s="19"/>
      <c r="C298" s="23"/>
      <c r="D298" s="84"/>
      <c r="E298" s="19"/>
      <c r="F298" s="19"/>
      <c r="G298" s="19"/>
      <c r="H298" s="138"/>
      <c r="J298" s="6" t="e">
        <f>VLOOKUP(A298,Endosos!C276:E775,3,)</f>
        <v>#N/A</v>
      </c>
      <c r="K298" s="6" t="e">
        <f t="shared" si="9"/>
        <v>#N/A</v>
      </c>
      <c r="L298" s="4" t="str">
        <f t="shared" si="10"/>
        <v>a</v>
      </c>
      <c r="M298" s="4"/>
    </row>
    <row r="299" spans="1:13" x14ac:dyDescent="0.25">
      <c r="A299" s="2">
        <v>268</v>
      </c>
      <c r="B299" s="19"/>
      <c r="C299" s="23"/>
      <c r="D299" s="84"/>
      <c r="E299" s="19"/>
      <c r="F299" s="19"/>
      <c r="G299" s="19"/>
      <c r="H299" s="138"/>
      <c r="J299" s="6" t="e">
        <f>VLOOKUP(A299,Endosos!C277:E776,3,)</f>
        <v>#N/A</v>
      </c>
      <c r="K299" s="6" t="e">
        <f t="shared" si="9"/>
        <v>#N/A</v>
      </c>
      <c r="L299" s="4" t="str">
        <f t="shared" si="10"/>
        <v>a</v>
      </c>
      <c r="M299" s="4"/>
    </row>
    <row r="300" spans="1:13" x14ac:dyDescent="0.25">
      <c r="A300" s="2">
        <v>269</v>
      </c>
      <c r="B300" s="19"/>
      <c r="C300" s="23"/>
      <c r="D300" s="84"/>
      <c r="E300" s="19"/>
      <c r="F300" s="19"/>
      <c r="G300" s="19"/>
      <c r="H300" s="138"/>
      <c r="J300" s="6" t="e">
        <f>VLOOKUP(A300,Endosos!C278:E777,3,)</f>
        <v>#N/A</v>
      </c>
      <c r="K300" s="6" t="e">
        <f t="shared" si="9"/>
        <v>#N/A</v>
      </c>
      <c r="L300" s="4" t="str">
        <f t="shared" si="10"/>
        <v>a</v>
      </c>
      <c r="M300" s="4"/>
    </row>
    <row r="301" spans="1:13" x14ac:dyDescent="0.25">
      <c r="A301" s="2">
        <v>270</v>
      </c>
      <c r="B301" s="19"/>
      <c r="C301" s="23"/>
      <c r="D301" s="84"/>
      <c r="E301" s="19"/>
      <c r="F301" s="19"/>
      <c r="G301" s="19"/>
      <c r="H301" s="138"/>
      <c r="J301" s="6" t="e">
        <f>VLOOKUP(A301,Endosos!C279:E778,3,)</f>
        <v>#N/A</v>
      </c>
      <c r="K301" s="6" t="e">
        <f t="shared" si="9"/>
        <v>#N/A</v>
      </c>
      <c r="L301" s="4" t="str">
        <f t="shared" si="10"/>
        <v>a</v>
      </c>
      <c r="M301" s="4"/>
    </row>
    <row r="302" spans="1:13" x14ac:dyDescent="0.25">
      <c r="A302" s="2">
        <v>271</v>
      </c>
      <c r="B302" s="19"/>
      <c r="C302" s="23"/>
      <c r="D302" s="84"/>
      <c r="E302" s="19"/>
      <c r="F302" s="19"/>
      <c r="G302" s="19"/>
      <c r="H302" s="138"/>
      <c r="J302" s="6" t="e">
        <f>VLOOKUP(A302,Endosos!C280:E779,3,)</f>
        <v>#N/A</v>
      </c>
      <c r="K302" s="6" t="e">
        <f t="shared" si="9"/>
        <v>#N/A</v>
      </c>
      <c r="L302" s="4" t="str">
        <f t="shared" si="10"/>
        <v>a</v>
      </c>
      <c r="M302" s="4"/>
    </row>
    <row r="303" spans="1:13" x14ac:dyDescent="0.25">
      <c r="A303" s="2">
        <v>272</v>
      </c>
      <c r="B303" s="19"/>
      <c r="C303" s="23"/>
      <c r="D303" s="84"/>
      <c r="E303" s="19"/>
      <c r="F303" s="19"/>
      <c r="G303" s="19"/>
      <c r="H303" s="138"/>
      <c r="J303" s="6" t="e">
        <f>VLOOKUP(A303,Endosos!C281:E780,3,)</f>
        <v>#N/A</v>
      </c>
      <c r="K303" s="6" t="e">
        <f t="shared" si="9"/>
        <v>#N/A</v>
      </c>
      <c r="L303" s="4" t="str">
        <f t="shared" si="10"/>
        <v>a</v>
      </c>
      <c r="M303" s="4"/>
    </row>
    <row r="304" spans="1:13" x14ac:dyDescent="0.25">
      <c r="A304" s="2">
        <v>273</v>
      </c>
      <c r="B304" s="19"/>
      <c r="C304" s="23"/>
      <c r="D304" s="84"/>
      <c r="E304" s="19"/>
      <c r="F304" s="19"/>
      <c r="G304" s="19"/>
      <c r="H304" s="138"/>
      <c r="J304" s="6" t="e">
        <f>VLOOKUP(A304,Endosos!C282:E781,3,)</f>
        <v>#N/A</v>
      </c>
      <c r="K304" s="6" t="e">
        <f t="shared" si="9"/>
        <v>#N/A</v>
      </c>
      <c r="L304" s="4" t="str">
        <f t="shared" si="10"/>
        <v>a</v>
      </c>
      <c r="M304" s="4"/>
    </row>
    <row r="305" spans="1:13" x14ac:dyDescent="0.25">
      <c r="A305" s="2">
        <v>274</v>
      </c>
      <c r="B305" s="19"/>
      <c r="C305" s="23"/>
      <c r="D305" s="84"/>
      <c r="E305" s="19"/>
      <c r="F305" s="19"/>
      <c r="G305" s="19"/>
      <c r="H305" s="138"/>
      <c r="J305" s="6" t="e">
        <f>VLOOKUP(A305,Endosos!C283:E782,3,)</f>
        <v>#N/A</v>
      </c>
      <c r="K305" s="6" t="e">
        <f t="shared" si="9"/>
        <v>#N/A</v>
      </c>
      <c r="L305" s="4" t="str">
        <f t="shared" si="10"/>
        <v>a</v>
      </c>
      <c r="M305" s="4"/>
    </row>
    <row r="306" spans="1:13" x14ac:dyDescent="0.25">
      <c r="A306" s="2">
        <v>275</v>
      </c>
      <c r="B306" s="19"/>
      <c r="C306" s="23"/>
      <c r="D306" s="84"/>
      <c r="E306" s="19"/>
      <c r="F306" s="19"/>
      <c r="G306" s="19"/>
      <c r="H306" s="138"/>
      <c r="J306" s="6" t="e">
        <f>VLOOKUP(A306,Endosos!C284:E783,3,)</f>
        <v>#N/A</v>
      </c>
      <c r="K306" s="6" t="e">
        <f t="shared" si="9"/>
        <v>#N/A</v>
      </c>
      <c r="L306" s="4" t="str">
        <f t="shared" si="10"/>
        <v>a</v>
      </c>
      <c r="M306" s="4"/>
    </row>
    <row r="307" spans="1:13" x14ac:dyDescent="0.25">
      <c r="A307" s="2">
        <v>276</v>
      </c>
      <c r="B307" s="19"/>
      <c r="C307" s="23"/>
      <c r="D307" s="84"/>
      <c r="E307" s="19"/>
      <c r="F307" s="19"/>
      <c r="G307" s="19"/>
      <c r="H307" s="138"/>
      <c r="J307" s="6" t="e">
        <f>VLOOKUP(A307,Endosos!C285:E784,3,)</f>
        <v>#N/A</v>
      </c>
      <c r="K307" s="6" t="e">
        <f t="shared" si="9"/>
        <v>#N/A</v>
      </c>
      <c r="L307" s="4" t="str">
        <f t="shared" si="10"/>
        <v>a</v>
      </c>
      <c r="M307" s="4"/>
    </row>
    <row r="308" spans="1:13" x14ac:dyDescent="0.25">
      <c r="A308" s="2">
        <v>277</v>
      </c>
      <c r="B308" s="19"/>
      <c r="C308" s="23"/>
      <c r="D308" s="84"/>
      <c r="E308" s="19"/>
      <c r="F308" s="19"/>
      <c r="G308" s="19"/>
      <c r="H308" s="138"/>
      <c r="J308" s="6" t="e">
        <f>VLOOKUP(A308,Endosos!C286:E785,3,)</f>
        <v>#N/A</v>
      </c>
      <c r="K308" s="6" t="e">
        <f t="shared" si="9"/>
        <v>#N/A</v>
      </c>
      <c r="L308" s="4" t="str">
        <f t="shared" si="10"/>
        <v>a</v>
      </c>
      <c r="M308" s="4"/>
    </row>
    <row r="309" spans="1:13" x14ac:dyDescent="0.25">
      <c r="A309" s="2">
        <v>278</v>
      </c>
      <c r="B309" s="19"/>
      <c r="C309" s="23"/>
      <c r="D309" s="84"/>
      <c r="E309" s="19"/>
      <c r="F309" s="19"/>
      <c r="G309" s="19"/>
      <c r="H309" s="138"/>
      <c r="J309" s="6" t="e">
        <f>VLOOKUP(A309,Endosos!C287:E786,3,)</f>
        <v>#N/A</v>
      </c>
      <c r="K309" s="6" t="e">
        <f t="shared" si="9"/>
        <v>#N/A</v>
      </c>
      <c r="L309" s="4" t="str">
        <f t="shared" si="10"/>
        <v>a</v>
      </c>
      <c r="M309" s="4"/>
    </row>
    <row r="310" spans="1:13" x14ac:dyDescent="0.25">
      <c r="A310" s="2">
        <v>279</v>
      </c>
      <c r="B310" s="19"/>
      <c r="C310" s="23"/>
      <c r="D310" s="84"/>
      <c r="E310" s="19"/>
      <c r="F310" s="19"/>
      <c r="G310" s="19"/>
      <c r="H310" s="138"/>
      <c r="J310" s="6" t="e">
        <f>VLOOKUP(A310,Endosos!C288:E787,3,)</f>
        <v>#N/A</v>
      </c>
      <c r="K310" s="6" t="e">
        <f t="shared" si="9"/>
        <v>#N/A</v>
      </c>
      <c r="L310" s="4" t="str">
        <f t="shared" si="10"/>
        <v>a</v>
      </c>
      <c r="M310" s="4"/>
    </row>
    <row r="311" spans="1:13" x14ac:dyDescent="0.25">
      <c r="A311" s="2">
        <v>280</v>
      </c>
      <c r="B311" s="19"/>
      <c r="C311" s="23"/>
      <c r="D311" s="84"/>
      <c r="E311" s="19"/>
      <c r="F311" s="19"/>
      <c r="G311" s="19"/>
      <c r="H311" s="138"/>
      <c r="J311" s="6" t="e">
        <f>VLOOKUP(A311,Endosos!C289:E788,3,)</f>
        <v>#N/A</v>
      </c>
      <c r="K311" s="6" t="e">
        <f t="shared" si="9"/>
        <v>#N/A</v>
      </c>
      <c r="L311" s="4" t="str">
        <f t="shared" si="10"/>
        <v>a</v>
      </c>
      <c r="M311" s="4"/>
    </row>
    <row r="312" spans="1:13" x14ac:dyDescent="0.25">
      <c r="A312" s="2">
        <v>281</v>
      </c>
      <c r="B312" s="19"/>
      <c r="C312" s="23"/>
      <c r="D312" s="84"/>
      <c r="E312" s="19"/>
      <c r="F312" s="19"/>
      <c r="G312" s="19"/>
      <c r="H312" s="138"/>
      <c r="J312" s="6" t="e">
        <f>VLOOKUP(A312,Endosos!C290:E789,3,)</f>
        <v>#N/A</v>
      </c>
      <c r="K312" s="6" t="e">
        <f t="shared" si="9"/>
        <v>#N/A</v>
      </c>
      <c r="L312" s="4" t="str">
        <f t="shared" si="10"/>
        <v>a</v>
      </c>
      <c r="M312" s="4"/>
    </row>
    <row r="313" spans="1:13" x14ac:dyDescent="0.25">
      <c r="A313" s="2">
        <v>282</v>
      </c>
      <c r="B313" s="19"/>
      <c r="C313" s="23"/>
      <c r="D313" s="84"/>
      <c r="E313" s="19"/>
      <c r="F313" s="19"/>
      <c r="G313" s="19"/>
      <c r="H313" s="138"/>
      <c r="J313" s="6" t="e">
        <f>VLOOKUP(A313,Endosos!C291:E790,3,)</f>
        <v>#N/A</v>
      </c>
      <c r="K313" s="6" t="e">
        <f t="shared" si="9"/>
        <v>#N/A</v>
      </c>
      <c r="L313" s="4" t="str">
        <f t="shared" si="10"/>
        <v>a</v>
      </c>
      <c r="M313" s="4"/>
    </row>
    <row r="314" spans="1:13" x14ac:dyDescent="0.25">
      <c r="A314" s="2">
        <v>283</v>
      </c>
      <c r="B314" s="19"/>
      <c r="C314" s="23"/>
      <c r="D314" s="84"/>
      <c r="E314" s="19"/>
      <c r="F314" s="19"/>
      <c r="G314" s="19"/>
      <c r="H314" s="138"/>
      <c r="J314" s="6" t="e">
        <f>VLOOKUP(A314,Endosos!C292:E791,3,)</f>
        <v>#N/A</v>
      </c>
      <c r="K314" s="6" t="e">
        <f t="shared" si="9"/>
        <v>#N/A</v>
      </c>
      <c r="L314" s="4" t="str">
        <f t="shared" si="10"/>
        <v>a</v>
      </c>
      <c r="M314" s="4"/>
    </row>
    <row r="315" spans="1:13" x14ac:dyDescent="0.25">
      <c r="A315" s="2">
        <v>284</v>
      </c>
      <c r="B315" s="19"/>
      <c r="C315" s="23"/>
      <c r="D315" s="84"/>
      <c r="E315" s="19"/>
      <c r="F315" s="19"/>
      <c r="G315" s="19"/>
      <c r="H315" s="138"/>
      <c r="J315" s="6" t="e">
        <f>VLOOKUP(A315,Endosos!C293:E792,3,)</f>
        <v>#N/A</v>
      </c>
      <c r="K315" s="6" t="e">
        <f t="shared" si="9"/>
        <v>#N/A</v>
      </c>
      <c r="L315" s="4" t="str">
        <f t="shared" si="10"/>
        <v>a</v>
      </c>
      <c r="M315" s="4"/>
    </row>
    <row r="316" spans="1:13" x14ac:dyDescent="0.25">
      <c r="A316" s="2">
        <v>285</v>
      </c>
      <c r="B316" s="19"/>
      <c r="C316" s="23"/>
      <c r="D316" s="84"/>
      <c r="E316" s="19"/>
      <c r="F316" s="19"/>
      <c r="G316" s="19"/>
      <c r="H316" s="138"/>
      <c r="J316" s="6" t="e">
        <f>VLOOKUP(A316,Endosos!C294:E793,3,)</f>
        <v>#N/A</v>
      </c>
      <c r="K316" s="6" t="e">
        <f t="shared" si="9"/>
        <v>#N/A</v>
      </c>
      <c r="L316" s="4" t="str">
        <f t="shared" si="10"/>
        <v>a</v>
      </c>
      <c r="M316" s="4"/>
    </row>
    <row r="317" spans="1:13" x14ac:dyDescent="0.25">
      <c r="A317" s="2">
        <v>286</v>
      </c>
      <c r="B317" s="19"/>
      <c r="C317" s="23"/>
      <c r="D317" s="84"/>
      <c r="E317" s="19"/>
      <c r="F317" s="19"/>
      <c r="G317" s="19"/>
      <c r="H317" s="138"/>
      <c r="J317" s="6" t="e">
        <f>VLOOKUP(A317,Endosos!C295:E794,3,)</f>
        <v>#N/A</v>
      </c>
      <c r="K317" s="6" t="e">
        <f t="shared" si="9"/>
        <v>#N/A</v>
      </c>
      <c r="L317" s="4" t="str">
        <f t="shared" si="10"/>
        <v>a</v>
      </c>
      <c r="M317" s="4"/>
    </row>
    <row r="318" spans="1:13" x14ac:dyDescent="0.25">
      <c r="A318" s="2">
        <v>287</v>
      </c>
      <c r="B318" s="19"/>
      <c r="C318" s="23"/>
      <c r="D318" s="84"/>
      <c r="E318" s="19"/>
      <c r="F318" s="19"/>
      <c r="G318" s="19"/>
      <c r="H318" s="138"/>
      <c r="J318" s="6" t="e">
        <f>VLOOKUP(A318,Endosos!C296:E795,3,)</f>
        <v>#N/A</v>
      </c>
      <c r="K318" s="6" t="e">
        <f t="shared" si="9"/>
        <v>#N/A</v>
      </c>
      <c r="L318" s="4" t="str">
        <f t="shared" si="10"/>
        <v>a</v>
      </c>
      <c r="M318" s="4"/>
    </row>
    <row r="319" spans="1:13" x14ac:dyDescent="0.25">
      <c r="A319" s="2">
        <v>288</v>
      </c>
      <c r="B319" s="19"/>
      <c r="C319" s="23"/>
      <c r="D319" s="84"/>
      <c r="E319" s="19"/>
      <c r="F319" s="19"/>
      <c r="G319" s="19"/>
      <c r="H319" s="138"/>
      <c r="J319" s="6" t="e">
        <f>VLOOKUP(A319,Endosos!C297:E796,3,)</f>
        <v>#N/A</v>
      </c>
      <c r="K319" s="6" t="e">
        <f t="shared" si="9"/>
        <v>#N/A</v>
      </c>
      <c r="L319" s="4" t="str">
        <f t="shared" si="10"/>
        <v>a</v>
      </c>
      <c r="M319" s="4"/>
    </row>
    <row r="320" spans="1:13" x14ac:dyDescent="0.25">
      <c r="A320" s="2">
        <v>289</v>
      </c>
      <c r="B320" s="19"/>
      <c r="C320" s="23"/>
      <c r="D320" s="84"/>
      <c r="E320" s="19"/>
      <c r="F320" s="19"/>
      <c r="G320" s="19"/>
      <c r="H320" s="138"/>
      <c r="J320" s="6" t="e">
        <f>VLOOKUP(A320,Endosos!C298:E797,3,)</f>
        <v>#N/A</v>
      </c>
      <c r="K320" s="6" t="e">
        <f t="shared" si="9"/>
        <v>#N/A</v>
      </c>
      <c r="L320" s="4" t="str">
        <f t="shared" si="10"/>
        <v>a</v>
      </c>
      <c r="M320" s="4"/>
    </row>
    <row r="321" spans="1:13" x14ac:dyDescent="0.25">
      <c r="A321" s="2">
        <v>290</v>
      </c>
      <c r="B321" s="19"/>
      <c r="C321" s="23"/>
      <c r="D321" s="84"/>
      <c r="E321" s="19"/>
      <c r="F321" s="19"/>
      <c r="G321" s="19"/>
      <c r="H321" s="138"/>
      <c r="J321" s="6" t="e">
        <f>VLOOKUP(A321,Endosos!C299:E798,3,)</f>
        <v>#N/A</v>
      </c>
      <c r="K321" s="6" t="e">
        <f t="shared" si="9"/>
        <v>#N/A</v>
      </c>
      <c r="L321" s="4" t="str">
        <f t="shared" si="10"/>
        <v>a</v>
      </c>
      <c r="M321" s="4"/>
    </row>
    <row r="322" spans="1:13" x14ac:dyDescent="0.25">
      <c r="A322" s="2">
        <v>291</v>
      </c>
      <c r="B322" s="19"/>
      <c r="C322" s="23"/>
      <c r="D322" s="84"/>
      <c r="E322" s="19"/>
      <c r="F322" s="19"/>
      <c r="G322" s="19"/>
      <c r="H322" s="138"/>
      <c r="J322" s="6" t="e">
        <f>VLOOKUP(A322,Endosos!C300:E799,3,)</f>
        <v>#N/A</v>
      </c>
      <c r="K322" s="6" t="e">
        <f t="shared" si="9"/>
        <v>#N/A</v>
      </c>
      <c r="L322" s="4" t="str">
        <f t="shared" si="10"/>
        <v>a</v>
      </c>
      <c r="M322" s="4"/>
    </row>
    <row r="323" spans="1:13" x14ac:dyDescent="0.25">
      <c r="A323" s="2">
        <v>292</v>
      </c>
      <c r="B323" s="19"/>
      <c r="C323" s="23"/>
      <c r="D323" s="84"/>
      <c r="E323" s="19"/>
      <c r="F323" s="19"/>
      <c r="G323" s="19"/>
      <c r="H323" s="138"/>
      <c r="J323" s="6" t="e">
        <f>VLOOKUP(A323,Endosos!C301:E800,3,)</f>
        <v>#N/A</v>
      </c>
      <c r="K323" s="6" t="e">
        <f t="shared" si="9"/>
        <v>#N/A</v>
      </c>
      <c r="L323" s="4" t="str">
        <f t="shared" si="10"/>
        <v>a</v>
      </c>
      <c r="M323" s="4"/>
    </row>
    <row r="324" spans="1:13" x14ac:dyDescent="0.25">
      <c r="A324" s="2">
        <v>293</v>
      </c>
      <c r="B324" s="19"/>
      <c r="C324" s="23"/>
      <c r="D324" s="84"/>
      <c r="E324" s="19"/>
      <c r="F324" s="19"/>
      <c r="G324" s="19"/>
      <c r="H324" s="138"/>
      <c r="J324" s="6" t="e">
        <f>VLOOKUP(A324,Endosos!C302:E801,3,)</f>
        <v>#N/A</v>
      </c>
      <c r="K324" s="6" t="e">
        <f t="shared" si="9"/>
        <v>#N/A</v>
      </c>
      <c r="L324" s="4" t="str">
        <f t="shared" si="10"/>
        <v>a</v>
      </c>
      <c r="M324" s="4"/>
    </row>
    <row r="325" spans="1:13" x14ac:dyDescent="0.25">
      <c r="A325" s="2">
        <v>294</v>
      </c>
      <c r="B325" s="19"/>
      <c r="C325" s="23"/>
      <c r="D325" s="84"/>
      <c r="E325" s="19"/>
      <c r="F325" s="19"/>
      <c r="G325" s="19"/>
      <c r="H325" s="138"/>
      <c r="J325" s="6" t="e">
        <f>VLOOKUP(A325,Endosos!C303:E802,3,)</f>
        <v>#N/A</v>
      </c>
      <c r="K325" s="6" t="e">
        <f t="shared" si="9"/>
        <v>#N/A</v>
      </c>
      <c r="L325" s="4" t="str">
        <f t="shared" si="10"/>
        <v>a</v>
      </c>
      <c r="M325" s="4"/>
    </row>
    <row r="326" spans="1:13" x14ac:dyDescent="0.25">
      <c r="A326" s="2">
        <v>295</v>
      </c>
      <c r="B326" s="19"/>
      <c r="C326" s="23"/>
      <c r="D326" s="84"/>
      <c r="E326" s="19"/>
      <c r="F326" s="19"/>
      <c r="G326" s="19"/>
      <c r="H326" s="138"/>
      <c r="J326" s="6" t="e">
        <f>VLOOKUP(A326,Endosos!C304:E803,3,)</f>
        <v>#N/A</v>
      </c>
      <c r="K326" s="6" t="e">
        <f t="shared" si="9"/>
        <v>#N/A</v>
      </c>
      <c r="L326" s="4" t="str">
        <f t="shared" si="10"/>
        <v>a</v>
      </c>
      <c r="M326" s="4"/>
    </row>
    <row r="327" spans="1:13" x14ac:dyDescent="0.25">
      <c r="A327" s="2">
        <v>296</v>
      </c>
      <c r="B327" s="19"/>
      <c r="C327" s="23"/>
      <c r="D327" s="84"/>
      <c r="E327" s="19"/>
      <c r="F327" s="19"/>
      <c r="G327" s="19"/>
      <c r="H327" s="138"/>
      <c r="J327" s="6" t="e">
        <f>VLOOKUP(A327,Endosos!C305:E804,3,)</f>
        <v>#N/A</v>
      </c>
      <c r="K327" s="6" t="e">
        <f t="shared" si="9"/>
        <v>#N/A</v>
      </c>
      <c r="L327" s="4" t="str">
        <f t="shared" si="10"/>
        <v>a</v>
      </c>
      <c r="M327" s="4"/>
    </row>
    <row r="328" spans="1:13" x14ac:dyDescent="0.25">
      <c r="A328" s="2">
        <v>297</v>
      </c>
      <c r="B328" s="19"/>
      <c r="C328" s="23"/>
      <c r="D328" s="84"/>
      <c r="E328" s="19"/>
      <c r="F328" s="19"/>
      <c r="G328" s="19"/>
      <c r="H328" s="138"/>
      <c r="J328" s="6" t="e">
        <f>VLOOKUP(A328,Endosos!C306:E805,3,)</f>
        <v>#N/A</v>
      </c>
      <c r="K328" s="6" t="e">
        <f t="shared" si="9"/>
        <v>#N/A</v>
      </c>
      <c r="L328" s="4" t="str">
        <f t="shared" si="10"/>
        <v>a</v>
      </c>
      <c r="M328" s="4"/>
    </row>
    <row r="329" spans="1:13" x14ac:dyDescent="0.25">
      <c r="A329" s="2">
        <v>298</v>
      </c>
      <c r="B329" s="19"/>
      <c r="C329" s="23"/>
      <c r="D329" s="84"/>
      <c r="E329" s="19"/>
      <c r="F329" s="19"/>
      <c r="G329" s="19"/>
      <c r="H329" s="138"/>
      <c r="J329" s="6" t="e">
        <f>VLOOKUP(A329,Endosos!C307:E806,3,)</f>
        <v>#N/A</v>
      </c>
      <c r="K329" s="6" t="e">
        <f t="shared" si="9"/>
        <v>#N/A</v>
      </c>
      <c r="L329" s="4" t="str">
        <f t="shared" si="10"/>
        <v>a</v>
      </c>
      <c r="M329" s="4"/>
    </row>
    <row r="330" spans="1:13" x14ac:dyDescent="0.25">
      <c r="A330" s="2">
        <v>299</v>
      </c>
      <c r="B330" s="19"/>
      <c r="C330" s="23"/>
      <c r="D330" s="84"/>
      <c r="E330" s="19"/>
      <c r="F330" s="19"/>
      <c r="G330" s="19"/>
      <c r="H330" s="138"/>
      <c r="J330" s="6" t="e">
        <f>VLOOKUP(A330,Endosos!C308:E807,3,)</f>
        <v>#N/A</v>
      </c>
      <c r="K330" s="6" t="e">
        <f t="shared" si="9"/>
        <v>#N/A</v>
      </c>
      <c r="L330" s="4" t="str">
        <f t="shared" si="10"/>
        <v>a</v>
      </c>
      <c r="M330" s="4"/>
    </row>
    <row r="331" spans="1:13" x14ac:dyDescent="0.25">
      <c r="A331" s="2">
        <v>300</v>
      </c>
      <c r="B331" s="19"/>
      <c r="C331" s="23"/>
      <c r="D331" s="84"/>
      <c r="E331" s="19"/>
      <c r="F331" s="19"/>
      <c r="G331" s="19"/>
      <c r="H331" s="138"/>
      <c r="J331" s="6" t="e">
        <f>VLOOKUP(A331,Endosos!C309:E808,3,)</f>
        <v>#N/A</v>
      </c>
      <c r="K331" s="6" t="e">
        <f t="shared" si="9"/>
        <v>#N/A</v>
      </c>
      <c r="L331" s="4" t="str">
        <f t="shared" si="10"/>
        <v>a</v>
      </c>
      <c r="M331" s="4"/>
    </row>
    <row r="332" spans="1:13" x14ac:dyDescent="0.25">
      <c r="A332" s="2">
        <v>301</v>
      </c>
      <c r="B332" s="19"/>
      <c r="C332" s="23"/>
      <c r="D332" s="84"/>
      <c r="E332" s="19"/>
      <c r="F332" s="19"/>
      <c r="G332" s="19"/>
      <c r="H332" s="138"/>
      <c r="J332" s="6" t="e">
        <f>VLOOKUP(A332,Endosos!C310:E809,3,)</f>
        <v>#N/A</v>
      </c>
      <c r="K332" s="6" t="e">
        <f t="shared" si="9"/>
        <v>#N/A</v>
      </c>
      <c r="L332" s="4" t="str">
        <f t="shared" si="10"/>
        <v>a</v>
      </c>
      <c r="M332" s="4"/>
    </row>
    <row r="333" spans="1:13" x14ac:dyDescent="0.25">
      <c r="A333" s="2">
        <v>302</v>
      </c>
      <c r="B333" s="19"/>
      <c r="C333" s="23"/>
      <c r="D333" s="84"/>
      <c r="E333" s="19"/>
      <c r="F333" s="19"/>
      <c r="G333" s="19"/>
      <c r="H333" s="138"/>
      <c r="J333" s="6" t="e">
        <f>VLOOKUP(A333,Endosos!C311:E810,3,)</f>
        <v>#N/A</v>
      </c>
      <c r="K333" s="6" t="e">
        <f t="shared" si="9"/>
        <v>#N/A</v>
      </c>
      <c r="L333" s="4" t="str">
        <f t="shared" si="10"/>
        <v>a</v>
      </c>
      <c r="M333" s="4"/>
    </row>
    <row r="334" spans="1:13" x14ac:dyDescent="0.25">
      <c r="A334" s="2">
        <v>303</v>
      </c>
      <c r="B334" s="19"/>
      <c r="C334" s="23"/>
      <c r="D334" s="84"/>
      <c r="E334" s="19"/>
      <c r="F334" s="19"/>
      <c r="G334" s="19"/>
      <c r="H334" s="138"/>
      <c r="J334" s="6" t="e">
        <f>VLOOKUP(A334,Endosos!C312:E811,3,)</f>
        <v>#N/A</v>
      </c>
      <c r="K334" s="6" t="e">
        <f t="shared" si="9"/>
        <v>#N/A</v>
      </c>
      <c r="L334" s="4" t="str">
        <f t="shared" si="10"/>
        <v>a</v>
      </c>
      <c r="M334" s="4"/>
    </row>
    <row r="335" spans="1:13" x14ac:dyDescent="0.25">
      <c r="A335" s="2">
        <v>304</v>
      </c>
      <c r="B335" s="19"/>
      <c r="C335" s="23"/>
      <c r="D335" s="84"/>
      <c r="E335" s="19"/>
      <c r="F335" s="19"/>
      <c r="G335" s="19"/>
      <c r="H335" s="138"/>
      <c r="J335" s="6" t="e">
        <f>VLOOKUP(A335,Endosos!C313:E812,3,)</f>
        <v>#N/A</v>
      </c>
      <c r="K335" s="6" t="e">
        <f t="shared" si="9"/>
        <v>#N/A</v>
      </c>
      <c r="L335" s="4" t="str">
        <f t="shared" si="10"/>
        <v>a</v>
      </c>
      <c r="M335" s="4"/>
    </row>
    <row r="336" spans="1:13" x14ac:dyDescent="0.25">
      <c r="A336" s="2">
        <v>305</v>
      </c>
      <c r="B336" s="19"/>
      <c r="C336" s="37"/>
      <c r="D336" s="84"/>
      <c r="E336" s="19"/>
      <c r="F336" s="19"/>
      <c r="G336" s="19"/>
      <c r="H336" s="138"/>
      <c r="J336" s="6" t="e">
        <f>VLOOKUP(A336,Endosos!C314:E813,3,)</f>
        <v>#N/A</v>
      </c>
      <c r="K336" s="6" t="e">
        <f t="shared" si="9"/>
        <v>#N/A</v>
      </c>
      <c r="L336" s="4" t="str">
        <f t="shared" si="10"/>
        <v>a</v>
      </c>
      <c r="M336" s="4"/>
    </row>
    <row r="337" spans="1:13" x14ac:dyDescent="0.25">
      <c r="A337" s="2">
        <v>306</v>
      </c>
      <c r="B337" s="19"/>
      <c r="C337" s="23"/>
      <c r="D337" s="84"/>
      <c r="E337" s="19"/>
      <c r="F337" s="19"/>
      <c r="G337" s="19"/>
      <c r="H337" s="138"/>
      <c r="J337" s="6" t="e">
        <f>VLOOKUP(A337,Endosos!C315:E814,3,)</f>
        <v>#N/A</v>
      </c>
      <c r="K337" s="6" t="e">
        <f t="shared" si="9"/>
        <v>#N/A</v>
      </c>
      <c r="L337" s="4" t="str">
        <f t="shared" si="10"/>
        <v>a</v>
      </c>
      <c r="M337" s="4"/>
    </row>
    <row r="338" spans="1:13" x14ac:dyDescent="0.25">
      <c r="A338" s="2">
        <v>307</v>
      </c>
      <c r="B338" s="19"/>
      <c r="C338" s="23"/>
      <c r="D338" s="84"/>
      <c r="E338" s="19"/>
      <c r="F338" s="19"/>
      <c r="G338" s="19"/>
      <c r="H338" s="138"/>
      <c r="J338" s="6" t="e">
        <f>VLOOKUP(A338,Endosos!C316:E815,3,)</f>
        <v>#N/A</v>
      </c>
      <c r="K338" s="6" t="e">
        <f t="shared" si="9"/>
        <v>#N/A</v>
      </c>
      <c r="L338" s="4" t="str">
        <f t="shared" si="10"/>
        <v>a</v>
      </c>
      <c r="M338" s="4"/>
    </row>
    <row r="339" spans="1:13" x14ac:dyDescent="0.25">
      <c r="A339" s="2">
        <v>308</v>
      </c>
      <c r="B339" s="19"/>
      <c r="C339" s="23"/>
      <c r="D339" s="84"/>
      <c r="E339" s="19"/>
      <c r="F339" s="19"/>
      <c r="G339" s="19"/>
      <c r="H339" s="138"/>
      <c r="J339" s="6" t="e">
        <f>VLOOKUP(A339,Endosos!C317:E816,3,)</f>
        <v>#N/A</v>
      </c>
      <c r="K339" s="6" t="e">
        <f t="shared" si="9"/>
        <v>#N/A</v>
      </c>
      <c r="L339" s="4" t="str">
        <f t="shared" si="10"/>
        <v>a</v>
      </c>
      <c r="M339" s="4"/>
    </row>
    <row r="340" spans="1:13" x14ac:dyDescent="0.25">
      <c r="A340" s="2">
        <v>309</v>
      </c>
      <c r="B340" s="19"/>
      <c r="C340" s="23"/>
      <c r="D340" s="84"/>
      <c r="E340" s="19"/>
      <c r="F340" s="19"/>
      <c r="G340" s="19"/>
      <c r="H340" s="138"/>
      <c r="J340" s="6" t="e">
        <f>VLOOKUP(A340,Endosos!C318:E817,3,)</f>
        <v>#N/A</v>
      </c>
      <c r="K340" s="6" t="e">
        <f t="shared" si="9"/>
        <v>#N/A</v>
      </c>
      <c r="L340" s="4" t="str">
        <f t="shared" si="10"/>
        <v>a</v>
      </c>
      <c r="M340" s="4"/>
    </row>
    <row r="341" spans="1:13" x14ac:dyDescent="0.25">
      <c r="A341" s="2">
        <v>310</v>
      </c>
      <c r="B341" s="19"/>
      <c r="C341" s="23"/>
      <c r="D341" s="84"/>
      <c r="E341" s="19"/>
      <c r="F341" s="19"/>
      <c r="G341" s="19"/>
      <c r="H341" s="138"/>
      <c r="J341" s="6" t="e">
        <f>VLOOKUP(A341,Endosos!C319:E818,3,)</f>
        <v>#N/A</v>
      </c>
      <c r="K341" s="6" t="e">
        <f t="shared" si="9"/>
        <v>#N/A</v>
      </c>
      <c r="L341" s="4" t="str">
        <f t="shared" si="10"/>
        <v>a</v>
      </c>
      <c r="M341" s="4"/>
    </row>
    <row r="342" spans="1:13" x14ac:dyDescent="0.25">
      <c r="A342" s="2">
        <v>311</v>
      </c>
      <c r="B342" s="19"/>
      <c r="C342" s="23"/>
      <c r="D342" s="84"/>
      <c r="E342" s="19"/>
      <c r="F342" s="19"/>
      <c r="G342" s="19"/>
      <c r="H342" s="138"/>
      <c r="J342" s="6" t="e">
        <f>VLOOKUP(A342,Endosos!C320:E819,3,)</f>
        <v>#N/A</v>
      </c>
      <c r="K342" s="6" t="e">
        <f t="shared" si="9"/>
        <v>#N/A</v>
      </c>
      <c r="L342" s="4" t="str">
        <f t="shared" si="10"/>
        <v>a</v>
      </c>
      <c r="M342" s="4"/>
    </row>
    <row r="343" spans="1:13" x14ac:dyDescent="0.25">
      <c r="A343" s="2">
        <v>312</v>
      </c>
      <c r="B343" s="19"/>
      <c r="C343" s="23"/>
      <c r="D343" s="84"/>
      <c r="E343" s="19"/>
      <c r="F343" s="19"/>
      <c r="G343" s="19"/>
      <c r="H343" s="138"/>
      <c r="J343" s="6" t="e">
        <f>VLOOKUP(A343,Endosos!C321:E820,3,)</f>
        <v>#N/A</v>
      </c>
      <c r="K343" s="6" t="e">
        <f t="shared" si="9"/>
        <v>#N/A</v>
      </c>
      <c r="L343" s="4" t="str">
        <f t="shared" si="10"/>
        <v>a</v>
      </c>
      <c r="M343" s="4"/>
    </row>
    <row r="344" spans="1:13" x14ac:dyDescent="0.25">
      <c r="A344" s="2">
        <v>313</v>
      </c>
      <c r="B344" s="19"/>
      <c r="C344" s="23"/>
      <c r="D344" s="84"/>
      <c r="E344" s="19"/>
      <c r="F344" s="19"/>
      <c r="G344" s="19"/>
      <c r="H344" s="138"/>
      <c r="J344" s="6" t="e">
        <f>VLOOKUP(A344,Endosos!C322:E821,3,)</f>
        <v>#N/A</v>
      </c>
      <c r="K344" s="6" t="e">
        <f t="shared" si="9"/>
        <v>#N/A</v>
      </c>
      <c r="L344" s="4" t="str">
        <f t="shared" si="10"/>
        <v>a</v>
      </c>
      <c r="M344" s="4"/>
    </row>
    <row r="345" spans="1:13" x14ac:dyDescent="0.25">
      <c r="A345" s="2">
        <v>314</v>
      </c>
      <c r="B345" s="19"/>
      <c r="C345" s="23"/>
      <c r="D345" s="84"/>
      <c r="E345" s="19"/>
      <c r="F345" s="19"/>
      <c r="G345" s="19"/>
      <c r="H345" s="138"/>
      <c r="J345" s="6" t="e">
        <f>VLOOKUP(A345,Endosos!C323:E822,3,)</f>
        <v>#N/A</v>
      </c>
      <c r="K345" s="6" t="e">
        <f t="shared" si="9"/>
        <v>#N/A</v>
      </c>
      <c r="L345" s="4" t="str">
        <f t="shared" si="10"/>
        <v>a</v>
      </c>
      <c r="M345" s="4"/>
    </row>
    <row r="346" spans="1:13" x14ac:dyDescent="0.25">
      <c r="A346" s="2">
        <v>315</v>
      </c>
      <c r="B346" s="19"/>
      <c r="C346" s="23"/>
      <c r="D346" s="84"/>
      <c r="E346" s="19"/>
      <c r="F346" s="19"/>
      <c r="G346" s="19"/>
      <c r="H346" s="138"/>
      <c r="J346" s="6" t="e">
        <f>VLOOKUP(A346,Endosos!C324:E823,3,)</f>
        <v>#N/A</v>
      </c>
      <c r="K346" s="6" t="e">
        <f t="shared" si="9"/>
        <v>#N/A</v>
      </c>
      <c r="L346" s="4" t="str">
        <f t="shared" si="10"/>
        <v>a</v>
      </c>
      <c r="M346" s="4"/>
    </row>
    <row r="347" spans="1:13" x14ac:dyDescent="0.25">
      <c r="A347" s="2">
        <v>316</v>
      </c>
      <c r="B347" s="19"/>
      <c r="C347" s="23"/>
      <c r="D347" s="84"/>
      <c r="E347" s="19"/>
      <c r="F347" s="19"/>
      <c r="G347" s="19"/>
      <c r="H347" s="138"/>
      <c r="J347" s="6" t="e">
        <f>VLOOKUP(A347,Endosos!C325:E824,3,)</f>
        <v>#N/A</v>
      </c>
      <c r="K347" s="6" t="e">
        <f t="shared" si="9"/>
        <v>#N/A</v>
      </c>
      <c r="L347" s="4" t="str">
        <f t="shared" si="10"/>
        <v>a</v>
      </c>
      <c r="M347" s="4"/>
    </row>
    <row r="348" spans="1:13" x14ac:dyDescent="0.25">
      <c r="A348" s="2">
        <v>317</v>
      </c>
      <c r="B348" s="19"/>
      <c r="C348" s="23"/>
      <c r="D348" s="84"/>
      <c r="E348" s="19"/>
      <c r="F348" s="19"/>
      <c r="G348" s="19"/>
      <c r="H348" s="138"/>
      <c r="J348" s="6" t="e">
        <f>VLOOKUP(A348,Endosos!C326:E825,3,)</f>
        <v>#N/A</v>
      </c>
      <c r="K348" s="6" t="e">
        <f t="shared" si="9"/>
        <v>#N/A</v>
      </c>
      <c r="L348" s="4" t="str">
        <f t="shared" si="10"/>
        <v>a</v>
      </c>
      <c r="M348" s="4"/>
    </row>
    <row r="349" spans="1:13" x14ac:dyDescent="0.25">
      <c r="A349" s="2">
        <v>318</v>
      </c>
      <c r="B349" s="19"/>
      <c r="C349" s="23"/>
      <c r="D349" s="84"/>
      <c r="E349" s="19"/>
      <c r="F349" s="19"/>
      <c r="G349" s="19"/>
      <c r="H349" s="138"/>
      <c r="J349" s="6" t="e">
        <f>VLOOKUP(A349,Endosos!C327:E826,3,)</f>
        <v>#N/A</v>
      </c>
      <c r="K349" s="6" t="e">
        <f t="shared" si="9"/>
        <v>#N/A</v>
      </c>
      <c r="L349" s="4" t="str">
        <f t="shared" si="10"/>
        <v>a</v>
      </c>
      <c r="M349" s="4"/>
    </row>
    <row r="350" spans="1:13" x14ac:dyDescent="0.25">
      <c r="A350" s="2">
        <v>319</v>
      </c>
      <c r="B350" s="19"/>
      <c r="C350" s="23"/>
      <c r="D350" s="84"/>
      <c r="E350" s="19"/>
      <c r="F350" s="19"/>
      <c r="G350" s="19"/>
      <c r="H350" s="138"/>
      <c r="J350" s="6" t="e">
        <f>VLOOKUP(A350,Endosos!C328:E827,3,)</f>
        <v>#N/A</v>
      </c>
      <c r="K350" s="6" t="e">
        <f t="shared" si="9"/>
        <v>#N/A</v>
      </c>
      <c r="L350" s="4" t="str">
        <f t="shared" si="10"/>
        <v>a</v>
      </c>
      <c r="M350" s="4"/>
    </row>
    <row r="351" spans="1:13" x14ac:dyDescent="0.25">
      <c r="A351" s="2">
        <v>320</v>
      </c>
      <c r="B351" s="19"/>
      <c r="C351" s="23"/>
      <c r="D351" s="84"/>
      <c r="E351" s="19"/>
      <c r="F351" s="19"/>
      <c r="G351" s="19"/>
      <c r="H351" s="138"/>
      <c r="J351" s="6" t="e">
        <f>VLOOKUP(A351,Endosos!C329:E828,3,)</f>
        <v>#N/A</v>
      </c>
      <c r="K351" s="6" t="e">
        <f t="shared" si="9"/>
        <v>#N/A</v>
      </c>
      <c r="L351" s="4" t="str">
        <f t="shared" si="10"/>
        <v>a</v>
      </c>
      <c r="M351" s="4"/>
    </row>
    <row r="352" spans="1:13" x14ac:dyDescent="0.25">
      <c r="A352" s="2">
        <v>321</v>
      </c>
      <c r="B352" s="19"/>
      <c r="C352" s="23"/>
      <c r="D352" s="84"/>
      <c r="E352" s="19"/>
      <c r="F352" s="19"/>
      <c r="G352" s="19"/>
      <c r="H352" s="138"/>
      <c r="J352" s="6" t="e">
        <f>VLOOKUP(A352,Endosos!C330:E829,3,)</f>
        <v>#N/A</v>
      </c>
      <c r="K352" s="6" t="e">
        <f t="shared" si="9"/>
        <v>#N/A</v>
      </c>
      <c r="L352" s="4" t="str">
        <f t="shared" si="10"/>
        <v>a</v>
      </c>
      <c r="M352" s="4"/>
    </row>
    <row r="353" spans="1:13" x14ac:dyDescent="0.25">
      <c r="A353" s="2">
        <v>322</v>
      </c>
      <c r="B353" s="19"/>
      <c r="C353" s="23"/>
      <c r="D353" s="84"/>
      <c r="E353" s="19"/>
      <c r="F353" s="19"/>
      <c r="G353" s="19"/>
      <c r="H353" s="138"/>
      <c r="J353" s="6" t="e">
        <f>VLOOKUP(A353,Endosos!C331:E830,3,)</f>
        <v>#N/A</v>
      </c>
      <c r="K353" s="6" t="e">
        <f t="shared" ref="K353:K416" si="11">IF(J353="Baja de Vehículo",1,0)</f>
        <v>#N/A</v>
      </c>
      <c r="L353" s="4" t="str">
        <f t="shared" ref="L353:L416" si="12">IF(ISNA(J353),"a","D")</f>
        <v>a</v>
      </c>
      <c r="M353" s="4"/>
    </row>
    <row r="354" spans="1:13" x14ac:dyDescent="0.25">
      <c r="A354" s="2">
        <v>323</v>
      </c>
      <c r="B354" s="19"/>
      <c r="C354" s="23"/>
      <c r="D354" s="84"/>
      <c r="E354" s="19"/>
      <c r="F354" s="19"/>
      <c r="G354" s="19"/>
      <c r="H354" s="138"/>
      <c r="J354" s="6" t="e">
        <f>VLOOKUP(A354,Endosos!C332:E831,3,)</f>
        <v>#N/A</v>
      </c>
      <c r="K354" s="6" t="e">
        <f t="shared" si="11"/>
        <v>#N/A</v>
      </c>
      <c r="L354" s="4" t="str">
        <f t="shared" si="12"/>
        <v>a</v>
      </c>
      <c r="M354" s="4"/>
    </row>
    <row r="355" spans="1:13" x14ac:dyDescent="0.25">
      <c r="A355" s="2">
        <v>324</v>
      </c>
      <c r="B355" s="19"/>
      <c r="C355" s="23"/>
      <c r="D355" s="84"/>
      <c r="E355" s="19"/>
      <c r="F355" s="19"/>
      <c r="G355" s="19"/>
      <c r="H355" s="138"/>
      <c r="J355" s="6" t="e">
        <f>VLOOKUP(A355,Endosos!C333:E832,3,)</f>
        <v>#N/A</v>
      </c>
      <c r="K355" s="6" t="e">
        <f t="shared" si="11"/>
        <v>#N/A</v>
      </c>
      <c r="L355" s="4" t="str">
        <f t="shared" si="12"/>
        <v>a</v>
      </c>
      <c r="M355" s="4"/>
    </row>
    <row r="356" spans="1:13" x14ac:dyDescent="0.25">
      <c r="A356" s="2">
        <v>325</v>
      </c>
      <c r="B356" s="19"/>
      <c r="C356" s="23"/>
      <c r="D356" s="84"/>
      <c r="E356" s="19"/>
      <c r="F356" s="19"/>
      <c r="G356" s="19"/>
      <c r="H356" s="138"/>
      <c r="J356" s="6" t="e">
        <f>VLOOKUP(A356,Endosos!C334:E833,3,)</f>
        <v>#N/A</v>
      </c>
      <c r="K356" s="6" t="e">
        <f t="shared" si="11"/>
        <v>#N/A</v>
      </c>
      <c r="L356" s="4" t="str">
        <f t="shared" si="12"/>
        <v>a</v>
      </c>
      <c r="M356" s="4"/>
    </row>
    <row r="357" spans="1:13" x14ac:dyDescent="0.25">
      <c r="A357" s="2">
        <v>326</v>
      </c>
      <c r="B357" s="19"/>
      <c r="C357" s="23"/>
      <c r="D357" s="84"/>
      <c r="E357" s="19"/>
      <c r="F357" s="19"/>
      <c r="G357" s="19"/>
      <c r="H357" s="138"/>
      <c r="J357" s="6" t="e">
        <f>VLOOKUP(A357,Endosos!C335:E834,3,)</f>
        <v>#N/A</v>
      </c>
      <c r="K357" s="6" t="e">
        <f t="shared" si="11"/>
        <v>#N/A</v>
      </c>
      <c r="L357" s="4" t="str">
        <f t="shared" si="12"/>
        <v>a</v>
      </c>
      <c r="M357" s="4"/>
    </row>
    <row r="358" spans="1:13" x14ac:dyDescent="0.25">
      <c r="A358" s="2">
        <v>327</v>
      </c>
      <c r="B358" s="19"/>
      <c r="C358" s="23"/>
      <c r="D358" s="84"/>
      <c r="E358" s="19"/>
      <c r="F358" s="19"/>
      <c r="G358" s="19"/>
      <c r="H358" s="138"/>
      <c r="J358" s="6" t="e">
        <f>VLOOKUP(A358,Endosos!C336:E835,3,)</f>
        <v>#N/A</v>
      </c>
      <c r="K358" s="6" t="e">
        <f t="shared" si="11"/>
        <v>#N/A</v>
      </c>
      <c r="L358" s="4" t="str">
        <f t="shared" si="12"/>
        <v>a</v>
      </c>
      <c r="M358" s="4"/>
    </row>
    <row r="359" spans="1:13" x14ac:dyDescent="0.25">
      <c r="A359" s="2">
        <v>328</v>
      </c>
      <c r="B359" s="19"/>
      <c r="C359" s="23"/>
      <c r="D359" s="84"/>
      <c r="E359" s="19"/>
      <c r="F359" s="19"/>
      <c r="G359" s="19"/>
      <c r="H359" s="138"/>
      <c r="J359" s="6" t="e">
        <f>VLOOKUP(A359,Endosos!C337:E836,3,)</f>
        <v>#N/A</v>
      </c>
      <c r="K359" s="6" t="e">
        <f t="shared" si="11"/>
        <v>#N/A</v>
      </c>
      <c r="L359" s="4" t="str">
        <f t="shared" si="12"/>
        <v>a</v>
      </c>
      <c r="M359" s="4"/>
    </row>
    <row r="360" spans="1:13" x14ac:dyDescent="0.25">
      <c r="A360" s="2">
        <v>329</v>
      </c>
      <c r="B360" s="19"/>
      <c r="C360" s="23"/>
      <c r="D360" s="84"/>
      <c r="E360" s="19"/>
      <c r="F360" s="19"/>
      <c r="G360" s="19"/>
      <c r="H360" s="138"/>
      <c r="J360" s="6" t="e">
        <f>VLOOKUP(A360,Endosos!C338:E837,3,)</f>
        <v>#N/A</v>
      </c>
      <c r="K360" s="6" t="e">
        <f t="shared" si="11"/>
        <v>#N/A</v>
      </c>
      <c r="L360" s="4" t="str">
        <f t="shared" si="12"/>
        <v>a</v>
      </c>
      <c r="M360" s="4"/>
    </row>
    <row r="361" spans="1:13" x14ac:dyDescent="0.25">
      <c r="A361" s="2">
        <v>330</v>
      </c>
      <c r="B361" s="19"/>
      <c r="C361" s="23"/>
      <c r="D361" s="84"/>
      <c r="E361" s="19"/>
      <c r="F361" s="19"/>
      <c r="G361" s="19"/>
      <c r="H361" s="138"/>
      <c r="J361" s="6" t="e">
        <f>VLOOKUP(A361,Endosos!C339:E838,3,)</f>
        <v>#N/A</v>
      </c>
      <c r="K361" s="6" t="e">
        <f t="shared" si="11"/>
        <v>#N/A</v>
      </c>
      <c r="L361" s="4" t="str">
        <f t="shared" si="12"/>
        <v>a</v>
      </c>
      <c r="M361" s="4"/>
    </row>
    <row r="362" spans="1:13" x14ac:dyDescent="0.25">
      <c r="A362" s="2">
        <v>331</v>
      </c>
      <c r="B362" s="19"/>
      <c r="C362" s="23"/>
      <c r="D362" s="84"/>
      <c r="E362" s="19"/>
      <c r="F362" s="19"/>
      <c r="G362" s="19"/>
      <c r="H362" s="138"/>
      <c r="J362" s="6" t="e">
        <f>VLOOKUP(A362,Endosos!C340:E839,3,)</f>
        <v>#N/A</v>
      </c>
      <c r="K362" s="6" t="e">
        <f t="shared" si="11"/>
        <v>#N/A</v>
      </c>
      <c r="L362" s="4" t="str">
        <f t="shared" si="12"/>
        <v>a</v>
      </c>
      <c r="M362" s="4"/>
    </row>
    <row r="363" spans="1:13" x14ac:dyDescent="0.25">
      <c r="A363" s="2">
        <v>332</v>
      </c>
      <c r="B363" s="19"/>
      <c r="C363" s="23"/>
      <c r="D363" s="84"/>
      <c r="E363" s="19"/>
      <c r="F363" s="19"/>
      <c r="G363" s="19"/>
      <c r="H363" s="138"/>
      <c r="J363" s="6" t="e">
        <f>VLOOKUP(A363,Endosos!C341:E840,3,)</f>
        <v>#N/A</v>
      </c>
      <c r="K363" s="6" t="e">
        <f t="shared" si="11"/>
        <v>#N/A</v>
      </c>
      <c r="L363" s="4" t="str">
        <f t="shared" si="12"/>
        <v>a</v>
      </c>
      <c r="M363" s="4"/>
    </row>
    <row r="364" spans="1:13" x14ac:dyDescent="0.25">
      <c r="A364" s="2">
        <v>333</v>
      </c>
      <c r="B364" s="19"/>
      <c r="C364" s="23"/>
      <c r="D364" s="84"/>
      <c r="E364" s="19"/>
      <c r="F364" s="19"/>
      <c r="G364" s="19"/>
      <c r="H364" s="138"/>
      <c r="J364" s="6" t="e">
        <f>VLOOKUP(A364,Endosos!C342:E841,3,)</f>
        <v>#N/A</v>
      </c>
      <c r="K364" s="6" t="e">
        <f t="shared" si="11"/>
        <v>#N/A</v>
      </c>
      <c r="L364" s="4" t="str">
        <f t="shared" si="12"/>
        <v>a</v>
      </c>
      <c r="M364" s="4"/>
    </row>
    <row r="365" spans="1:13" x14ac:dyDescent="0.25">
      <c r="A365" s="2">
        <v>334</v>
      </c>
      <c r="B365" s="19"/>
      <c r="C365" s="23"/>
      <c r="D365" s="84"/>
      <c r="E365" s="19"/>
      <c r="F365" s="19"/>
      <c r="G365" s="19"/>
      <c r="H365" s="138"/>
      <c r="J365" s="6" t="e">
        <f>VLOOKUP(A365,Endosos!C343:E842,3,)</f>
        <v>#N/A</v>
      </c>
      <c r="K365" s="6" t="e">
        <f t="shared" si="11"/>
        <v>#N/A</v>
      </c>
      <c r="L365" s="4" t="str">
        <f t="shared" si="12"/>
        <v>a</v>
      </c>
      <c r="M365" s="4"/>
    </row>
    <row r="366" spans="1:13" x14ac:dyDescent="0.25">
      <c r="A366" s="2">
        <v>335</v>
      </c>
      <c r="B366" s="19"/>
      <c r="C366" s="23"/>
      <c r="D366" s="84"/>
      <c r="E366" s="19"/>
      <c r="F366" s="19"/>
      <c r="G366" s="19"/>
      <c r="H366" s="138"/>
      <c r="J366" s="6" t="e">
        <f>VLOOKUP(A366,Endosos!C344:E843,3,)</f>
        <v>#N/A</v>
      </c>
      <c r="K366" s="6" t="e">
        <f t="shared" si="11"/>
        <v>#N/A</v>
      </c>
      <c r="L366" s="4" t="str">
        <f t="shared" si="12"/>
        <v>a</v>
      </c>
      <c r="M366" s="4"/>
    </row>
    <row r="367" spans="1:13" x14ac:dyDescent="0.25">
      <c r="A367" s="2">
        <v>336</v>
      </c>
      <c r="B367" s="19"/>
      <c r="C367" s="23"/>
      <c r="D367" s="84"/>
      <c r="E367" s="19"/>
      <c r="F367" s="19"/>
      <c r="G367" s="19"/>
      <c r="H367" s="138"/>
      <c r="J367" s="6" t="e">
        <f>VLOOKUP(A367,Endosos!C345:E844,3,)</f>
        <v>#N/A</v>
      </c>
      <c r="K367" s="6" t="e">
        <f t="shared" si="11"/>
        <v>#N/A</v>
      </c>
      <c r="L367" s="4" t="str">
        <f t="shared" si="12"/>
        <v>a</v>
      </c>
      <c r="M367" s="4"/>
    </row>
    <row r="368" spans="1:13" x14ac:dyDescent="0.25">
      <c r="A368" s="2">
        <v>337</v>
      </c>
      <c r="B368" s="19"/>
      <c r="C368" s="23"/>
      <c r="D368" s="84"/>
      <c r="E368" s="19"/>
      <c r="F368" s="19"/>
      <c r="G368" s="19"/>
      <c r="H368" s="138"/>
      <c r="J368" s="6" t="e">
        <f>VLOOKUP(A368,Endosos!C346:E845,3,)</f>
        <v>#N/A</v>
      </c>
      <c r="K368" s="6" t="e">
        <f t="shared" si="11"/>
        <v>#N/A</v>
      </c>
      <c r="L368" s="4" t="str">
        <f t="shared" si="12"/>
        <v>a</v>
      </c>
      <c r="M368" s="4"/>
    </row>
    <row r="369" spans="1:13" x14ac:dyDescent="0.25">
      <c r="A369" s="2">
        <v>338</v>
      </c>
      <c r="B369" s="19"/>
      <c r="C369" s="23"/>
      <c r="D369" s="84"/>
      <c r="E369" s="19"/>
      <c r="F369" s="19"/>
      <c r="G369" s="19"/>
      <c r="H369" s="138"/>
      <c r="J369" s="6" t="e">
        <f>VLOOKUP(A369,Endosos!C347:E846,3,)</f>
        <v>#N/A</v>
      </c>
      <c r="K369" s="6" t="e">
        <f t="shared" si="11"/>
        <v>#N/A</v>
      </c>
      <c r="L369" s="4" t="str">
        <f t="shared" si="12"/>
        <v>a</v>
      </c>
      <c r="M369" s="4"/>
    </row>
    <row r="370" spans="1:13" x14ac:dyDescent="0.25">
      <c r="A370" s="2">
        <v>339</v>
      </c>
      <c r="B370" s="19"/>
      <c r="C370" s="23"/>
      <c r="D370" s="84"/>
      <c r="E370" s="19"/>
      <c r="F370" s="19"/>
      <c r="G370" s="19"/>
      <c r="H370" s="138"/>
      <c r="J370" s="6" t="e">
        <f>VLOOKUP(A370,Endosos!C348:E847,3,)</f>
        <v>#N/A</v>
      </c>
      <c r="K370" s="6" t="e">
        <f t="shared" si="11"/>
        <v>#N/A</v>
      </c>
      <c r="L370" s="4" t="str">
        <f t="shared" si="12"/>
        <v>a</v>
      </c>
      <c r="M370" s="4"/>
    </row>
    <row r="371" spans="1:13" x14ac:dyDescent="0.25">
      <c r="A371" s="2">
        <v>340</v>
      </c>
      <c r="B371" s="19"/>
      <c r="C371" s="23"/>
      <c r="D371" s="84"/>
      <c r="E371" s="19"/>
      <c r="F371" s="19"/>
      <c r="G371" s="19"/>
      <c r="H371" s="138"/>
      <c r="J371" s="6" t="e">
        <f>VLOOKUP(A371,Endosos!C349:E848,3,)</f>
        <v>#N/A</v>
      </c>
      <c r="K371" s="6" t="e">
        <f t="shared" si="11"/>
        <v>#N/A</v>
      </c>
      <c r="L371" s="4" t="str">
        <f t="shared" si="12"/>
        <v>a</v>
      </c>
      <c r="M371" s="4"/>
    </row>
    <row r="372" spans="1:13" x14ac:dyDescent="0.25">
      <c r="A372" s="2">
        <v>341</v>
      </c>
      <c r="B372" s="19"/>
      <c r="C372" s="23"/>
      <c r="D372" s="84"/>
      <c r="E372" s="19"/>
      <c r="F372" s="19"/>
      <c r="G372" s="19"/>
      <c r="H372" s="138"/>
      <c r="J372" s="6" t="e">
        <f>VLOOKUP(A372,Endosos!C350:E849,3,)</f>
        <v>#N/A</v>
      </c>
      <c r="K372" s="6" t="e">
        <f t="shared" si="11"/>
        <v>#N/A</v>
      </c>
      <c r="L372" s="4" t="str">
        <f t="shared" si="12"/>
        <v>a</v>
      </c>
      <c r="M372" s="4"/>
    </row>
    <row r="373" spans="1:13" x14ac:dyDescent="0.25">
      <c r="A373" s="2">
        <v>342</v>
      </c>
      <c r="B373" s="19"/>
      <c r="C373" s="23"/>
      <c r="D373" s="84"/>
      <c r="E373" s="19"/>
      <c r="F373" s="19"/>
      <c r="G373" s="19"/>
      <c r="H373" s="138"/>
      <c r="J373" s="6" t="e">
        <f>VLOOKUP(A373,Endosos!C351:E850,3,)</f>
        <v>#N/A</v>
      </c>
      <c r="K373" s="6" t="e">
        <f t="shared" si="11"/>
        <v>#N/A</v>
      </c>
      <c r="L373" s="4" t="str">
        <f t="shared" si="12"/>
        <v>a</v>
      </c>
      <c r="M373" s="4"/>
    </row>
    <row r="374" spans="1:13" x14ac:dyDescent="0.25">
      <c r="A374" s="2">
        <v>343</v>
      </c>
      <c r="B374" s="19"/>
      <c r="C374" s="23"/>
      <c r="D374" s="84"/>
      <c r="E374" s="19"/>
      <c r="F374" s="19"/>
      <c r="G374" s="19"/>
      <c r="H374" s="138"/>
      <c r="J374" s="6" t="e">
        <f>VLOOKUP(A374,Endosos!C352:E851,3,)</f>
        <v>#N/A</v>
      </c>
      <c r="K374" s="6" t="e">
        <f t="shared" si="11"/>
        <v>#N/A</v>
      </c>
      <c r="L374" s="4" t="str">
        <f t="shared" si="12"/>
        <v>a</v>
      </c>
      <c r="M374" s="4"/>
    </row>
    <row r="375" spans="1:13" x14ac:dyDescent="0.25">
      <c r="A375" s="2">
        <v>344</v>
      </c>
      <c r="B375" s="19"/>
      <c r="C375" s="23"/>
      <c r="D375" s="84"/>
      <c r="E375" s="19"/>
      <c r="F375" s="19"/>
      <c r="G375" s="19"/>
      <c r="H375" s="138"/>
      <c r="J375" s="6" t="e">
        <f>VLOOKUP(A375,Endosos!C353:E852,3,)</f>
        <v>#N/A</v>
      </c>
      <c r="K375" s="6" t="e">
        <f t="shared" si="11"/>
        <v>#N/A</v>
      </c>
      <c r="L375" s="4" t="str">
        <f t="shared" si="12"/>
        <v>a</v>
      </c>
      <c r="M375" s="4"/>
    </row>
    <row r="376" spans="1:13" x14ac:dyDescent="0.25">
      <c r="A376" s="2">
        <v>345</v>
      </c>
      <c r="B376" s="19"/>
      <c r="C376" s="23"/>
      <c r="D376" s="84"/>
      <c r="E376" s="19"/>
      <c r="F376" s="19"/>
      <c r="G376" s="19"/>
      <c r="H376" s="138"/>
      <c r="J376" s="6" t="e">
        <f>VLOOKUP(A376,Endosos!C354:E853,3,)</f>
        <v>#N/A</v>
      </c>
      <c r="K376" s="6" t="e">
        <f t="shared" si="11"/>
        <v>#N/A</v>
      </c>
      <c r="L376" s="4" t="str">
        <f t="shared" si="12"/>
        <v>a</v>
      </c>
      <c r="M376" s="4"/>
    </row>
    <row r="377" spans="1:13" x14ac:dyDescent="0.25">
      <c r="A377" s="2">
        <v>346</v>
      </c>
      <c r="B377" s="19"/>
      <c r="C377" s="23"/>
      <c r="D377" s="84"/>
      <c r="E377" s="19"/>
      <c r="F377" s="19"/>
      <c r="G377" s="19"/>
      <c r="H377" s="138"/>
      <c r="J377" s="6" t="e">
        <f>VLOOKUP(A377,Endosos!C355:E854,3,)</f>
        <v>#N/A</v>
      </c>
      <c r="K377" s="6" t="e">
        <f t="shared" si="11"/>
        <v>#N/A</v>
      </c>
      <c r="L377" s="4" t="str">
        <f t="shared" si="12"/>
        <v>a</v>
      </c>
      <c r="M377" s="4"/>
    </row>
    <row r="378" spans="1:13" x14ac:dyDescent="0.25">
      <c r="A378" s="2">
        <v>347</v>
      </c>
      <c r="B378" s="19"/>
      <c r="C378" s="23"/>
      <c r="D378" s="84"/>
      <c r="E378" s="19"/>
      <c r="F378" s="19"/>
      <c r="G378" s="19"/>
      <c r="H378" s="138"/>
      <c r="J378" s="6" t="e">
        <f>VLOOKUP(A378,Endosos!C356:E855,3,)</f>
        <v>#N/A</v>
      </c>
      <c r="K378" s="6" t="e">
        <f t="shared" si="11"/>
        <v>#N/A</v>
      </c>
      <c r="L378" s="4" t="str">
        <f t="shared" si="12"/>
        <v>a</v>
      </c>
      <c r="M378" s="4"/>
    </row>
    <row r="379" spans="1:13" x14ac:dyDescent="0.25">
      <c r="A379" s="2">
        <v>348</v>
      </c>
      <c r="B379" s="19"/>
      <c r="C379" s="23"/>
      <c r="D379" s="84"/>
      <c r="E379" s="19"/>
      <c r="F379" s="19"/>
      <c r="G379" s="19"/>
      <c r="H379" s="138"/>
      <c r="J379" s="6" t="e">
        <f>VLOOKUP(A379,Endosos!C357:E856,3,)</f>
        <v>#N/A</v>
      </c>
      <c r="K379" s="6" t="e">
        <f t="shared" si="11"/>
        <v>#N/A</v>
      </c>
      <c r="L379" s="4" t="str">
        <f t="shared" si="12"/>
        <v>a</v>
      </c>
      <c r="M379" s="4"/>
    </row>
    <row r="380" spans="1:13" x14ac:dyDescent="0.25">
      <c r="A380" s="2">
        <v>349</v>
      </c>
      <c r="B380" s="19"/>
      <c r="C380" s="23"/>
      <c r="D380" s="84"/>
      <c r="E380" s="19"/>
      <c r="F380" s="19"/>
      <c r="G380" s="19"/>
      <c r="H380" s="138"/>
      <c r="J380" s="6" t="e">
        <f>VLOOKUP(A380,Endosos!C358:E857,3,)</f>
        <v>#N/A</v>
      </c>
      <c r="K380" s="6" t="e">
        <f t="shared" si="11"/>
        <v>#N/A</v>
      </c>
      <c r="L380" s="4" t="str">
        <f t="shared" si="12"/>
        <v>a</v>
      </c>
      <c r="M380" s="4"/>
    </row>
    <row r="381" spans="1:13" x14ac:dyDescent="0.25">
      <c r="A381" s="2">
        <v>350</v>
      </c>
      <c r="B381" s="19"/>
      <c r="C381" s="23"/>
      <c r="D381" s="84"/>
      <c r="E381" s="19"/>
      <c r="F381" s="19"/>
      <c r="G381" s="19"/>
      <c r="H381" s="138"/>
      <c r="J381" s="6" t="e">
        <f>VLOOKUP(A381,Endosos!C359:E858,3,)</f>
        <v>#N/A</v>
      </c>
      <c r="K381" s="6" t="e">
        <f t="shared" si="11"/>
        <v>#N/A</v>
      </c>
      <c r="L381" s="4" t="str">
        <f t="shared" si="12"/>
        <v>a</v>
      </c>
      <c r="M381" s="4"/>
    </row>
    <row r="382" spans="1:13" x14ac:dyDescent="0.25">
      <c r="A382" s="2">
        <v>351</v>
      </c>
      <c r="B382" s="19"/>
      <c r="C382" s="23"/>
      <c r="D382" s="84"/>
      <c r="E382" s="19"/>
      <c r="F382" s="19"/>
      <c r="G382" s="19"/>
      <c r="H382" s="138"/>
      <c r="J382" s="6" t="e">
        <f>VLOOKUP(A382,Endosos!C360:E859,3,)</f>
        <v>#N/A</v>
      </c>
      <c r="K382" s="6" t="e">
        <f t="shared" si="11"/>
        <v>#N/A</v>
      </c>
      <c r="L382" s="4" t="str">
        <f t="shared" si="12"/>
        <v>a</v>
      </c>
      <c r="M382" s="4"/>
    </row>
    <row r="383" spans="1:13" x14ac:dyDescent="0.25">
      <c r="A383" s="2">
        <v>352</v>
      </c>
      <c r="B383" s="19"/>
      <c r="C383" s="23"/>
      <c r="D383" s="84"/>
      <c r="E383" s="19"/>
      <c r="F383" s="19"/>
      <c r="G383" s="19"/>
      <c r="H383" s="138"/>
      <c r="J383" s="6" t="e">
        <f>VLOOKUP(A383,Endosos!C361:E860,3,)</f>
        <v>#N/A</v>
      </c>
      <c r="K383" s="6" t="e">
        <f t="shared" si="11"/>
        <v>#N/A</v>
      </c>
      <c r="L383" s="4" t="str">
        <f t="shared" si="12"/>
        <v>a</v>
      </c>
      <c r="M383" s="4"/>
    </row>
    <row r="384" spans="1:13" x14ac:dyDescent="0.25">
      <c r="A384" s="2">
        <v>353</v>
      </c>
      <c r="B384" s="19"/>
      <c r="C384" s="23"/>
      <c r="D384" s="84"/>
      <c r="E384" s="19"/>
      <c r="F384" s="19"/>
      <c r="G384" s="19"/>
      <c r="H384" s="138"/>
      <c r="J384" s="6" t="e">
        <f>VLOOKUP(A384,Endosos!C362:E861,3,)</f>
        <v>#N/A</v>
      </c>
      <c r="K384" s="6" t="e">
        <f t="shared" si="11"/>
        <v>#N/A</v>
      </c>
      <c r="L384" s="4" t="str">
        <f t="shared" si="12"/>
        <v>a</v>
      </c>
      <c r="M384" s="4"/>
    </row>
    <row r="385" spans="1:13" x14ac:dyDescent="0.25">
      <c r="A385" s="2">
        <v>354</v>
      </c>
      <c r="B385" s="19"/>
      <c r="C385" s="23"/>
      <c r="D385" s="84"/>
      <c r="E385" s="19"/>
      <c r="F385" s="19"/>
      <c r="G385" s="19"/>
      <c r="H385" s="138"/>
      <c r="J385" s="6" t="e">
        <f>VLOOKUP(A385,Endosos!C363:E862,3,)</f>
        <v>#N/A</v>
      </c>
      <c r="K385" s="6" t="e">
        <f t="shared" si="11"/>
        <v>#N/A</v>
      </c>
      <c r="L385" s="4" t="str">
        <f t="shared" si="12"/>
        <v>a</v>
      </c>
      <c r="M385" s="4"/>
    </row>
    <row r="386" spans="1:13" x14ac:dyDescent="0.25">
      <c r="A386" s="2">
        <v>355</v>
      </c>
      <c r="B386" s="19"/>
      <c r="C386" s="37"/>
      <c r="D386" s="84"/>
      <c r="E386" s="19"/>
      <c r="F386" s="19"/>
      <c r="G386" s="19"/>
      <c r="H386" s="138"/>
      <c r="J386" s="6" t="e">
        <f>VLOOKUP(A386,Endosos!C364:E863,3,)</f>
        <v>#N/A</v>
      </c>
      <c r="K386" s="6" t="e">
        <f t="shared" si="11"/>
        <v>#N/A</v>
      </c>
      <c r="L386" s="4" t="str">
        <f t="shared" si="12"/>
        <v>a</v>
      </c>
      <c r="M386" s="4"/>
    </row>
    <row r="387" spans="1:13" x14ac:dyDescent="0.25">
      <c r="A387" s="2">
        <v>356</v>
      </c>
      <c r="B387" s="19"/>
      <c r="C387" s="23"/>
      <c r="D387" s="84"/>
      <c r="E387" s="19"/>
      <c r="F387" s="19"/>
      <c r="G387" s="19"/>
      <c r="H387" s="138"/>
      <c r="J387" s="6" t="e">
        <f>VLOOKUP(A387,Endosos!C365:E864,3,)</f>
        <v>#N/A</v>
      </c>
      <c r="K387" s="6" t="e">
        <f t="shared" si="11"/>
        <v>#N/A</v>
      </c>
      <c r="L387" s="4" t="str">
        <f t="shared" si="12"/>
        <v>a</v>
      </c>
      <c r="M387" s="4"/>
    </row>
    <row r="388" spans="1:13" x14ac:dyDescent="0.25">
      <c r="A388" s="2">
        <v>357</v>
      </c>
      <c r="B388" s="19"/>
      <c r="C388" s="23"/>
      <c r="D388" s="84"/>
      <c r="E388" s="19"/>
      <c r="F388" s="19"/>
      <c r="G388" s="19"/>
      <c r="H388" s="138"/>
      <c r="J388" s="6" t="e">
        <f>VLOOKUP(A388,Endosos!C366:E865,3,)</f>
        <v>#N/A</v>
      </c>
      <c r="K388" s="6" t="e">
        <f t="shared" si="11"/>
        <v>#N/A</v>
      </c>
      <c r="L388" s="4" t="str">
        <f t="shared" si="12"/>
        <v>a</v>
      </c>
      <c r="M388" s="4"/>
    </row>
    <row r="389" spans="1:13" x14ac:dyDescent="0.25">
      <c r="A389" s="2">
        <v>358</v>
      </c>
      <c r="B389" s="19"/>
      <c r="C389" s="23"/>
      <c r="D389" s="84"/>
      <c r="E389" s="19"/>
      <c r="F389" s="19"/>
      <c r="G389" s="19"/>
      <c r="H389" s="138"/>
      <c r="J389" s="6" t="e">
        <f>VLOOKUP(A389,Endosos!C367:E866,3,)</f>
        <v>#N/A</v>
      </c>
      <c r="K389" s="6" t="e">
        <f t="shared" si="11"/>
        <v>#N/A</v>
      </c>
      <c r="L389" s="4" t="str">
        <f t="shared" si="12"/>
        <v>a</v>
      </c>
      <c r="M389" s="4"/>
    </row>
    <row r="390" spans="1:13" x14ac:dyDescent="0.25">
      <c r="A390" s="2">
        <v>359</v>
      </c>
      <c r="B390" s="19"/>
      <c r="C390" s="23"/>
      <c r="D390" s="84"/>
      <c r="E390" s="19"/>
      <c r="F390" s="19"/>
      <c r="G390" s="19"/>
      <c r="H390" s="138"/>
      <c r="J390" s="6" t="e">
        <f>VLOOKUP(A390,Endosos!C368:E867,3,)</f>
        <v>#N/A</v>
      </c>
      <c r="K390" s="6" t="e">
        <f t="shared" si="11"/>
        <v>#N/A</v>
      </c>
      <c r="L390" s="4" t="str">
        <f t="shared" si="12"/>
        <v>a</v>
      </c>
      <c r="M390" s="4"/>
    </row>
    <row r="391" spans="1:13" x14ac:dyDescent="0.25">
      <c r="A391" s="2">
        <v>360</v>
      </c>
      <c r="B391" s="19"/>
      <c r="C391" s="23"/>
      <c r="D391" s="84"/>
      <c r="E391" s="19"/>
      <c r="F391" s="19"/>
      <c r="G391" s="19"/>
      <c r="H391" s="138"/>
      <c r="J391" s="6" t="e">
        <f>VLOOKUP(A391,Endosos!C369:E868,3,)</f>
        <v>#N/A</v>
      </c>
      <c r="K391" s="6" t="e">
        <f t="shared" si="11"/>
        <v>#N/A</v>
      </c>
      <c r="L391" s="4" t="str">
        <f t="shared" si="12"/>
        <v>a</v>
      </c>
      <c r="M391" s="4"/>
    </row>
    <row r="392" spans="1:13" x14ac:dyDescent="0.25">
      <c r="A392" s="2">
        <v>361</v>
      </c>
      <c r="B392" s="19"/>
      <c r="C392" s="23"/>
      <c r="D392" s="84"/>
      <c r="E392" s="19"/>
      <c r="F392" s="19"/>
      <c r="G392" s="19"/>
      <c r="H392" s="138"/>
      <c r="J392" s="6" t="e">
        <f>VLOOKUP(A392,Endosos!C370:E869,3,)</f>
        <v>#N/A</v>
      </c>
      <c r="K392" s="6" t="e">
        <f t="shared" si="11"/>
        <v>#N/A</v>
      </c>
      <c r="L392" s="4" t="str">
        <f t="shared" si="12"/>
        <v>a</v>
      </c>
      <c r="M392" s="4"/>
    </row>
    <row r="393" spans="1:13" x14ac:dyDescent="0.25">
      <c r="A393" s="2">
        <v>362</v>
      </c>
      <c r="B393" s="19"/>
      <c r="C393" s="23"/>
      <c r="D393" s="84"/>
      <c r="E393" s="19"/>
      <c r="F393" s="19"/>
      <c r="G393" s="19"/>
      <c r="H393" s="138"/>
      <c r="J393" s="6" t="e">
        <f>VLOOKUP(A393,Endosos!C371:E870,3,)</f>
        <v>#N/A</v>
      </c>
      <c r="K393" s="6" t="e">
        <f t="shared" si="11"/>
        <v>#N/A</v>
      </c>
      <c r="L393" s="4" t="str">
        <f t="shared" si="12"/>
        <v>a</v>
      </c>
      <c r="M393" s="4"/>
    </row>
    <row r="394" spans="1:13" x14ac:dyDescent="0.25">
      <c r="A394" s="2">
        <v>363</v>
      </c>
      <c r="B394" s="19"/>
      <c r="C394" s="23"/>
      <c r="D394" s="84"/>
      <c r="E394" s="19"/>
      <c r="F394" s="19"/>
      <c r="G394" s="19"/>
      <c r="H394" s="138"/>
      <c r="J394" s="6" t="e">
        <f>VLOOKUP(A394,Endosos!C372:E871,3,)</f>
        <v>#N/A</v>
      </c>
      <c r="K394" s="6" t="e">
        <f t="shared" si="11"/>
        <v>#N/A</v>
      </c>
      <c r="L394" s="4" t="str">
        <f t="shared" si="12"/>
        <v>a</v>
      </c>
      <c r="M394" s="4"/>
    </row>
    <row r="395" spans="1:13" x14ac:dyDescent="0.25">
      <c r="A395" s="2">
        <v>364</v>
      </c>
      <c r="B395" s="19"/>
      <c r="C395" s="23"/>
      <c r="D395" s="84"/>
      <c r="E395" s="19"/>
      <c r="F395" s="19"/>
      <c r="G395" s="19"/>
      <c r="H395" s="138"/>
      <c r="J395" s="6" t="e">
        <f>VLOOKUP(A395,Endosos!C373:E872,3,)</f>
        <v>#N/A</v>
      </c>
      <c r="K395" s="6" t="e">
        <f t="shared" si="11"/>
        <v>#N/A</v>
      </c>
      <c r="L395" s="4" t="str">
        <f t="shared" si="12"/>
        <v>a</v>
      </c>
      <c r="M395" s="4"/>
    </row>
    <row r="396" spans="1:13" x14ac:dyDescent="0.25">
      <c r="A396" s="2">
        <v>365</v>
      </c>
      <c r="B396" s="19"/>
      <c r="C396" s="23"/>
      <c r="D396" s="84"/>
      <c r="E396" s="19"/>
      <c r="F396" s="19"/>
      <c r="G396" s="19"/>
      <c r="H396" s="138"/>
      <c r="J396" s="6" t="e">
        <f>VLOOKUP(A396,Endosos!C374:E873,3,)</f>
        <v>#N/A</v>
      </c>
      <c r="K396" s="6" t="e">
        <f t="shared" si="11"/>
        <v>#N/A</v>
      </c>
      <c r="L396" s="4" t="str">
        <f t="shared" si="12"/>
        <v>a</v>
      </c>
      <c r="M396" s="4"/>
    </row>
    <row r="397" spans="1:13" x14ac:dyDescent="0.25">
      <c r="A397" s="2">
        <v>366</v>
      </c>
      <c r="B397" s="19"/>
      <c r="C397" s="23"/>
      <c r="D397" s="84"/>
      <c r="E397" s="19"/>
      <c r="F397" s="19"/>
      <c r="G397" s="19"/>
      <c r="H397" s="138"/>
      <c r="J397" s="6" t="e">
        <f>VLOOKUP(A397,Endosos!C375:E874,3,)</f>
        <v>#N/A</v>
      </c>
      <c r="K397" s="6" t="e">
        <f t="shared" si="11"/>
        <v>#N/A</v>
      </c>
      <c r="L397" s="4" t="str">
        <f t="shared" si="12"/>
        <v>a</v>
      </c>
      <c r="M397" s="4"/>
    </row>
    <row r="398" spans="1:13" x14ac:dyDescent="0.25">
      <c r="A398" s="2">
        <v>367</v>
      </c>
      <c r="B398" s="19"/>
      <c r="C398" s="23"/>
      <c r="D398" s="84"/>
      <c r="E398" s="19"/>
      <c r="F398" s="19"/>
      <c r="G398" s="19"/>
      <c r="H398" s="138"/>
      <c r="J398" s="6" t="e">
        <f>VLOOKUP(A398,Endosos!C376:E875,3,)</f>
        <v>#N/A</v>
      </c>
      <c r="K398" s="6" t="e">
        <f t="shared" si="11"/>
        <v>#N/A</v>
      </c>
      <c r="L398" s="4" t="str">
        <f t="shared" si="12"/>
        <v>a</v>
      </c>
      <c r="M398" s="4"/>
    </row>
    <row r="399" spans="1:13" x14ac:dyDescent="0.25">
      <c r="A399" s="2">
        <v>368</v>
      </c>
      <c r="B399" s="19"/>
      <c r="C399" s="23"/>
      <c r="D399" s="84"/>
      <c r="E399" s="19"/>
      <c r="F399" s="19"/>
      <c r="G399" s="19"/>
      <c r="H399" s="138"/>
      <c r="J399" s="6" t="e">
        <f>VLOOKUP(A399,Endosos!C377:E876,3,)</f>
        <v>#N/A</v>
      </c>
      <c r="K399" s="6" t="e">
        <f t="shared" si="11"/>
        <v>#N/A</v>
      </c>
      <c r="L399" s="4" t="str">
        <f t="shared" si="12"/>
        <v>a</v>
      </c>
      <c r="M399" s="4"/>
    </row>
    <row r="400" spans="1:13" x14ac:dyDescent="0.25">
      <c r="A400" s="2">
        <v>369</v>
      </c>
      <c r="B400" s="19"/>
      <c r="C400" s="23"/>
      <c r="D400" s="84"/>
      <c r="E400" s="19"/>
      <c r="F400" s="19"/>
      <c r="G400" s="19"/>
      <c r="H400" s="138"/>
      <c r="J400" s="6" t="e">
        <f>VLOOKUP(A400,Endosos!C378:E877,3,)</f>
        <v>#N/A</v>
      </c>
      <c r="K400" s="6" t="e">
        <f t="shared" si="11"/>
        <v>#N/A</v>
      </c>
      <c r="L400" s="4" t="str">
        <f t="shared" si="12"/>
        <v>a</v>
      </c>
      <c r="M400" s="4"/>
    </row>
    <row r="401" spans="1:13" x14ac:dyDescent="0.25">
      <c r="A401" s="2">
        <v>370</v>
      </c>
      <c r="B401" s="19"/>
      <c r="C401" s="23"/>
      <c r="D401" s="84"/>
      <c r="E401" s="19"/>
      <c r="F401" s="19"/>
      <c r="G401" s="19"/>
      <c r="H401" s="138"/>
      <c r="J401" s="6" t="e">
        <f>VLOOKUP(A401,Endosos!C379:E878,3,)</f>
        <v>#N/A</v>
      </c>
      <c r="K401" s="6" t="e">
        <f t="shared" si="11"/>
        <v>#N/A</v>
      </c>
      <c r="L401" s="4" t="str">
        <f t="shared" si="12"/>
        <v>a</v>
      </c>
      <c r="M401" s="4"/>
    </row>
    <row r="402" spans="1:13" x14ac:dyDescent="0.25">
      <c r="A402" s="2">
        <v>371</v>
      </c>
      <c r="B402" s="19"/>
      <c r="C402" s="23"/>
      <c r="D402" s="84"/>
      <c r="E402" s="19"/>
      <c r="F402" s="19"/>
      <c r="G402" s="19"/>
      <c r="H402" s="138"/>
      <c r="J402" s="6" t="e">
        <f>VLOOKUP(A402,Endosos!C380:E879,3,)</f>
        <v>#N/A</v>
      </c>
      <c r="K402" s="6" t="e">
        <f t="shared" si="11"/>
        <v>#N/A</v>
      </c>
      <c r="L402" s="4" t="str">
        <f t="shared" si="12"/>
        <v>a</v>
      </c>
      <c r="M402" s="4"/>
    </row>
    <row r="403" spans="1:13" x14ac:dyDescent="0.25">
      <c r="A403" s="2">
        <v>372</v>
      </c>
      <c r="B403" s="19"/>
      <c r="C403" s="23"/>
      <c r="D403" s="84"/>
      <c r="E403" s="19"/>
      <c r="F403" s="19"/>
      <c r="G403" s="19"/>
      <c r="H403" s="138"/>
      <c r="J403" s="6" t="e">
        <f>VLOOKUP(A403,Endosos!C381:E880,3,)</f>
        <v>#N/A</v>
      </c>
      <c r="K403" s="6" t="e">
        <f t="shared" si="11"/>
        <v>#N/A</v>
      </c>
      <c r="L403" s="4" t="str">
        <f t="shared" si="12"/>
        <v>a</v>
      </c>
      <c r="M403" s="4"/>
    </row>
    <row r="404" spans="1:13" x14ac:dyDescent="0.25">
      <c r="A404" s="2">
        <v>373</v>
      </c>
      <c r="B404" s="19"/>
      <c r="C404" s="23"/>
      <c r="D404" s="84"/>
      <c r="E404" s="19"/>
      <c r="F404" s="19"/>
      <c r="G404" s="19"/>
      <c r="H404" s="138"/>
      <c r="J404" s="6" t="e">
        <f>VLOOKUP(A404,Endosos!C382:E881,3,)</f>
        <v>#N/A</v>
      </c>
      <c r="K404" s="6" t="e">
        <f t="shared" si="11"/>
        <v>#N/A</v>
      </c>
      <c r="L404" s="4" t="str">
        <f t="shared" si="12"/>
        <v>a</v>
      </c>
      <c r="M404" s="4"/>
    </row>
    <row r="405" spans="1:13" x14ac:dyDescent="0.25">
      <c r="A405" s="2">
        <v>374</v>
      </c>
      <c r="B405" s="19"/>
      <c r="C405" s="23"/>
      <c r="D405" s="84"/>
      <c r="E405" s="19"/>
      <c r="F405" s="19"/>
      <c r="G405" s="19"/>
      <c r="H405" s="138"/>
      <c r="J405" s="6" t="e">
        <f>VLOOKUP(A405,Endosos!C383:E882,3,)</f>
        <v>#N/A</v>
      </c>
      <c r="K405" s="6" t="e">
        <f t="shared" si="11"/>
        <v>#N/A</v>
      </c>
      <c r="L405" s="4" t="str">
        <f t="shared" si="12"/>
        <v>a</v>
      </c>
      <c r="M405" s="4"/>
    </row>
    <row r="406" spans="1:13" x14ac:dyDescent="0.25">
      <c r="A406" s="2">
        <v>375</v>
      </c>
      <c r="B406" s="19"/>
      <c r="C406" s="23"/>
      <c r="D406" s="84"/>
      <c r="E406" s="19"/>
      <c r="F406" s="19"/>
      <c r="G406" s="19"/>
      <c r="H406" s="138"/>
      <c r="J406" s="6" t="e">
        <f>VLOOKUP(A406,Endosos!C384:E883,3,)</f>
        <v>#N/A</v>
      </c>
      <c r="K406" s="6" t="e">
        <f t="shared" si="11"/>
        <v>#N/A</v>
      </c>
      <c r="L406" s="4" t="str">
        <f t="shared" si="12"/>
        <v>a</v>
      </c>
      <c r="M406" s="4"/>
    </row>
    <row r="407" spans="1:13" x14ac:dyDescent="0.25">
      <c r="A407" s="2">
        <v>376</v>
      </c>
      <c r="B407" s="19"/>
      <c r="C407" s="23"/>
      <c r="D407" s="84"/>
      <c r="E407" s="19"/>
      <c r="F407" s="19"/>
      <c r="G407" s="19"/>
      <c r="H407" s="138"/>
      <c r="J407" s="6" t="e">
        <f>VLOOKUP(A407,Endosos!C385:E884,3,)</f>
        <v>#N/A</v>
      </c>
      <c r="K407" s="6" t="e">
        <f t="shared" si="11"/>
        <v>#N/A</v>
      </c>
      <c r="L407" s="4" t="str">
        <f t="shared" si="12"/>
        <v>a</v>
      </c>
      <c r="M407" s="4"/>
    </row>
    <row r="408" spans="1:13" x14ac:dyDescent="0.25">
      <c r="A408" s="2">
        <v>377</v>
      </c>
      <c r="B408" s="19"/>
      <c r="C408" s="23"/>
      <c r="D408" s="84"/>
      <c r="E408" s="19"/>
      <c r="F408" s="19"/>
      <c r="G408" s="19"/>
      <c r="H408" s="138"/>
      <c r="J408" s="6" t="e">
        <f>VLOOKUP(A408,Endosos!C386:E885,3,)</f>
        <v>#N/A</v>
      </c>
      <c r="K408" s="6" t="e">
        <f t="shared" si="11"/>
        <v>#N/A</v>
      </c>
      <c r="L408" s="4" t="str">
        <f t="shared" si="12"/>
        <v>a</v>
      </c>
      <c r="M408" s="4"/>
    </row>
    <row r="409" spans="1:13" x14ac:dyDescent="0.25">
      <c r="A409" s="2">
        <v>378</v>
      </c>
      <c r="B409" s="19"/>
      <c r="C409" s="23"/>
      <c r="D409" s="84"/>
      <c r="E409" s="19"/>
      <c r="F409" s="19"/>
      <c r="G409" s="19"/>
      <c r="H409" s="138"/>
      <c r="J409" s="6" t="e">
        <f>VLOOKUP(A409,Endosos!C387:E886,3,)</f>
        <v>#N/A</v>
      </c>
      <c r="K409" s="6" t="e">
        <f t="shared" si="11"/>
        <v>#N/A</v>
      </c>
      <c r="L409" s="4" t="str">
        <f t="shared" si="12"/>
        <v>a</v>
      </c>
      <c r="M409" s="4"/>
    </row>
    <row r="410" spans="1:13" x14ac:dyDescent="0.25">
      <c r="A410" s="2">
        <v>379</v>
      </c>
      <c r="B410" s="19"/>
      <c r="C410" s="23"/>
      <c r="D410" s="84"/>
      <c r="E410" s="19"/>
      <c r="F410" s="19"/>
      <c r="G410" s="19"/>
      <c r="H410" s="138"/>
      <c r="J410" s="6" t="e">
        <f>VLOOKUP(A410,Endosos!C388:E887,3,)</f>
        <v>#N/A</v>
      </c>
      <c r="K410" s="6" t="e">
        <f t="shared" si="11"/>
        <v>#N/A</v>
      </c>
      <c r="L410" s="4" t="str">
        <f t="shared" si="12"/>
        <v>a</v>
      </c>
      <c r="M410" s="4"/>
    </row>
    <row r="411" spans="1:13" x14ac:dyDescent="0.25">
      <c r="A411" s="2">
        <v>380</v>
      </c>
      <c r="B411" s="19"/>
      <c r="C411" s="23"/>
      <c r="D411" s="84"/>
      <c r="E411" s="19"/>
      <c r="F411" s="19"/>
      <c r="G411" s="19"/>
      <c r="H411" s="138"/>
      <c r="J411" s="6" t="e">
        <f>VLOOKUP(A411,Endosos!C389:E888,3,)</f>
        <v>#N/A</v>
      </c>
      <c r="K411" s="6" t="e">
        <f t="shared" si="11"/>
        <v>#N/A</v>
      </c>
      <c r="L411" s="4" t="str">
        <f t="shared" si="12"/>
        <v>a</v>
      </c>
      <c r="M411" s="4"/>
    </row>
    <row r="412" spans="1:13" x14ac:dyDescent="0.25">
      <c r="A412" s="2">
        <v>381</v>
      </c>
      <c r="B412" s="19"/>
      <c r="C412" s="23"/>
      <c r="D412" s="84"/>
      <c r="E412" s="19"/>
      <c r="F412" s="19"/>
      <c r="G412" s="19"/>
      <c r="H412" s="138"/>
      <c r="J412" s="6" t="e">
        <f>VLOOKUP(A412,Endosos!C390:E889,3,)</f>
        <v>#N/A</v>
      </c>
      <c r="K412" s="6" t="e">
        <f t="shared" si="11"/>
        <v>#N/A</v>
      </c>
      <c r="L412" s="4" t="str">
        <f t="shared" si="12"/>
        <v>a</v>
      </c>
      <c r="M412" s="4"/>
    </row>
    <row r="413" spans="1:13" x14ac:dyDescent="0.25">
      <c r="A413" s="2">
        <v>382</v>
      </c>
      <c r="B413" s="19"/>
      <c r="C413" s="23"/>
      <c r="D413" s="84"/>
      <c r="E413" s="19"/>
      <c r="F413" s="19"/>
      <c r="G413" s="19"/>
      <c r="H413" s="138"/>
      <c r="J413" s="6" t="e">
        <f>VLOOKUP(A413,Endosos!C391:E890,3,)</f>
        <v>#N/A</v>
      </c>
      <c r="K413" s="6" t="e">
        <f t="shared" si="11"/>
        <v>#N/A</v>
      </c>
      <c r="L413" s="4" t="str">
        <f t="shared" si="12"/>
        <v>a</v>
      </c>
      <c r="M413" s="4"/>
    </row>
    <row r="414" spans="1:13" x14ac:dyDescent="0.25">
      <c r="A414" s="2">
        <v>383</v>
      </c>
      <c r="B414" s="19"/>
      <c r="C414" s="23"/>
      <c r="D414" s="84"/>
      <c r="E414" s="19"/>
      <c r="F414" s="19"/>
      <c r="G414" s="19"/>
      <c r="H414" s="138"/>
      <c r="J414" s="6" t="e">
        <f>VLOOKUP(A414,Endosos!C392:E891,3,)</f>
        <v>#N/A</v>
      </c>
      <c r="K414" s="6" t="e">
        <f t="shared" si="11"/>
        <v>#N/A</v>
      </c>
      <c r="L414" s="4" t="str">
        <f t="shared" si="12"/>
        <v>a</v>
      </c>
      <c r="M414" s="4"/>
    </row>
    <row r="415" spans="1:13" x14ac:dyDescent="0.25">
      <c r="A415" s="2">
        <v>384</v>
      </c>
      <c r="B415" s="19"/>
      <c r="C415" s="23"/>
      <c r="D415" s="84"/>
      <c r="E415" s="19"/>
      <c r="F415" s="19"/>
      <c r="G415" s="19"/>
      <c r="H415" s="138"/>
      <c r="J415" s="6" t="e">
        <f>VLOOKUP(A415,Endosos!C393:E892,3,)</f>
        <v>#N/A</v>
      </c>
      <c r="K415" s="6" t="e">
        <f t="shared" si="11"/>
        <v>#N/A</v>
      </c>
      <c r="L415" s="4" t="str">
        <f t="shared" si="12"/>
        <v>a</v>
      </c>
      <c r="M415" s="4"/>
    </row>
    <row r="416" spans="1:13" x14ac:dyDescent="0.25">
      <c r="A416" s="2">
        <v>385</v>
      </c>
      <c r="B416" s="19"/>
      <c r="C416" s="23"/>
      <c r="D416" s="84"/>
      <c r="E416" s="19"/>
      <c r="F416" s="19"/>
      <c r="G416" s="19"/>
      <c r="H416" s="138"/>
      <c r="J416" s="6" t="e">
        <f>VLOOKUP(A416,Endosos!C394:E893,3,)</f>
        <v>#N/A</v>
      </c>
      <c r="K416" s="6" t="e">
        <f t="shared" si="11"/>
        <v>#N/A</v>
      </c>
      <c r="L416" s="4" t="str">
        <f t="shared" si="12"/>
        <v>a</v>
      </c>
      <c r="M416" s="4"/>
    </row>
    <row r="417" spans="1:13" x14ac:dyDescent="0.25">
      <c r="A417" s="2">
        <v>386</v>
      </c>
      <c r="B417" s="19"/>
      <c r="C417" s="23"/>
      <c r="D417" s="84"/>
      <c r="E417" s="19"/>
      <c r="F417" s="19"/>
      <c r="G417" s="19"/>
      <c r="H417" s="138"/>
      <c r="J417" s="6" t="e">
        <f>VLOOKUP(A417,Endosos!C395:E894,3,)</f>
        <v>#N/A</v>
      </c>
      <c r="K417" s="6" t="e">
        <f t="shared" ref="K417:K480" si="13">IF(J417="Baja de Vehículo",1,0)</f>
        <v>#N/A</v>
      </c>
      <c r="L417" s="4" t="str">
        <f t="shared" ref="L417:L480" si="14">IF(ISNA(J417),"a","D")</f>
        <v>a</v>
      </c>
      <c r="M417" s="4"/>
    </row>
    <row r="418" spans="1:13" x14ac:dyDescent="0.25">
      <c r="A418" s="2">
        <v>387</v>
      </c>
      <c r="B418" s="19"/>
      <c r="C418" s="23"/>
      <c r="D418" s="84"/>
      <c r="E418" s="19"/>
      <c r="F418" s="19"/>
      <c r="G418" s="19"/>
      <c r="H418" s="138"/>
      <c r="J418" s="6" t="e">
        <f>VLOOKUP(A418,Endosos!C396:E895,3,)</f>
        <v>#N/A</v>
      </c>
      <c r="K418" s="6" t="e">
        <f t="shared" si="13"/>
        <v>#N/A</v>
      </c>
      <c r="L418" s="4" t="str">
        <f t="shared" si="14"/>
        <v>a</v>
      </c>
      <c r="M418" s="4"/>
    </row>
    <row r="419" spans="1:13" x14ac:dyDescent="0.25">
      <c r="A419" s="2">
        <v>388</v>
      </c>
      <c r="B419" s="19"/>
      <c r="C419" s="23"/>
      <c r="D419" s="84"/>
      <c r="E419" s="19"/>
      <c r="F419" s="19"/>
      <c r="G419" s="19"/>
      <c r="H419" s="138"/>
      <c r="J419" s="6" t="e">
        <f>VLOOKUP(A419,Endosos!C397:E896,3,)</f>
        <v>#N/A</v>
      </c>
      <c r="K419" s="6" t="e">
        <f t="shared" si="13"/>
        <v>#N/A</v>
      </c>
      <c r="L419" s="4" t="str">
        <f t="shared" si="14"/>
        <v>a</v>
      </c>
      <c r="M419" s="4"/>
    </row>
    <row r="420" spans="1:13" x14ac:dyDescent="0.25">
      <c r="A420" s="2">
        <v>389</v>
      </c>
      <c r="B420" s="19"/>
      <c r="C420" s="23"/>
      <c r="D420" s="84"/>
      <c r="E420" s="19"/>
      <c r="F420" s="19"/>
      <c r="G420" s="19"/>
      <c r="H420" s="138"/>
      <c r="J420" s="6" t="e">
        <f>VLOOKUP(A420,Endosos!C398:E897,3,)</f>
        <v>#N/A</v>
      </c>
      <c r="K420" s="6" t="e">
        <f t="shared" si="13"/>
        <v>#N/A</v>
      </c>
      <c r="L420" s="4" t="str">
        <f t="shared" si="14"/>
        <v>a</v>
      </c>
      <c r="M420" s="4"/>
    </row>
    <row r="421" spans="1:13" x14ac:dyDescent="0.25">
      <c r="A421" s="2">
        <v>390</v>
      </c>
      <c r="B421" s="19"/>
      <c r="C421" s="23"/>
      <c r="D421" s="84"/>
      <c r="E421" s="19"/>
      <c r="F421" s="19"/>
      <c r="G421" s="19"/>
      <c r="H421" s="138"/>
      <c r="J421" s="6" t="e">
        <f>VLOOKUP(A421,Endosos!C399:E898,3,)</f>
        <v>#N/A</v>
      </c>
      <c r="K421" s="6" t="e">
        <f t="shared" si="13"/>
        <v>#N/A</v>
      </c>
      <c r="L421" s="4" t="str">
        <f t="shared" si="14"/>
        <v>a</v>
      </c>
      <c r="M421" s="4"/>
    </row>
    <row r="422" spans="1:13" x14ac:dyDescent="0.25">
      <c r="A422" s="2">
        <v>391</v>
      </c>
      <c r="B422" s="19"/>
      <c r="C422" s="23"/>
      <c r="D422" s="84"/>
      <c r="E422" s="19"/>
      <c r="F422" s="19"/>
      <c r="G422" s="19"/>
      <c r="H422" s="138"/>
      <c r="J422" s="6" t="e">
        <f>VLOOKUP(A422,Endosos!C400:E899,3,)</f>
        <v>#N/A</v>
      </c>
      <c r="K422" s="6" t="e">
        <f t="shared" si="13"/>
        <v>#N/A</v>
      </c>
      <c r="L422" s="4" t="str">
        <f t="shared" si="14"/>
        <v>a</v>
      </c>
      <c r="M422" s="4"/>
    </row>
    <row r="423" spans="1:13" x14ac:dyDescent="0.25">
      <c r="A423" s="2">
        <v>392</v>
      </c>
      <c r="B423" s="19"/>
      <c r="C423" s="23"/>
      <c r="D423" s="84"/>
      <c r="E423" s="19"/>
      <c r="F423" s="19"/>
      <c r="G423" s="19"/>
      <c r="H423" s="138"/>
      <c r="J423" s="6" t="e">
        <f>VLOOKUP(A423,Endosos!C401:E900,3,)</f>
        <v>#N/A</v>
      </c>
      <c r="K423" s="6" t="e">
        <f t="shared" si="13"/>
        <v>#N/A</v>
      </c>
      <c r="L423" s="4" t="str">
        <f t="shared" si="14"/>
        <v>a</v>
      </c>
      <c r="M423" s="4"/>
    </row>
    <row r="424" spans="1:13" x14ac:dyDescent="0.25">
      <c r="A424" s="2">
        <v>393</v>
      </c>
      <c r="B424" s="19"/>
      <c r="C424" s="23"/>
      <c r="D424" s="84"/>
      <c r="E424" s="19"/>
      <c r="F424" s="19"/>
      <c r="G424" s="19"/>
      <c r="H424" s="138"/>
      <c r="J424" s="6" t="e">
        <f>VLOOKUP(A424,Endosos!C402:E901,3,)</f>
        <v>#N/A</v>
      </c>
      <c r="K424" s="6" t="e">
        <f t="shared" si="13"/>
        <v>#N/A</v>
      </c>
      <c r="L424" s="4" t="str">
        <f t="shared" si="14"/>
        <v>a</v>
      </c>
      <c r="M424" s="4"/>
    </row>
    <row r="425" spans="1:13" x14ac:dyDescent="0.25">
      <c r="A425" s="2">
        <v>394</v>
      </c>
      <c r="B425" s="19"/>
      <c r="C425" s="23"/>
      <c r="D425" s="84"/>
      <c r="E425" s="19"/>
      <c r="F425" s="19"/>
      <c r="G425" s="19"/>
      <c r="H425" s="138"/>
      <c r="J425" s="6" t="e">
        <f>VLOOKUP(A425,Endosos!C403:E902,3,)</f>
        <v>#N/A</v>
      </c>
      <c r="K425" s="6" t="e">
        <f t="shared" si="13"/>
        <v>#N/A</v>
      </c>
      <c r="L425" s="4" t="str">
        <f t="shared" si="14"/>
        <v>a</v>
      </c>
      <c r="M425" s="4"/>
    </row>
    <row r="426" spans="1:13" x14ac:dyDescent="0.25">
      <c r="A426" s="2">
        <v>395</v>
      </c>
      <c r="B426" s="19"/>
      <c r="C426" s="23"/>
      <c r="D426" s="84"/>
      <c r="E426" s="19"/>
      <c r="F426" s="19"/>
      <c r="G426" s="19"/>
      <c r="H426" s="138"/>
      <c r="J426" s="6" t="e">
        <f>VLOOKUP(A426,Endosos!C404:E903,3,)</f>
        <v>#N/A</v>
      </c>
      <c r="K426" s="6" t="e">
        <f t="shared" si="13"/>
        <v>#N/A</v>
      </c>
      <c r="L426" s="4" t="str">
        <f t="shared" si="14"/>
        <v>a</v>
      </c>
      <c r="M426" s="4"/>
    </row>
    <row r="427" spans="1:13" x14ac:dyDescent="0.25">
      <c r="A427" s="2">
        <v>396</v>
      </c>
      <c r="B427" s="19"/>
      <c r="C427" s="23"/>
      <c r="D427" s="84"/>
      <c r="E427" s="19"/>
      <c r="F427" s="19"/>
      <c r="G427" s="19"/>
      <c r="H427" s="138"/>
      <c r="J427" s="6" t="e">
        <f>VLOOKUP(A427,Endosos!C405:E904,3,)</f>
        <v>#N/A</v>
      </c>
      <c r="K427" s="6" t="e">
        <f t="shared" si="13"/>
        <v>#N/A</v>
      </c>
      <c r="L427" s="4" t="str">
        <f t="shared" si="14"/>
        <v>a</v>
      </c>
      <c r="M427" s="4"/>
    </row>
    <row r="428" spans="1:13" x14ac:dyDescent="0.25">
      <c r="A428" s="2">
        <v>397</v>
      </c>
      <c r="B428" s="19"/>
      <c r="C428" s="23"/>
      <c r="D428" s="84"/>
      <c r="E428" s="19"/>
      <c r="F428" s="19"/>
      <c r="G428" s="19"/>
      <c r="H428" s="138"/>
      <c r="J428" s="6" t="e">
        <f>VLOOKUP(A428,Endosos!C406:E905,3,)</f>
        <v>#N/A</v>
      </c>
      <c r="K428" s="6" t="e">
        <f t="shared" si="13"/>
        <v>#N/A</v>
      </c>
      <c r="L428" s="4" t="str">
        <f t="shared" si="14"/>
        <v>a</v>
      </c>
      <c r="M428" s="4"/>
    </row>
    <row r="429" spans="1:13" x14ac:dyDescent="0.25">
      <c r="A429" s="2">
        <v>398</v>
      </c>
      <c r="B429" s="19"/>
      <c r="C429" s="23"/>
      <c r="D429" s="84"/>
      <c r="E429" s="19"/>
      <c r="F429" s="19"/>
      <c r="G429" s="19"/>
      <c r="H429" s="138"/>
      <c r="J429" s="6" t="e">
        <f>VLOOKUP(A429,Endosos!C407:E906,3,)</f>
        <v>#N/A</v>
      </c>
      <c r="K429" s="6" t="e">
        <f t="shared" si="13"/>
        <v>#N/A</v>
      </c>
      <c r="L429" s="4" t="str">
        <f t="shared" si="14"/>
        <v>a</v>
      </c>
      <c r="M429" s="4"/>
    </row>
    <row r="430" spans="1:13" x14ac:dyDescent="0.25">
      <c r="A430" s="2">
        <v>399</v>
      </c>
      <c r="B430" s="19"/>
      <c r="C430" s="23"/>
      <c r="D430" s="84"/>
      <c r="E430" s="19"/>
      <c r="F430" s="19"/>
      <c r="G430" s="19"/>
      <c r="H430" s="138"/>
      <c r="J430" s="6" t="e">
        <f>VLOOKUP(A430,Endosos!C408:E907,3,)</f>
        <v>#N/A</v>
      </c>
      <c r="K430" s="6" t="e">
        <f t="shared" si="13"/>
        <v>#N/A</v>
      </c>
      <c r="L430" s="4" t="str">
        <f t="shared" si="14"/>
        <v>a</v>
      </c>
      <c r="M430" s="4"/>
    </row>
    <row r="431" spans="1:13" x14ac:dyDescent="0.25">
      <c r="A431" s="2">
        <v>400</v>
      </c>
      <c r="B431" s="19"/>
      <c r="C431" s="23"/>
      <c r="D431" s="84"/>
      <c r="E431" s="19"/>
      <c r="F431" s="19"/>
      <c r="G431" s="19"/>
      <c r="H431" s="138"/>
      <c r="J431" s="6" t="e">
        <f>VLOOKUP(A431,Endosos!C409:E908,3,)</f>
        <v>#N/A</v>
      </c>
      <c r="K431" s="6" t="e">
        <f t="shared" si="13"/>
        <v>#N/A</v>
      </c>
      <c r="L431" s="4" t="str">
        <f t="shared" si="14"/>
        <v>a</v>
      </c>
      <c r="M431" s="4"/>
    </row>
    <row r="432" spans="1:13" x14ac:dyDescent="0.25">
      <c r="A432" s="2">
        <v>401</v>
      </c>
      <c r="B432" s="19"/>
      <c r="C432" s="23"/>
      <c r="D432" s="84"/>
      <c r="E432" s="19"/>
      <c r="F432" s="19"/>
      <c r="G432" s="19"/>
      <c r="H432" s="138"/>
      <c r="J432" s="6" t="e">
        <f>VLOOKUP(A432,Endosos!C410:E909,3,)</f>
        <v>#N/A</v>
      </c>
      <c r="K432" s="6" t="e">
        <f t="shared" si="13"/>
        <v>#N/A</v>
      </c>
      <c r="L432" s="4" t="str">
        <f t="shared" si="14"/>
        <v>a</v>
      </c>
      <c r="M432" s="4"/>
    </row>
    <row r="433" spans="1:13" x14ac:dyDescent="0.25">
      <c r="A433" s="2">
        <v>402</v>
      </c>
      <c r="B433" s="19"/>
      <c r="C433" s="23"/>
      <c r="D433" s="84"/>
      <c r="E433" s="19"/>
      <c r="F433" s="19"/>
      <c r="G433" s="19"/>
      <c r="H433" s="138"/>
      <c r="J433" s="6" t="e">
        <f>VLOOKUP(A433,Endosos!C411:E910,3,)</f>
        <v>#N/A</v>
      </c>
      <c r="K433" s="6" t="e">
        <f t="shared" si="13"/>
        <v>#N/A</v>
      </c>
      <c r="L433" s="4" t="str">
        <f t="shared" si="14"/>
        <v>a</v>
      </c>
      <c r="M433" s="4"/>
    </row>
    <row r="434" spans="1:13" x14ac:dyDescent="0.25">
      <c r="A434" s="2">
        <v>403</v>
      </c>
      <c r="B434" s="19"/>
      <c r="C434" s="23"/>
      <c r="D434" s="84"/>
      <c r="E434" s="19"/>
      <c r="F434" s="19"/>
      <c r="G434" s="19"/>
      <c r="H434" s="138"/>
      <c r="J434" s="6" t="e">
        <f>VLOOKUP(A434,Endosos!C412:E911,3,)</f>
        <v>#N/A</v>
      </c>
      <c r="K434" s="6" t="e">
        <f t="shared" si="13"/>
        <v>#N/A</v>
      </c>
      <c r="L434" s="4" t="str">
        <f t="shared" si="14"/>
        <v>a</v>
      </c>
      <c r="M434" s="4"/>
    </row>
    <row r="435" spans="1:13" x14ac:dyDescent="0.25">
      <c r="A435" s="2">
        <v>404</v>
      </c>
      <c r="B435" s="19"/>
      <c r="C435" s="23"/>
      <c r="D435" s="84"/>
      <c r="E435" s="19"/>
      <c r="F435" s="19"/>
      <c r="G435" s="19"/>
      <c r="H435" s="138"/>
      <c r="J435" s="6" t="e">
        <f>VLOOKUP(A435,Endosos!C413:E912,3,)</f>
        <v>#N/A</v>
      </c>
      <c r="K435" s="6" t="e">
        <f t="shared" si="13"/>
        <v>#N/A</v>
      </c>
      <c r="L435" s="4" t="str">
        <f t="shared" si="14"/>
        <v>a</v>
      </c>
      <c r="M435" s="4"/>
    </row>
    <row r="436" spans="1:13" x14ac:dyDescent="0.25">
      <c r="A436" s="2">
        <v>405</v>
      </c>
      <c r="B436" s="19"/>
      <c r="C436" s="37"/>
      <c r="D436" s="84"/>
      <c r="E436" s="19"/>
      <c r="F436" s="19"/>
      <c r="G436" s="19"/>
      <c r="H436" s="138"/>
      <c r="J436" s="6" t="e">
        <f>VLOOKUP(A436,Endosos!C414:E913,3,)</f>
        <v>#N/A</v>
      </c>
      <c r="K436" s="6" t="e">
        <f t="shared" si="13"/>
        <v>#N/A</v>
      </c>
      <c r="L436" s="4" t="str">
        <f t="shared" si="14"/>
        <v>a</v>
      </c>
      <c r="M436" s="4"/>
    </row>
    <row r="437" spans="1:13" x14ac:dyDescent="0.25">
      <c r="A437" s="2">
        <v>406</v>
      </c>
      <c r="B437" s="19"/>
      <c r="C437" s="23"/>
      <c r="D437" s="84"/>
      <c r="E437" s="19"/>
      <c r="F437" s="19"/>
      <c r="G437" s="19"/>
      <c r="H437" s="138"/>
      <c r="J437" s="6" t="e">
        <f>VLOOKUP(A437,Endosos!C415:E914,3,)</f>
        <v>#N/A</v>
      </c>
      <c r="K437" s="6" t="e">
        <f t="shared" si="13"/>
        <v>#N/A</v>
      </c>
      <c r="L437" s="4" t="str">
        <f t="shared" si="14"/>
        <v>a</v>
      </c>
      <c r="M437" s="4"/>
    </row>
    <row r="438" spans="1:13" x14ac:dyDescent="0.25">
      <c r="A438" s="2">
        <v>407</v>
      </c>
      <c r="B438" s="19"/>
      <c r="C438" s="23"/>
      <c r="D438" s="84"/>
      <c r="E438" s="19"/>
      <c r="F438" s="19"/>
      <c r="G438" s="19"/>
      <c r="H438" s="138"/>
      <c r="J438" s="6" t="e">
        <f>VLOOKUP(A438,Endosos!C416:E915,3,)</f>
        <v>#N/A</v>
      </c>
      <c r="K438" s="6" t="e">
        <f t="shared" si="13"/>
        <v>#N/A</v>
      </c>
      <c r="L438" s="4" t="str">
        <f t="shared" si="14"/>
        <v>a</v>
      </c>
      <c r="M438" s="4"/>
    </row>
    <row r="439" spans="1:13" x14ac:dyDescent="0.25">
      <c r="A439" s="2">
        <v>408</v>
      </c>
      <c r="B439" s="19"/>
      <c r="C439" s="23"/>
      <c r="D439" s="84"/>
      <c r="E439" s="19"/>
      <c r="F439" s="19"/>
      <c r="G439" s="19"/>
      <c r="H439" s="138"/>
      <c r="J439" s="6" t="e">
        <f>VLOOKUP(A439,Endosos!C417:E916,3,)</f>
        <v>#N/A</v>
      </c>
      <c r="K439" s="6" t="e">
        <f t="shared" si="13"/>
        <v>#N/A</v>
      </c>
      <c r="L439" s="4" t="str">
        <f t="shared" si="14"/>
        <v>a</v>
      </c>
      <c r="M439" s="4"/>
    </row>
    <row r="440" spans="1:13" x14ac:dyDescent="0.25">
      <c r="A440" s="2">
        <v>409</v>
      </c>
      <c r="B440" s="19"/>
      <c r="C440" s="23"/>
      <c r="D440" s="84"/>
      <c r="E440" s="19"/>
      <c r="F440" s="19"/>
      <c r="G440" s="19"/>
      <c r="H440" s="138"/>
      <c r="J440" s="6" t="e">
        <f>VLOOKUP(A440,Endosos!C418:E917,3,)</f>
        <v>#N/A</v>
      </c>
      <c r="K440" s="6" t="e">
        <f t="shared" si="13"/>
        <v>#N/A</v>
      </c>
      <c r="L440" s="4" t="str">
        <f t="shared" si="14"/>
        <v>a</v>
      </c>
      <c r="M440" s="4"/>
    </row>
    <row r="441" spans="1:13" x14ac:dyDescent="0.25">
      <c r="A441" s="2">
        <v>410</v>
      </c>
      <c r="B441" s="19"/>
      <c r="C441" s="23"/>
      <c r="D441" s="84"/>
      <c r="E441" s="19"/>
      <c r="F441" s="19"/>
      <c r="G441" s="19"/>
      <c r="H441" s="138"/>
      <c r="J441" s="6" t="e">
        <f>VLOOKUP(A441,Endosos!C419:E918,3,)</f>
        <v>#N/A</v>
      </c>
      <c r="K441" s="6" t="e">
        <f t="shared" si="13"/>
        <v>#N/A</v>
      </c>
      <c r="L441" s="4" t="str">
        <f t="shared" si="14"/>
        <v>a</v>
      </c>
      <c r="M441" s="4"/>
    </row>
    <row r="442" spans="1:13" x14ac:dyDescent="0.25">
      <c r="A442" s="2">
        <v>411</v>
      </c>
      <c r="B442" s="19"/>
      <c r="C442" s="23"/>
      <c r="D442" s="84"/>
      <c r="E442" s="19"/>
      <c r="F442" s="19"/>
      <c r="G442" s="19"/>
      <c r="H442" s="138"/>
      <c r="J442" s="6" t="e">
        <f>VLOOKUP(A442,Endosos!C420:E919,3,)</f>
        <v>#N/A</v>
      </c>
      <c r="K442" s="6" t="e">
        <f t="shared" si="13"/>
        <v>#N/A</v>
      </c>
      <c r="L442" s="4" t="str">
        <f t="shared" si="14"/>
        <v>a</v>
      </c>
      <c r="M442" s="4"/>
    </row>
    <row r="443" spans="1:13" x14ac:dyDescent="0.25">
      <c r="A443" s="2">
        <v>412</v>
      </c>
      <c r="B443" s="19"/>
      <c r="C443" s="23"/>
      <c r="D443" s="84"/>
      <c r="E443" s="19"/>
      <c r="F443" s="19"/>
      <c r="G443" s="19"/>
      <c r="H443" s="138"/>
      <c r="J443" s="6" t="e">
        <f>VLOOKUP(A443,Endosos!C421:E920,3,)</f>
        <v>#N/A</v>
      </c>
      <c r="K443" s="6" t="e">
        <f t="shared" si="13"/>
        <v>#N/A</v>
      </c>
      <c r="L443" s="4" t="str">
        <f t="shared" si="14"/>
        <v>a</v>
      </c>
      <c r="M443" s="4"/>
    </row>
    <row r="444" spans="1:13" x14ac:dyDescent="0.25">
      <c r="A444" s="2">
        <v>413</v>
      </c>
      <c r="B444" s="19"/>
      <c r="C444" s="23"/>
      <c r="D444" s="84"/>
      <c r="E444" s="19"/>
      <c r="F444" s="19"/>
      <c r="G444" s="19"/>
      <c r="H444" s="138"/>
      <c r="J444" s="6" t="e">
        <f>VLOOKUP(A444,Endosos!C422:E921,3,)</f>
        <v>#N/A</v>
      </c>
      <c r="K444" s="6" t="e">
        <f t="shared" si="13"/>
        <v>#N/A</v>
      </c>
      <c r="L444" s="4" t="str">
        <f t="shared" si="14"/>
        <v>a</v>
      </c>
      <c r="M444" s="4"/>
    </row>
    <row r="445" spans="1:13" x14ac:dyDescent="0.25">
      <c r="A445" s="2">
        <v>414</v>
      </c>
      <c r="B445" s="19"/>
      <c r="C445" s="23"/>
      <c r="D445" s="84"/>
      <c r="E445" s="19"/>
      <c r="F445" s="19"/>
      <c r="G445" s="19"/>
      <c r="H445" s="138"/>
      <c r="J445" s="6" t="e">
        <f>VLOOKUP(A445,Endosos!C423:E922,3,)</f>
        <v>#N/A</v>
      </c>
      <c r="K445" s="6" t="e">
        <f t="shared" si="13"/>
        <v>#N/A</v>
      </c>
      <c r="L445" s="4" t="str">
        <f t="shared" si="14"/>
        <v>a</v>
      </c>
      <c r="M445" s="4"/>
    </row>
    <row r="446" spans="1:13" x14ac:dyDescent="0.25">
      <c r="A446" s="2">
        <v>415</v>
      </c>
      <c r="B446" s="19"/>
      <c r="C446" s="23"/>
      <c r="D446" s="84"/>
      <c r="E446" s="19"/>
      <c r="F446" s="19"/>
      <c r="G446" s="19"/>
      <c r="H446" s="138"/>
      <c r="J446" s="6" t="e">
        <f>VLOOKUP(A446,Endosos!C424:E923,3,)</f>
        <v>#N/A</v>
      </c>
      <c r="K446" s="6" t="e">
        <f t="shared" si="13"/>
        <v>#N/A</v>
      </c>
      <c r="L446" s="4" t="str">
        <f t="shared" si="14"/>
        <v>a</v>
      </c>
      <c r="M446" s="4"/>
    </row>
    <row r="447" spans="1:13" x14ac:dyDescent="0.25">
      <c r="A447" s="2">
        <v>416</v>
      </c>
      <c r="B447" s="19"/>
      <c r="C447" s="23"/>
      <c r="D447" s="84"/>
      <c r="E447" s="19"/>
      <c r="F447" s="19"/>
      <c r="G447" s="19"/>
      <c r="H447" s="138"/>
      <c r="J447" s="6" t="e">
        <f>VLOOKUP(A447,Endosos!C425:E924,3,)</f>
        <v>#N/A</v>
      </c>
      <c r="K447" s="6" t="e">
        <f t="shared" si="13"/>
        <v>#N/A</v>
      </c>
      <c r="L447" s="4" t="str">
        <f t="shared" si="14"/>
        <v>a</v>
      </c>
      <c r="M447" s="4"/>
    </row>
    <row r="448" spans="1:13" x14ac:dyDescent="0.25">
      <c r="A448" s="2">
        <v>417</v>
      </c>
      <c r="B448" s="19"/>
      <c r="C448" s="23"/>
      <c r="D448" s="84"/>
      <c r="E448" s="19"/>
      <c r="F448" s="19"/>
      <c r="G448" s="19"/>
      <c r="H448" s="138"/>
      <c r="J448" s="6" t="e">
        <f>VLOOKUP(A448,Endosos!C426:E925,3,)</f>
        <v>#N/A</v>
      </c>
      <c r="K448" s="6" t="e">
        <f t="shared" si="13"/>
        <v>#N/A</v>
      </c>
      <c r="L448" s="4" t="str">
        <f t="shared" si="14"/>
        <v>a</v>
      </c>
      <c r="M448" s="4"/>
    </row>
    <row r="449" spans="1:13" x14ac:dyDescent="0.25">
      <c r="A449" s="2">
        <v>418</v>
      </c>
      <c r="B449" s="19"/>
      <c r="C449" s="23"/>
      <c r="D449" s="84"/>
      <c r="E449" s="19"/>
      <c r="F449" s="19"/>
      <c r="G449" s="19"/>
      <c r="H449" s="138"/>
      <c r="J449" s="6" t="e">
        <f>VLOOKUP(A449,Endosos!C427:E926,3,)</f>
        <v>#N/A</v>
      </c>
      <c r="K449" s="6" t="e">
        <f t="shared" si="13"/>
        <v>#N/A</v>
      </c>
      <c r="L449" s="4" t="str">
        <f t="shared" si="14"/>
        <v>a</v>
      </c>
      <c r="M449" s="4"/>
    </row>
    <row r="450" spans="1:13" x14ac:dyDescent="0.25">
      <c r="A450" s="2">
        <v>419</v>
      </c>
      <c r="B450" s="19"/>
      <c r="C450" s="23"/>
      <c r="D450" s="84"/>
      <c r="E450" s="19"/>
      <c r="F450" s="19"/>
      <c r="G450" s="19"/>
      <c r="H450" s="138"/>
      <c r="J450" s="6" t="e">
        <f>VLOOKUP(A450,Endosos!C428:E927,3,)</f>
        <v>#N/A</v>
      </c>
      <c r="K450" s="6" t="e">
        <f t="shared" si="13"/>
        <v>#N/A</v>
      </c>
      <c r="L450" s="4" t="str">
        <f t="shared" si="14"/>
        <v>a</v>
      </c>
      <c r="M450" s="4"/>
    </row>
    <row r="451" spans="1:13" x14ac:dyDescent="0.25">
      <c r="A451" s="2">
        <v>420</v>
      </c>
      <c r="B451" s="19"/>
      <c r="C451" s="23"/>
      <c r="D451" s="84"/>
      <c r="E451" s="19"/>
      <c r="F451" s="19"/>
      <c r="G451" s="19"/>
      <c r="H451" s="138"/>
      <c r="J451" s="6" t="e">
        <f>VLOOKUP(A451,Endosos!C429:E928,3,)</f>
        <v>#N/A</v>
      </c>
      <c r="K451" s="6" t="e">
        <f t="shared" si="13"/>
        <v>#N/A</v>
      </c>
      <c r="L451" s="4" t="str">
        <f t="shared" si="14"/>
        <v>a</v>
      </c>
      <c r="M451" s="4"/>
    </row>
    <row r="452" spans="1:13" x14ac:dyDescent="0.25">
      <c r="A452" s="2">
        <v>421</v>
      </c>
      <c r="B452" s="19"/>
      <c r="C452" s="23"/>
      <c r="D452" s="84"/>
      <c r="E452" s="19"/>
      <c r="F452" s="19"/>
      <c r="G452" s="19"/>
      <c r="H452" s="138"/>
      <c r="J452" s="6" t="e">
        <f>VLOOKUP(A452,Endosos!C430:E929,3,)</f>
        <v>#N/A</v>
      </c>
      <c r="K452" s="6" t="e">
        <f t="shared" si="13"/>
        <v>#N/A</v>
      </c>
      <c r="L452" s="4" t="str">
        <f t="shared" si="14"/>
        <v>a</v>
      </c>
      <c r="M452" s="4"/>
    </row>
    <row r="453" spans="1:13" x14ac:dyDescent="0.25">
      <c r="A453" s="2">
        <v>422</v>
      </c>
      <c r="B453" s="19"/>
      <c r="C453" s="23"/>
      <c r="D453" s="84"/>
      <c r="E453" s="19"/>
      <c r="F453" s="19"/>
      <c r="G453" s="19"/>
      <c r="H453" s="138"/>
      <c r="J453" s="6" t="e">
        <f>VLOOKUP(A453,Endosos!C431:E930,3,)</f>
        <v>#N/A</v>
      </c>
      <c r="K453" s="6" t="e">
        <f t="shared" si="13"/>
        <v>#N/A</v>
      </c>
      <c r="L453" s="4" t="str">
        <f t="shared" si="14"/>
        <v>a</v>
      </c>
      <c r="M453" s="4"/>
    </row>
    <row r="454" spans="1:13" x14ac:dyDescent="0.25">
      <c r="A454" s="2">
        <v>423</v>
      </c>
      <c r="B454" s="19"/>
      <c r="C454" s="23"/>
      <c r="D454" s="84"/>
      <c r="E454" s="19"/>
      <c r="F454" s="19"/>
      <c r="G454" s="19"/>
      <c r="H454" s="138"/>
      <c r="J454" s="6" t="e">
        <f>VLOOKUP(A454,Endosos!C432:E931,3,)</f>
        <v>#N/A</v>
      </c>
      <c r="K454" s="6" t="e">
        <f t="shared" si="13"/>
        <v>#N/A</v>
      </c>
      <c r="L454" s="4" t="str">
        <f t="shared" si="14"/>
        <v>a</v>
      </c>
      <c r="M454" s="4"/>
    </row>
    <row r="455" spans="1:13" x14ac:dyDescent="0.25">
      <c r="A455" s="2">
        <v>424</v>
      </c>
      <c r="B455" s="19"/>
      <c r="C455" s="23"/>
      <c r="D455" s="84"/>
      <c r="E455" s="19"/>
      <c r="F455" s="19"/>
      <c r="G455" s="19"/>
      <c r="H455" s="138"/>
      <c r="J455" s="6" t="e">
        <f>VLOOKUP(A455,Endosos!C433:E932,3,)</f>
        <v>#N/A</v>
      </c>
      <c r="K455" s="6" t="e">
        <f t="shared" si="13"/>
        <v>#N/A</v>
      </c>
      <c r="L455" s="4" t="str">
        <f t="shared" si="14"/>
        <v>a</v>
      </c>
      <c r="M455" s="4"/>
    </row>
    <row r="456" spans="1:13" x14ac:dyDescent="0.25">
      <c r="A456" s="2">
        <v>425</v>
      </c>
      <c r="B456" s="19"/>
      <c r="C456" s="23"/>
      <c r="D456" s="84"/>
      <c r="E456" s="19"/>
      <c r="F456" s="19"/>
      <c r="G456" s="19"/>
      <c r="H456" s="138"/>
      <c r="J456" s="6" t="e">
        <f>VLOOKUP(A456,Endosos!C434:E933,3,)</f>
        <v>#N/A</v>
      </c>
      <c r="K456" s="6" t="e">
        <f t="shared" si="13"/>
        <v>#N/A</v>
      </c>
      <c r="L456" s="4" t="str">
        <f t="shared" si="14"/>
        <v>a</v>
      </c>
      <c r="M456" s="4"/>
    </row>
    <row r="457" spans="1:13" x14ac:dyDescent="0.25">
      <c r="A457" s="2">
        <v>426</v>
      </c>
      <c r="B457" s="19"/>
      <c r="C457" s="23"/>
      <c r="D457" s="84"/>
      <c r="E457" s="19"/>
      <c r="F457" s="19"/>
      <c r="G457" s="19"/>
      <c r="H457" s="138"/>
      <c r="J457" s="6" t="e">
        <f>VLOOKUP(A457,Endosos!C435:E934,3,)</f>
        <v>#N/A</v>
      </c>
      <c r="K457" s="6" t="e">
        <f t="shared" si="13"/>
        <v>#N/A</v>
      </c>
      <c r="L457" s="4" t="str">
        <f t="shared" si="14"/>
        <v>a</v>
      </c>
      <c r="M457" s="4"/>
    </row>
    <row r="458" spans="1:13" x14ac:dyDescent="0.25">
      <c r="A458" s="2">
        <v>427</v>
      </c>
      <c r="B458" s="19"/>
      <c r="C458" s="23"/>
      <c r="D458" s="84"/>
      <c r="E458" s="19"/>
      <c r="F458" s="19"/>
      <c r="G458" s="19"/>
      <c r="H458" s="138"/>
      <c r="J458" s="6" t="e">
        <f>VLOOKUP(A458,Endosos!C436:E935,3,)</f>
        <v>#N/A</v>
      </c>
      <c r="K458" s="6" t="e">
        <f t="shared" si="13"/>
        <v>#N/A</v>
      </c>
      <c r="L458" s="4" t="str">
        <f t="shared" si="14"/>
        <v>a</v>
      </c>
      <c r="M458" s="4"/>
    </row>
    <row r="459" spans="1:13" x14ac:dyDescent="0.25">
      <c r="A459" s="2">
        <v>428</v>
      </c>
      <c r="B459" s="19"/>
      <c r="C459" s="23"/>
      <c r="D459" s="84"/>
      <c r="E459" s="19"/>
      <c r="F459" s="19"/>
      <c r="G459" s="19"/>
      <c r="H459" s="138"/>
      <c r="J459" s="6" t="e">
        <f>VLOOKUP(A459,Endosos!C437:E936,3,)</f>
        <v>#N/A</v>
      </c>
      <c r="K459" s="6" t="e">
        <f t="shared" si="13"/>
        <v>#N/A</v>
      </c>
      <c r="L459" s="4" t="str">
        <f t="shared" si="14"/>
        <v>a</v>
      </c>
      <c r="M459" s="4"/>
    </row>
    <row r="460" spans="1:13" x14ac:dyDescent="0.25">
      <c r="A460" s="2">
        <v>429</v>
      </c>
      <c r="B460" s="19"/>
      <c r="C460" s="23"/>
      <c r="D460" s="84"/>
      <c r="E460" s="19"/>
      <c r="F460" s="19"/>
      <c r="G460" s="19"/>
      <c r="H460" s="138"/>
      <c r="J460" s="6" t="e">
        <f>VLOOKUP(A460,Endosos!C438:E937,3,)</f>
        <v>#N/A</v>
      </c>
      <c r="K460" s="6" t="e">
        <f t="shared" si="13"/>
        <v>#N/A</v>
      </c>
      <c r="L460" s="4" t="str">
        <f t="shared" si="14"/>
        <v>a</v>
      </c>
      <c r="M460" s="4"/>
    </row>
    <row r="461" spans="1:13" x14ac:dyDescent="0.25">
      <c r="A461" s="2">
        <v>430</v>
      </c>
      <c r="B461" s="19"/>
      <c r="C461" s="23"/>
      <c r="D461" s="84"/>
      <c r="E461" s="19"/>
      <c r="F461" s="19"/>
      <c r="G461" s="19"/>
      <c r="H461" s="138"/>
      <c r="J461" s="6" t="e">
        <f>VLOOKUP(A461,Endosos!C439:E938,3,)</f>
        <v>#N/A</v>
      </c>
      <c r="K461" s="6" t="e">
        <f t="shared" si="13"/>
        <v>#N/A</v>
      </c>
      <c r="L461" s="4" t="str">
        <f t="shared" si="14"/>
        <v>a</v>
      </c>
      <c r="M461" s="4"/>
    </row>
    <row r="462" spans="1:13" x14ac:dyDescent="0.25">
      <c r="A462" s="2">
        <v>431</v>
      </c>
      <c r="B462" s="19"/>
      <c r="C462" s="23"/>
      <c r="D462" s="84"/>
      <c r="E462" s="19"/>
      <c r="F462" s="19"/>
      <c r="G462" s="19"/>
      <c r="H462" s="138"/>
      <c r="J462" s="6" t="e">
        <f>VLOOKUP(A462,Endosos!C440:E939,3,)</f>
        <v>#N/A</v>
      </c>
      <c r="K462" s="6" t="e">
        <f t="shared" si="13"/>
        <v>#N/A</v>
      </c>
      <c r="L462" s="4" t="str">
        <f t="shared" si="14"/>
        <v>a</v>
      </c>
      <c r="M462" s="4"/>
    </row>
    <row r="463" spans="1:13" x14ac:dyDescent="0.25">
      <c r="A463" s="2">
        <v>432</v>
      </c>
      <c r="B463" s="19"/>
      <c r="C463" s="23"/>
      <c r="D463" s="84"/>
      <c r="E463" s="19"/>
      <c r="F463" s="19"/>
      <c r="G463" s="19"/>
      <c r="H463" s="138"/>
      <c r="J463" s="6" t="e">
        <f>VLOOKUP(A463,Endosos!C441:E940,3,)</f>
        <v>#N/A</v>
      </c>
      <c r="K463" s="6" t="e">
        <f t="shared" si="13"/>
        <v>#N/A</v>
      </c>
      <c r="L463" s="4" t="str">
        <f t="shared" si="14"/>
        <v>a</v>
      </c>
      <c r="M463" s="4"/>
    </row>
    <row r="464" spans="1:13" x14ac:dyDescent="0.25">
      <c r="A464" s="2">
        <v>433</v>
      </c>
      <c r="B464" s="19"/>
      <c r="C464" s="23"/>
      <c r="D464" s="84"/>
      <c r="E464" s="19"/>
      <c r="F464" s="19"/>
      <c r="G464" s="19"/>
      <c r="H464" s="138"/>
      <c r="J464" s="6" t="e">
        <f>VLOOKUP(A464,Endosos!C442:E941,3,)</f>
        <v>#N/A</v>
      </c>
      <c r="K464" s="6" t="e">
        <f t="shared" si="13"/>
        <v>#N/A</v>
      </c>
      <c r="L464" s="4" t="str">
        <f t="shared" si="14"/>
        <v>a</v>
      </c>
      <c r="M464" s="4"/>
    </row>
    <row r="465" spans="1:13" x14ac:dyDescent="0.25">
      <c r="A465" s="2">
        <v>434</v>
      </c>
      <c r="B465" s="19"/>
      <c r="C465" s="23"/>
      <c r="D465" s="84"/>
      <c r="E465" s="19"/>
      <c r="F465" s="19"/>
      <c r="G465" s="19"/>
      <c r="H465" s="138"/>
      <c r="J465" s="6" t="e">
        <f>VLOOKUP(A465,Endosos!C443:E942,3,)</f>
        <v>#N/A</v>
      </c>
      <c r="K465" s="6" t="e">
        <f t="shared" si="13"/>
        <v>#N/A</v>
      </c>
      <c r="L465" s="4" t="str">
        <f t="shared" si="14"/>
        <v>a</v>
      </c>
      <c r="M465" s="4"/>
    </row>
    <row r="466" spans="1:13" x14ac:dyDescent="0.25">
      <c r="A466" s="2">
        <v>435</v>
      </c>
      <c r="B466" s="19"/>
      <c r="C466" s="23"/>
      <c r="D466" s="84"/>
      <c r="E466" s="19"/>
      <c r="F466" s="19"/>
      <c r="G466" s="19"/>
      <c r="H466" s="138"/>
      <c r="J466" s="6" t="e">
        <f>VLOOKUP(A466,Endosos!C444:E943,3,)</f>
        <v>#N/A</v>
      </c>
      <c r="K466" s="6" t="e">
        <f t="shared" si="13"/>
        <v>#N/A</v>
      </c>
      <c r="L466" s="4" t="str">
        <f t="shared" si="14"/>
        <v>a</v>
      </c>
      <c r="M466" s="4"/>
    </row>
    <row r="467" spans="1:13" x14ac:dyDescent="0.25">
      <c r="A467" s="2">
        <v>436</v>
      </c>
      <c r="B467" s="19"/>
      <c r="C467" s="23"/>
      <c r="D467" s="84"/>
      <c r="E467" s="19"/>
      <c r="F467" s="19"/>
      <c r="G467" s="19"/>
      <c r="H467" s="138"/>
      <c r="J467" s="6" t="e">
        <f>VLOOKUP(A467,Endosos!C445:E944,3,)</f>
        <v>#N/A</v>
      </c>
      <c r="K467" s="6" t="e">
        <f t="shared" si="13"/>
        <v>#N/A</v>
      </c>
      <c r="L467" s="4" t="str">
        <f t="shared" si="14"/>
        <v>a</v>
      </c>
      <c r="M467" s="4"/>
    </row>
    <row r="468" spans="1:13" x14ac:dyDescent="0.25">
      <c r="A468" s="2">
        <v>437</v>
      </c>
      <c r="B468" s="19"/>
      <c r="C468" s="23"/>
      <c r="D468" s="84"/>
      <c r="E468" s="19"/>
      <c r="F468" s="19"/>
      <c r="G468" s="19"/>
      <c r="H468" s="138"/>
      <c r="J468" s="6" t="e">
        <f>VLOOKUP(A468,Endosos!C446:E945,3,)</f>
        <v>#N/A</v>
      </c>
      <c r="K468" s="6" t="e">
        <f t="shared" si="13"/>
        <v>#N/A</v>
      </c>
      <c r="L468" s="4" t="str">
        <f t="shared" si="14"/>
        <v>a</v>
      </c>
      <c r="M468" s="4"/>
    </row>
    <row r="469" spans="1:13" x14ac:dyDescent="0.25">
      <c r="A469" s="2">
        <v>438</v>
      </c>
      <c r="B469" s="19"/>
      <c r="C469" s="23"/>
      <c r="D469" s="84"/>
      <c r="E469" s="19"/>
      <c r="F469" s="19"/>
      <c r="G469" s="19"/>
      <c r="H469" s="138"/>
      <c r="J469" s="6" t="e">
        <f>VLOOKUP(A469,Endosos!C447:E946,3,)</f>
        <v>#N/A</v>
      </c>
      <c r="K469" s="6" t="e">
        <f t="shared" si="13"/>
        <v>#N/A</v>
      </c>
      <c r="L469" s="4" t="str">
        <f t="shared" si="14"/>
        <v>a</v>
      </c>
      <c r="M469" s="4"/>
    </row>
    <row r="470" spans="1:13" x14ac:dyDescent="0.25">
      <c r="A470" s="2">
        <v>439</v>
      </c>
      <c r="B470" s="19"/>
      <c r="C470" s="23"/>
      <c r="D470" s="84"/>
      <c r="E470" s="19"/>
      <c r="F470" s="19"/>
      <c r="G470" s="19"/>
      <c r="H470" s="138"/>
      <c r="J470" s="6" t="e">
        <f>VLOOKUP(A470,Endosos!C448:E947,3,)</f>
        <v>#N/A</v>
      </c>
      <c r="K470" s="6" t="e">
        <f t="shared" si="13"/>
        <v>#N/A</v>
      </c>
      <c r="L470" s="4" t="str">
        <f t="shared" si="14"/>
        <v>a</v>
      </c>
      <c r="M470" s="4"/>
    </row>
    <row r="471" spans="1:13" x14ac:dyDescent="0.25">
      <c r="A471" s="2">
        <v>440</v>
      </c>
      <c r="B471" s="19"/>
      <c r="C471" s="23"/>
      <c r="D471" s="84"/>
      <c r="E471" s="19"/>
      <c r="F471" s="19"/>
      <c r="G471" s="19"/>
      <c r="H471" s="138"/>
      <c r="J471" s="6" t="e">
        <f>VLOOKUP(A471,Endosos!C449:E948,3,)</f>
        <v>#N/A</v>
      </c>
      <c r="K471" s="6" t="e">
        <f t="shared" si="13"/>
        <v>#N/A</v>
      </c>
      <c r="L471" s="4" t="str">
        <f t="shared" si="14"/>
        <v>a</v>
      </c>
      <c r="M471" s="4"/>
    </row>
    <row r="472" spans="1:13" x14ac:dyDescent="0.25">
      <c r="A472" s="2">
        <v>441</v>
      </c>
      <c r="B472" s="19"/>
      <c r="C472" s="23"/>
      <c r="D472" s="84"/>
      <c r="E472" s="19"/>
      <c r="F472" s="19"/>
      <c r="G472" s="19"/>
      <c r="H472" s="138"/>
      <c r="J472" s="6" t="e">
        <f>VLOOKUP(A472,Endosos!C450:E949,3,)</f>
        <v>#N/A</v>
      </c>
      <c r="K472" s="6" t="e">
        <f t="shared" si="13"/>
        <v>#N/A</v>
      </c>
      <c r="L472" s="4" t="str">
        <f t="shared" si="14"/>
        <v>a</v>
      </c>
      <c r="M472" s="4"/>
    </row>
    <row r="473" spans="1:13" x14ac:dyDescent="0.25">
      <c r="A473" s="2">
        <v>442</v>
      </c>
      <c r="B473" s="19"/>
      <c r="C473" s="23"/>
      <c r="D473" s="84"/>
      <c r="E473" s="19"/>
      <c r="F473" s="19"/>
      <c r="G473" s="19"/>
      <c r="H473" s="138"/>
      <c r="J473" s="6" t="e">
        <f>VLOOKUP(A473,Endosos!C451:E950,3,)</f>
        <v>#N/A</v>
      </c>
      <c r="K473" s="6" t="e">
        <f t="shared" si="13"/>
        <v>#N/A</v>
      </c>
      <c r="L473" s="4" t="str">
        <f t="shared" si="14"/>
        <v>a</v>
      </c>
      <c r="M473" s="4"/>
    </row>
    <row r="474" spans="1:13" x14ac:dyDescent="0.25">
      <c r="A474" s="2">
        <v>443</v>
      </c>
      <c r="B474" s="19"/>
      <c r="C474" s="23"/>
      <c r="D474" s="84"/>
      <c r="E474" s="19"/>
      <c r="F474" s="19"/>
      <c r="G474" s="19"/>
      <c r="H474" s="138"/>
      <c r="J474" s="6" t="e">
        <f>VLOOKUP(A474,Endosos!C452:E951,3,)</f>
        <v>#N/A</v>
      </c>
      <c r="K474" s="6" t="e">
        <f t="shared" si="13"/>
        <v>#N/A</v>
      </c>
      <c r="L474" s="4" t="str">
        <f t="shared" si="14"/>
        <v>a</v>
      </c>
      <c r="M474" s="4"/>
    </row>
    <row r="475" spans="1:13" x14ac:dyDescent="0.25">
      <c r="A475" s="2">
        <v>444</v>
      </c>
      <c r="B475" s="19"/>
      <c r="C475" s="23"/>
      <c r="D475" s="84"/>
      <c r="E475" s="19"/>
      <c r="F475" s="19"/>
      <c r="G475" s="19"/>
      <c r="H475" s="138"/>
      <c r="J475" s="6" t="e">
        <f>VLOOKUP(A475,Endosos!C453:E952,3,)</f>
        <v>#N/A</v>
      </c>
      <c r="K475" s="6" t="e">
        <f t="shared" si="13"/>
        <v>#N/A</v>
      </c>
      <c r="L475" s="4" t="str">
        <f t="shared" si="14"/>
        <v>a</v>
      </c>
      <c r="M475" s="4"/>
    </row>
    <row r="476" spans="1:13" x14ac:dyDescent="0.25">
      <c r="A476" s="2">
        <v>445</v>
      </c>
      <c r="B476" s="19"/>
      <c r="C476" s="23"/>
      <c r="D476" s="84"/>
      <c r="E476" s="19"/>
      <c r="F476" s="19"/>
      <c r="G476" s="19"/>
      <c r="H476" s="138"/>
      <c r="J476" s="6" t="e">
        <f>VLOOKUP(A476,Endosos!C454:E953,3,)</f>
        <v>#N/A</v>
      </c>
      <c r="K476" s="6" t="e">
        <f t="shared" si="13"/>
        <v>#N/A</v>
      </c>
      <c r="L476" s="4" t="str">
        <f t="shared" si="14"/>
        <v>a</v>
      </c>
      <c r="M476" s="4"/>
    </row>
    <row r="477" spans="1:13" x14ac:dyDescent="0.25">
      <c r="A477" s="2">
        <v>446</v>
      </c>
      <c r="B477" s="19"/>
      <c r="C477" s="23"/>
      <c r="D477" s="84"/>
      <c r="E477" s="19"/>
      <c r="F477" s="19"/>
      <c r="G477" s="19"/>
      <c r="H477" s="138"/>
      <c r="J477" s="6" t="e">
        <f>VLOOKUP(A477,Endosos!C455:E954,3,)</f>
        <v>#N/A</v>
      </c>
      <c r="K477" s="6" t="e">
        <f t="shared" si="13"/>
        <v>#N/A</v>
      </c>
      <c r="L477" s="4" t="str">
        <f t="shared" si="14"/>
        <v>a</v>
      </c>
      <c r="M477" s="4"/>
    </row>
    <row r="478" spans="1:13" x14ac:dyDescent="0.25">
      <c r="A478" s="2">
        <v>447</v>
      </c>
      <c r="B478" s="19"/>
      <c r="C478" s="23"/>
      <c r="D478" s="84"/>
      <c r="E478" s="19"/>
      <c r="F478" s="19"/>
      <c r="G478" s="19"/>
      <c r="H478" s="138"/>
      <c r="J478" s="6" t="e">
        <f>VLOOKUP(A478,Endosos!C456:E955,3,)</f>
        <v>#N/A</v>
      </c>
      <c r="K478" s="6" t="e">
        <f t="shared" si="13"/>
        <v>#N/A</v>
      </c>
      <c r="L478" s="4" t="str">
        <f t="shared" si="14"/>
        <v>a</v>
      </c>
      <c r="M478" s="4"/>
    </row>
    <row r="479" spans="1:13" x14ac:dyDescent="0.25">
      <c r="A479" s="2">
        <v>448</v>
      </c>
      <c r="B479" s="19"/>
      <c r="C479" s="23"/>
      <c r="D479" s="84"/>
      <c r="E479" s="19"/>
      <c r="F479" s="19"/>
      <c r="G479" s="19"/>
      <c r="H479" s="138"/>
      <c r="J479" s="6" t="e">
        <f>VLOOKUP(A479,Endosos!C457:E956,3,)</f>
        <v>#N/A</v>
      </c>
      <c r="K479" s="6" t="e">
        <f t="shared" si="13"/>
        <v>#N/A</v>
      </c>
      <c r="L479" s="4" t="str">
        <f t="shared" si="14"/>
        <v>a</v>
      </c>
      <c r="M479" s="4"/>
    </row>
    <row r="480" spans="1:13" x14ac:dyDescent="0.25">
      <c r="A480" s="2">
        <v>449</v>
      </c>
      <c r="B480" s="19"/>
      <c r="C480" s="23"/>
      <c r="D480" s="84"/>
      <c r="E480" s="19"/>
      <c r="F480" s="19"/>
      <c r="G480" s="19"/>
      <c r="H480" s="138"/>
      <c r="J480" s="6" t="e">
        <f>VLOOKUP(A480,Endosos!C458:E957,3,)</f>
        <v>#N/A</v>
      </c>
      <c r="K480" s="6" t="e">
        <f t="shared" si="13"/>
        <v>#N/A</v>
      </c>
      <c r="L480" s="4" t="str">
        <f t="shared" si="14"/>
        <v>a</v>
      </c>
      <c r="M480" s="4"/>
    </row>
    <row r="481" spans="1:13" x14ac:dyDescent="0.25">
      <c r="A481" s="2">
        <v>450</v>
      </c>
      <c r="B481" s="19"/>
      <c r="C481" s="23"/>
      <c r="D481" s="84"/>
      <c r="E481" s="19"/>
      <c r="F481" s="19"/>
      <c r="G481" s="19"/>
      <c r="H481" s="138"/>
      <c r="J481" s="6" t="e">
        <f>VLOOKUP(A481,Endosos!C459:E958,3,)</f>
        <v>#N/A</v>
      </c>
      <c r="K481" s="6" t="e">
        <f t="shared" ref="K481:K544" si="15">IF(J481="Baja de Vehículo",1,0)</f>
        <v>#N/A</v>
      </c>
      <c r="L481" s="4" t="str">
        <f t="shared" ref="L481:L544" si="16">IF(ISNA(J481),"a","D")</f>
        <v>a</v>
      </c>
      <c r="M481" s="4"/>
    </row>
    <row r="482" spans="1:13" x14ac:dyDescent="0.25">
      <c r="A482" s="2">
        <v>451</v>
      </c>
      <c r="B482" s="19"/>
      <c r="C482" s="23"/>
      <c r="D482" s="84"/>
      <c r="E482" s="19"/>
      <c r="F482" s="19"/>
      <c r="G482" s="19"/>
      <c r="H482" s="138"/>
      <c r="J482" s="6" t="e">
        <f>VLOOKUP(A482,Endosos!C460:E959,3,)</f>
        <v>#N/A</v>
      </c>
      <c r="K482" s="6" t="e">
        <f t="shared" si="15"/>
        <v>#N/A</v>
      </c>
      <c r="L482" s="4" t="str">
        <f t="shared" si="16"/>
        <v>a</v>
      </c>
      <c r="M482" s="4"/>
    </row>
    <row r="483" spans="1:13" x14ac:dyDescent="0.25">
      <c r="A483" s="2">
        <v>452</v>
      </c>
      <c r="B483" s="19"/>
      <c r="C483" s="23"/>
      <c r="D483" s="84"/>
      <c r="E483" s="19"/>
      <c r="F483" s="19"/>
      <c r="G483" s="19"/>
      <c r="H483" s="138"/>
      <c r="J483" s="6" t="e">
        <f>VLOOKUP(A483,Endosos!C461:E960,3,)</f>
        <v>#N/A</v>
      </c>
      <c r="K483" s="6" t="e">
        <f t="shared" si="15"/>
        <v>#N/A</v>
      </c>
      <c r="L483" s="4" t="str">
        <f t="shared" si="16"/>
        <v>a</v>
      </c>
      <c r="M483" s="4"/>
    </row>
    <row r="484" spans="1:13" x14ac:dyDescent="0.25">
      <c r="A484" s="2">
        <v>453</v>
      </c>
      <c r="B484" s="19"/>
      <c r="C484" s="23"/>
      <c r="D484" s="84"/>
      <c r="E484" s="19"/>
      <c r="F484" s="19"/>
      <c r="G484" s="19"/>
      <c r="H484" s="138"/>
      <c r="J484" s="6" t="e">
        <f>VLOOKUP(A484,Endosos!C462:E961,3,)</f>
        <v>#N/A</v>
      </c>
      <c r="K484" s="6" t="e">
        <f t="shared" si="15"/>
        <v>#N/A</v>
      </c>
      <c r="L484" s="4" t="str">
        <f t="shared" si="16"/>
        <v>a</v>
      </c>
      <c r="M484" s="4"/>
    </row>
    <row r="485" spans="1:13" x14ac:dyDescent="0.25">
      <c r="A485" s="2">
        <v>454</v>
      </c>
      <c r="B485" s="19"/>
      <c r="C485" s="23"/>
      <c r="D485" s="84"/>
      <c r="E485" s="19"/>
      <c r="F485" s="19"/>
      <c r="G485" s="19"/>
      <c r="H485" s="138"/>
      <c r="J485" s="6" t="e">
        <f>VLOOKUP(A485,Endosos!C463:E962,3,)</f>
        <v>#N/A</v>
      </c>
      <c r="K485" s="6" t="e">
        <f t="shared" si="15"/>
        <v>#N/A</v>
      </c>
      <c r="L485" s="4" t="str">
        <f t="shared" si="16"/>
        <v>a</v>
      </c>
      <c r="M485" s="4"/>
    </row>
    <row r="486" spans="1:13" x14ac:dyDescent="0.25">
      <c r="A486" s="2">
        <v>455</v>
      </c>
      <c r="B486" s="19"/>
      <c r="C486" s="37"/>
      <c r="D486" s="84"/>
      <c r="E486" s="19"/>
      <c r="F486" s="19"/>
      <c r="G486" s="19"/>
      <c r="H486" s="138"/>
      <c r="J486" s="6" t="e">
        <f>VLOOKUP(A486,Endosos!C464:E963,3,)</f>
        <v>#N/A</v>
      </c>
      <c r="K486" s="6" t="e">
        <f t="shared" si="15"/>
        <v>#N/A</v>
      </c>
      <c r="L486" s="4" t="str">
        <f t="shared" si="16"/>
        <v>a</v>
      </c>
      <c r="M486" s="4"/>
    </row>
    <row r="487" spans="1:13" x14ac:dyDescent="0.25">
      <c r="A487" s="2">
        <v>456</v>
      </c>
      <c r="B487" s="19"/>
      <c r="C487" s="23"/>
      <c r="D487" s="84"/>
      <c r="E487" s="19"/>
      <c r="F487" s="19"/>
      <c r="G487" s="19"/>
      <c r="H487" s="138"/>
      <c r="J487" s="6" t="e">
        <f>VLOOKUP(A487,Endosos!C465:E964,3,)</f>
        <v>#N/A</v>
      </c>
      <c r="K487" s="6" t="e">
        <f t="shared" si="15"/>
        <v>#N/A</v>
      </c>
      <c r="L487" s="4" t="str">
        <f t="shared" si="16"/>
        <v>a</v>
      </c>
      <c r="M487" s="4"/>
    </row>
    <row r="488" spans="1:13" x14ac:dyDescent="0.25">
      <c r="A488" s="2">
        <v>457</v>
      </c>
      <c r="B488" s="19"/>
      <c r="C488" s="23"/>
      <c r="D488" s="84"/>
      <c r="E488" s="19"/>
      <c r="F488" s="19"/>
      <c r="G488" s="19"/>
      <c r="H488" s="138"/>
      <c r="J488" s="6" t="e">
        <f>VLOOKUP(A488,Endosos!C466:E965,3,)</f>
        <v>#N/A</v>
      </c>
      <c r="K488" s="6" t="e">
        <f t="shared" si="15"/>
        <v>#N/A</v>
      </c>
      <c r="L488" s="4" t="str">
        <f t="shared" si="16"/>
        <v>a</v>
      </c>
      <c r="M488" s="4"/>
    </row>
    <row r="489" spans="1:13" x14ac:dyDescent="0.25">
      <c r="A489" s="2">
        <v>458</v>
      </c>
      <c r="B489" s="19"/>
      <c r="C489" s="23"/>
      <c r="D489" s="84"/>
      <c r="E489" s="19"/>
      <c r="F489" s="19"/>
      <c r="G489" s="19"/>
      <c r="H489" s="138"/>
      <c r="J489" s="6" t="e">
        <f>VLOOKUP(A489,Endosos!C467:E966,3,)</f>
        <v>#N/A</v>
      </c>
      <c r="K489" s="6" t="e">
        <f t="shared" si="15"/>
        <v>#N/A</v>
      </c>
      <c r="L489" s="4" t="str">
        <f t="shared" si="16"/>
        <v>a</v>
      </c>
      <c r="M489" s="4"/>
    </row>
    <row r="490" spans="1:13" x14ac:dyDescent="0.25">
      <c r="A490" s="2">
        <v>459</v>
      </c>
      <c r="B490" s="19"/>
      <c r="C490" s="23"/>
      <c r="D490" s="84"/>
      <c r="E490" s="19"/>
      <c r="F490" s="19"/>
      <c r="G490" s="19"/>
      <c r="H490" s="138"/>
      <c r="J490" s="6" t="e">
        <f>VLOOKUP(A490,Endosos!C468:E967,3,)</f>
        <v>#N/A</v>
      </c>
      <c r="K490" s="6" t="e">
        <f t="shared" si="15"/>
        <v>#N/A</v>
      </c>
      <c r="L490" s="4" t="str">
        <f t="shared" si="16"/>
        <v>a</v>
      </c>
      <c r="M490" s="4"/>
    </row>
    <row r="491" spans="1:13" x14ac:dyDescent="0.25">
      <c r="A491" s="2">
        <v>460</v>
      </c>
      <c r="B491" s="19"/>
      <c r="C491" s="23"/>
      <c r="D491" s="84"/>
      <c r="E491" s="19"/>
      <c r="F491" s="19"/>
      <c r="G491" s="19"/>
      <c r="H491" s="138"/>
      <c r="J491" s="6" t="e">
        <f>VLOOKUP(A491,Endosos!C469:E968,3,)</f>
        <v>#N/A</v>
      </c>
      <c r="K491" s="6" t="e">
        <f t="shared" si="15"/>
        <v>#N/A</v>
      </c>
      <c r="L491" s="4" t="str">
        <f t="shared" si="16"/>
        <v>a</v>
      </c>
      <c r="M491" s="4"/>
    </row>
    <row r="492" spans="1:13" x14ac:dyDescent="0.25">
      <c r="A492" s="2">
        <v>461</v>
      </c>
      <c r="B492" s="19"/>
      <c r="C492" s="23"/>
      <c r="D492" s="84"/>
      <c r="E492" s="19"/>
      <c r="F492" s="19"/>
      <c r="G492" s="19"/>
      <c r="H492" s="138"/>
      <c r="J492" s="6" t="e">
        <f>VLOOKUP(A492,Endosos!C470:E969,3,)</f>
        <v>#N/A</v>
      </c>
      <c r="K492" s="6" t="e">
        <f t="shared" si="15"/>
        <v>#N/A</v>
      </c>
      <c r="L492" s="4" t="str">
        <f t="shared" si="16"/>
        <v>a</v>
      </c>
      <c r="M492" s="4"/>
    </row>
    <row r="493" spans="1:13" x14ac:dyDescent="0.25">
      <c r="A493" s="2">
        <v>462</v>
      </c>
      <c r="B493" s="19"/>
      <c r="C493" s="23"/>
      <c r="D493" s="84"/>
      <c r="E493" s="19"/>
      <c r="F493" s="19"/>
      <c r="G493" s="19"/>
      <c r="H493" s="138"/>
      <c r="J493" s="6" t="e">
        <f>VLOOKUP(A493,Endosos!C471:E970,3,)</f>
        <v>#N/A</v>
      </c>
      <c r="K493" s="6" t="e">
        <f t="shared" si="15"/>
        <v>#N/A</v>
      </c>
      <c r="L493" s="4" t="str">
        <f t="shared" si="16"/>
        <v>a</v>
      </c>
      <c r="M493" s="4"/>
    </row>
    <row r="494" spans="1:13" x14ac:dyDescent="0.25">
      <c r="A494" s="2">
        <v>463</v>
      </c>
      <c r="B494" s="19"/>
      <c r="C494" s="23"/>
      <c r="D494" s="84"/>
      <c r="E494" s="19"/>
      <c r="F494" s="19"/>
      <c r="G494" s="19"/>
      <c r="H494" s="138"/>
      <c r="J494" s="6" t="e">
        <f>VLOOKUP(A494,Endosos!C472:E971,3,)</f>
        <v>#N/A</v>
      </c>
      <c r="K494" s="6" t="e">
        <f t="shared" si="15"/>
        <v>#N/A</v>
      </c>
      <c r="L494" s="4" t="str">
        <f t="shared" si="16"/>
        <v>a</v>
      </c>
      <c r="M494" s="4"/>
    </row>
    <row r="495" spans="1:13" x14ac:dyDescent="0.25">
      <c r="A495" s="2">
        <v>464</v>
      </c>
      <c r="B495" s="19"/>
      <c r="C495" s="23"/>
      <c r="D495" s="84"/>
      <c r="E495" s="19"/>
      <c r="F495" s="19"/>
      <c r="G495" s="19"/>
      <c r="H495" s="138"/>
      <c r="J495" s="6" t="e">
        <f>VLOOKUP(A495,Endosos!C473:E972,3,)</f>
        <v>#N/A</v>
      </c>
      <c r="K495" s="6" t="e">
        <f t="shared" si="15"/>
        <v>#N/A</v>
      </c>
      <c r="L495" s="4" t="str">
        <f t="shared" si="16"/>
        <v>a</v>
      </c>
      <c r="M495" s="4"/>
    </row>
    <row r="496" spans="1:13" x14ac:dyDescent="0.25">
      <c r="A496" s="2">
        <v>465</v>
      </c>
      <c r="B496" s="19"/>
      <c r="C496" s="23"/>
      <c r="D496" s="84"/>
      <c r="E496" s="19"/>
      <c r="F496" s="19"/>
      <c r="G496" s="19"/>
      <c r="H496" s="138"/>
      <c r="J496" s="6" t="e">
        <f>VLOOKUP(A496,Endosos!C474:E973,3,)</f>
        <v>#N/A</v>
      </c>
      <c r="K496" s="6" t="e">
        <f t="shared" si="15"/>
        <v>#N/A</v>
      </c>
      <c r="L496" s="4" t="str">
        <f t="shared" si="16"/>
        <v>a</v>
      </c>
      <c r="M496" s="4"/>
    </row>
    <row r="497" spans="1:13" x14ac:dyDescent="0.25">
      <c r="A497" s="2">
        <v>466</v>
      </c>
      <c r="B497" s="19"/>
      <c r="C497" s="23"/>
      <c r="D497" s="84"/>
      <c r="E497" s="19"/>
      <c r="F497" s="19"/>
      <c r="G497" s="19"/>
      <c r="H497" s="138"/>
      <c r="J497" s="6" t="e">
        <f>VLOOKUP(A497,Endosos!C475:E974,3,)</f>
        <v>#N/A</v>
      </c>
      <c r="K497" s="6" t="e">
        <f t="shared" si="15"/>
        <v>#N/A</v>
      </c>
      <c r="L497" s="4" t="str">
        <f t="shared" si="16"/>
        <v>a</v>
      </c>
      <c r="M497" s="4"/>
    </row>
    <row r="498" spans="1:13" x14ac:dyDescent="0.25">
      <c r="A498" s="2">
        <v>467</v>
      </c>
      <c r="B498" s="19"/>
      <c r="C498" s="23"/>
      <c r="D498" s="84"/>
      <c r="E498" s="19"/>
      <c r="F498" s="19"/>
      <c r="G498" s="19"/>
      <c r="H498" s="138"/>
      <c r="J498" s="6" t="e">
        <f>VLOOKUP(A498,Endosos!C476:E975,3,)</f>
        <v>#N/A</v>
      </c>
      <c r="K498" s="6" t="e">
        <f t="shared" si="15"/>
        <v>#N/A</v>
      </c>
      <c r="L498" s="4" t="str">
        <f t="shared" si="16"/>
        <v>a</v>
      </c>
      <c r="M498" s="4"/>
    </row>
    <row r="499" spans="1:13" x14ac:dyDescent="0.25">
      <c r="A499" s="2">
        <v>468</v>
      </c>
      <c r="B499" s="19"/>
      <c r="C499" s="23"/>
      <c r="D499" s="84"/>
      <c r="E499" s="19"/>
      <c r="F499" s="19"/>
      <c r="G499" s="19"/>
      <c r="H499" s="138"/>
      <c r="J499" s="6" t="e">
        <f>VLOOKUP(A499,Endosos!C477:E976,3,)</f>
        <v>#N/A</v>
      </c>
      <c r="K499" s="6" t="e">
        <f t="shared" si="15"/>
        <v>#N/A</v>
      </c>
      <c r="L499" s="4" t="str">
        <f t="shared" si="16"/>
        <v>a</v>
      </c>
      <c r="M499" s="4"/>
    </row>
    <row r="500" spans="1:13" x14ac:dyDescent="0.25">
      <c r="A500" s="2">
        <v>469</v>
      </c>
      <c r="B500" s="19"/>
      <c r="C500" s="23"/>
      <c r="D500" s="84"/>
      <c r="E500" s="19"/>
      <c r="F500" s="19"/>
      <c r="G500" s="19"/>
      <c r="H500" s="138"/>
      <c r="J500" s="6" t="e">
        <f>VLOOKUP(A500,Endosos!C478:E977,3,)</f>
        <v>#N/A</v>
      </c>
      <c r="K500" s="6" t="e">
        <f t="shared" si="15"/>
        <v>#N/A</v>
      </c>
      <c r="L500" s="4" t="str">
        <f t="shared" si="16"/>
        <v>a</v>
      </c>
      <c r="M500" s="4"/>
    </row>
    <row r="501" spans="1:13" x14ac:dyDescent="0.25">
      <c r="A501" s="2">
        <v>470</v>
      </c>
      <c r="B501" s="19"/>
      <c r="C501" s="23"/>
      <c r="D501" s="84"/>
      <c r="E501" s="19"/>
      <c r="F501" s="19"/>
      <c r="G501" s="19"/>
      <c r="H501" s="138"/>
      <c r="J501" s="6" t="e">
        <f>VLOOKUP(A501,Endosos!C479:E978,3,)</f>
        <v>#N/A</v>
      </c>
      <c r="K501" s="6" t="e">
        <f t="shared" si="15"/>
        <v>#N/A</v>
      </c>
      <c r="L501" s="4" t="str">
        <f t="shared" si="16"/>
        <v>a</v>
      </c>
      <c r="M501" s="4"/>
    </row>
    <row r="502" spans="1:13" x14ac:dyDescent="0.25">
      <c r="A502" s="2">
        <v>471</v>
      </c>
      <c r="B502" s="19"/>
      <c r="C502" s="23"/>
      <c r="D502" s="84"/>
      <c r="E502" s="19"/>
      <c r="F502" s="19"/>
      <c r="G502" s="19"/>
      <c r="H502" s="138"/>
      <c r="J502" s="6" t="e">
        <f>VLOOKUP(A502,Endosos!C480:E979,3,)</f>
        <v>#N/A</v>
      </c>
      <c r="K502" s="6" t="e">
        <f t="shared" si="15"/>
        <v>#N/A</v>
      </c>
      <c r="L502" s="4" t="str">
        <f t="shared" si="16"/>
        <v>a</v>
      </c>
      <c r="M502" s="4"/>
    </row>
    <row r="503" spans="1:13" x14ac:dyDescent="0.25">
      <c r="A503" s="2">
        <v>472</v>
      </c>
      <c r="B503" s="19"/>
      <c r="C503" s="23"/>
      <c r="D503" s="84"/>
      <c r="E503" s="19"/>
      <c r="F503" s="19"/>
      <c r="G503" s="19"/>
      <c r="H503" s="138"/>
      <c r="J503" s="6" t="e">
        <f>VLOOKUP(A503,Endosos!C481:E980,3,)</f>
        <v>#N/A</v>
      </c>
      <c r="K503" s="6" t="e">
        <f t="shared" si="15"/>
        <v>#N/A</v>
      </c>
      <c r="L503" s="4" t="str">
        <f t="shared" si="16"/>
        <v>a</v>
      </c>
      <c r="M503" s="4"/>
    </row>
    <row r="504" spans="1:13" x14ac:dyDescent="0.25">
      <c r="A504" s="2">
        <v>473</v>
      </c>
      <c r="B504" s="19"/>
      <c r="C504" s="23"/>
      <c r="D504" s="84"/>
      <c r="E504" s="19"/>
      <c r="F504" s="19"/>
      <c r="G504" s="19"/>
      <c r="H504" s="138"/>
      <c r="J504" s="6" t="e">
        <f>VLOOKUP(A504,Endosos!C482:E981,3,)</f>
        <v>#N/A</v>
      </c>
      <c r="K504" s="6" t="e">
        <f t="shared" si="15"/>
        <v>#N/A</v>
      </c>
      <c r="L504" s="4" t="str">
        <f t="shared" si="16"/>
        <v>a</v>
      </c>
      <c r="M504" s="4"/>
    </row>
    <row r="505" spans="1:13" x14ac:dyDescent="0.25">
      <c r="A505" s="2">
        <v>474</v>
      </c>
      <c r="B505" s="19"/>
      <c r="C505" s="23"/>
      <c r="D505" s="84"/>
      <c r="E505" s="19"/>
      <c r="F505" s="19"/>
      <c r="G505" s="19"/>
      <c r="H505" s="138"/>
      <c r="J505" s="6" t="e">
        <f>VLOOKUP(A505,Endosos!C483:E982,3,)</f>
        <v>#N/A</v>
      </c>
      <c r="K505" s="6" t="e">
        <f t="shared" si="15"/>
        <v>#N/A</v>
      </c>
      <c r="L505" s="4" t="str">
        <f t="shared" si="16"/>
        <v>a</v>
      </c>
      <c r="M505" s="4"/>
    </row>
    <row r="506" spans="1:13" x14ac:dyDescent="0.25">
      <c r="A506" s="2">
        <v>475</v>
      </c>
      <c r="B506" s="19"/>
      <c r="C506" s="23"/>
      <c r="D506" s="84"/>
      <c r="E506" s="19"/>
      <c r="F506" s="19"/>
      <c r="G506" s="19"/>
      <c r="H506" s="138"/>
      <c r="J506" s="6" t="e">
        <f>VLOOKUP(A506,Endosos!C484:E983,3,)</f>
        <v>#N/A</v>
      </c>
      <c r="K506" s="6" t="e">
        <f t="shared" si="15"/>
        <v>#N/A</v>
      </c>
      <c r="L506" s="4" t="str">
        <f t="shared" si="16"/>
        <v>a</v>
      </c>
      <c r="M506" s="4"/>
    </row>
    <row r="507" spans="1:13" x14ac:dyDescent="0.25">
      <c r="A507" s="2">
        <v>476</v>
      </c>
      <c r="B507" s="19"/>
      <c r="C507" s="23"/>
      <c r="D507" s="84"/>
      <c r="E507" s="19"/>
      <c r="F507" s="19"/>
      <c r="G507" s="19"/>
      <c r="H507" s="138"/>
      <c r="J507" s="6" t="e">
        <f>VLOOKUP(A507,Endosos!C485:E984,3,)</f>
        <v>#N/A</v>
      </c>
      <c r="K507" s="6" t="e">
        <f t="shared" si="15"/>
        <v>#N/A</v>
      </c>
      <c r="L507" s="4" t="str">
        <f t="shared" si="16"/>
        <v>a</v>
      </c>
      <c r="M507" s="4"/>
    </row>
    <row r="508" spans="1:13" x14ac:dyDescent="0.25">
      <c r="A508" s="2">
        <v>477</v>
      </c>
      <c r="B508" s="19"/>
      <c r="C508" s="23"/>
      <c r="D508" s="84"/>
      <c r="E508" s="19"/>
      <c r="F508" s="19"/>
      <c r="G508" s="19"/>
      <c r="H508" s="138"/>
      <c r="J508" s="6" t="e">
        <f>VLOOKUP(A508,Endosos!C486:E985,3,)</f>
        <v>#N/A</v>
      </c>
      <c r="K508" s="6" t="e">
        <f t="shared" si="15"/>
        <v>#N/A</v>
      </c>
      <c r="L508" s="4" t="str">
        <f t="shared" si="16"/>
        <v>a</v>
      </c>
      <c r="M508" s="4"/>
    </row>
    <row r="509" spans="1:13" x14ac:dyDescent="0.25">
      <c r="A509" s="2">
        <v>478</v>
      </c>
      <c r="B509" s="19"/>
      <c r="C509" s="23"/>
      <c r="D509" s="84"/>
      <c r="E509" s="19"/>
      <c r="F509" s="19"/>
      <c r="G509" s="19"/>
      <c r="H509" s="138"/>
      <c r="J509" s="6" t="e">
        <f>VLOOKUP(A509,Endosos!C487:E986,3,)</f>
        <v>#N/A</v>
      </c>
      <c r="K509" s="6" t="e">
        <f t="shared" si="15"/>
        <v>#N/A</v>
      </c>
      <c r="L509" s="4" t="str">
        <f t="shared" si="16"/>
        <v>a</v>
      </c>
      <c r="M509" s="4"/>
    </row>
    <row r="510" spans="1:13" x14ac:dyDescent="0.25">
      <c r="A510" s="2">
        <v>479</v>
      </c>
      <c r="B510" s="19"/>
      <c r="C510" s="23"/>
      <c r="D510" s="84"/>
      <c r="E510" s="19"/>
      <c r="F510" s="19"/>
      <c r="G510" s="19"/>
      <c r="H510" s="138"/>
      <c r="J510" s="6" t="e">
        <f>VLOOKUP(A510,Endosos!C488:E987,3,)</f>
        <v>#N/A</v>
      </c>
      <c r="K510" s="6" t="e">
        <f t="shared" si="15"/>
        <v>#N/A</v>
      </c>
      <c r="L510" s="4" t="str">
        <f t="shared" si="16"/>
        <v>a</v>
      </c>
      <c r="M510" s="4"/>
    </row>
    <row r="511" spans="1:13" x14ac:dyDescent="0.25">
      <c r="A511" s="2">
        <v>480</v>
      </c>
      <c r="B511" s="19"/>
      <c r="C511" s="23"/>
      <c r="D511" s="84"/>
      <c r="E511" s="19"/>
      <c r="F511" s="19"/>
      <c r="G511" s="19"/>
      <c r="H511" s="138"/>
      <c r="J511" s="6" t="e">
        <f>VLOOKUP(A511,Endosos!C489:E988,3,)</f>
        <v>#N/A</v>
      </c>
      <c r="K511" s="6" t="e">
        <f t="shared" si="15"/>
        <v>#N/A</v>
      </c>
      <c r="L511" s="4" t="str">
        <f t="shared" si="16"/>
        <v>a</v>
      </c>
      <c r="M511" s="4"/>
    </row>
    <row r="512" spans="1:13" x14ac:dyDescent="0.25">
      <c r="A512" s="2">
        <v>481</v>
      </c>
      <c r="B512" s="19"/>
      <c r="C512" s="23"/>
      <c r="D512" s="84"/>
      <c r="E512" s="19"/>
      <c r="F512" s="19"/>
      <c r="G512" s="19"/>
      <c r="H512" s="138"/>
      <c r="J512" s="6" t="e">
        <f>VLOOKUP(A512,Endosos!C490:E989,3,)</f>
        <v>#N/A</v>
      </c>
      <c r="K512" s="6" t="e">
        <f t="shared" si="15"/>
        <v>#N/A</v>
      </c>
      <c r="L512" s="4" t="str">
        <f t="shared" si="16"/>
        <v>a</v>
      </c>
      <c r="M512" s="4"/>
    </row>
    <row r="513" spans="1:13" x14ac:dyDescent="0.25">
      <c r="A513" s="2">
        <v>482</v>
      </c>
      <c r="B513" s="19"/>
      <c r="C513" s="23"/>
      <c r="D513" s="84"/>
      <c r="E513" s="19"/>
      <c r="F513" s="19"/>
      <c r="G513" s="19"/>
      <c r="H513" s="138"/>
      <c r="J513" s="6" t="e">
        <f>VLOOKUP(A513,Endosos!C491:E990,3,)</f>
        <v>#N/A</v>
      </c>
      <c r="K513" s="6" t="e">
        <f t="shared" si="15"/>
        <v>#N/A</v>
      </c>
      <c r="L513" s="4" t="str">
        <f t="shared" si="16"/>
        <v>a</v>
      </c>
      <c r="M513" s="4"/>
    </row>
    <row r="514" spans="1:13" x14ac:dyDescent="0.25">
      <c r="A514" s="2">
        <v>483</v>
      </c>
      <c r="B514" s="19"/>
      <c r="C514" s="23"/>
      <c r="D514" s="84"/>
      <c r="E514" s="19"/>
      <c r="F514" s="19"/>
      <c r="G514" s="19"/>
      <c r="H514" s="138"/>
      <c r="J514" s="6" t="e">
        <f>VLOOKUP(A514,Endosos!C492:E991,3,)</f>
        <v>#N/A</v>
      </c>
      <c r="K514" s="6" t="e">
        <f t="shared" si="15"/>
        <v>#N/A</v>
      </c>
      <c r="L514" s="4" t="str">
        <f t="shared" si="16"/>
        <v>a</v>
      </c>
      <c r="M514" s="4"/>
    </row>
    <row r="515" spans="1:13" x14ac:dyDescent="0.25">
      <c r="A515" s="2">
        <v>484</v>
      </c>
      <c r="B515" s="19"/>
      <c r="C515" s="23"/>
      <c r="D515" s="84"/>
      <c r="E515" s="19"/>
      <c r="F515" s="19"/>
      <c r="G515" s="19"/>
      <c r="H515" s="138"/>
      <c r="J515" s="6" t="e">
        <f>VLOOKUP(A515,Endosos!C493:E992,3,)</f>
        <v>#N/A</v>
      </c>
      <c r="K515" s="6" t="e">
        <f t="shared" si="15"/>
        <v>#N/A</v>
      </c>
      <c r="L515" s="4" t="str">
        <f t="shared" si="16"/>
        <v>a</v>
      </c>
      <c r="M515" s="4"/>
    </row>
    <row r="516" spans="1:13" x14ac:dyDescent="0.25">
      <c r="A516" s="2">
        <v>485</v>
      </c>
      <c r="B516" s="19"/>
      <c r="C516" s="23"/>
      <c r="D516" s="84"/>
      <c r="E516" s="19"/>
      <c r="F516" s="19"/>
      <c r="G516" s="19"/>
      <c r="H516" s="138"/>
      <c r="J516" s="6" t="e">
        <f>VLOOKUP(A516,Endosos!C494:E993,3,)</f>
        <v>#N/A</v>
      </c>
      <c r="K516" s="6" t="e">
        <f t="shared" si="15"/>
        <v>#N/A</v>
      </c>
      <c r="L516" s="4" t="str">
        <f t="shared" si="16"/>
        <v>a</v>
      </c>
      <c r="M516" s="4"/>
    </row>
    <row r="517" spans="1:13" x14ac:dyDescent="0.25">
      <c r="A517" s="2">
        <v>486</v>
      </c>
      <c r="B517" s="19"/>
      <c r="C517" s="23"/>
      <c r="D517" s="84"/>
      <c r="E517" s="19"/>
      <c r="F517" s="19"/>
      <c r="G517" s="19"/>
      <c r="H517" s="138"/>
      <c r="J517" s="6" t="e">
        <f>VLOOKUP(A517,Endosos!C495:E994,3,)</f>
        <v>#N/A</v>
      </c>
      <c r="K517" s="6" t="e">
        <f t="shared" si="15"/>
        <v>#N/A</v>
      </c>
      <c r="L517" s="4" t="str">
        <f t="shared" si="16"/>
        <v>a</v>
      </c>
      <c r="M517" s="4"/>
    </row>
    <row r="518" spans="1:13" x14ac:dyDescent="0.25">
      <c r="A518" s="2">
        <v>487</v>
      </c>
      <c r="B518" s="19"/>
      <c r="C518" s="23"/>
      <c r="D518" s="84"/>
      <c r="E518" s="19"/>
      <c r="F518" s="19"/>
      <c r="G518" s="19"/>
      <c r="H518" s="138"/>
      <c r="J518" s="6" t="e">
        <f>VLOOKUP(A518,Endosos!C496:E995,3,)</f>
        <v>#N/A</v>
      </c>
      <c r="K518" s="6" t="e">
        <f t="shared" si="15"/>
        <v>#N/A</v>
      </c>
      <c r="L518" s="4" t="str">
        <f t="shared" si="16"/>
        <v>a</v>
      </c>
      <c r="M518" s="4"/>
    </row>
    <row r="519" spans="1:13" x14ac:dyDescent="0.25">
      <c r="A519" s="2">
        <v>488</v>
      </c>
      <c r="B519" s="19"/>
      <c r="C519" s="23"/>
      <c r="D519" s="84"/>
      <c r="E519" s="19"/>
      <c r="F519" s="19"/>
      <c r="G519" s="19"/>
      <c r="H519" s="138"/>
      <c r="J519" s="6" t="e">
        <f>VLOOKUP(A519,Endosos!C497:E996,3,)</f>
        <v>#N/A</v>
      </c>
      <c r="K519" s="6" t="e">
        <f t="shared" si="15"/>
        <v>#N/A</v>
      </c>
      <c r="L519" s="4" t="str">
        <f t="shared" si="16"/>
        <v>a</v>
      </c>
      <c r="M519" s="4"/>
    </row>
    <row r="520" spans="1:13" x14ac:dyDescent="0.25">
      <c r="A520" s="2">
        <v>489</v>
      </c>
      <c r="B520" s="19"/>
      <c r="C520" s="23"/>
      <c r="D520" s="84"/>
      <c r="E520" s="19"/>
      <c r="F520" s="19"/>
      <c r="G520" s="19"/>
      <c r="H520" s="138"/>
      <c r="J520" s="6" t="e">
        <f>VLOOKUP(A520,Endosos!C498:E997,3,)</f>
        <v>#N/A</v>
      </c>
      <c r="K520" s="6" t="e">
        <f t="shared" si="15"/>
        <v>#N/A</v>
      </c>
      <c r="L520" s="4" t="str">
        <f t="shared" si="16"/>
        <v>a</v>
      </c>
      <c r="M520" s="4"/>
    </row>
    <row r="521" spans="1:13" x14ac:dyDescent="0.25">
      <c r="A521" s="2">
        <v>490</v>
      </c>
      <c r="B521" s="19"/>
      <c r="C521" s="23"/>
      <c r="D521" s="84"/>
      <c r="E521" s="19"/>
      <c r="F521" s="19"/>
      <c r="G521" s="19"/>
      <c r="H521" s="138"/>
      <c r="J521" s="6" t="e">
        <f>VLOOKUP(A521,Endosos!C499:E998,3,)</f>
        <v>#N/A</v>
      </c>
      <c r="K521" s="6" t="e">
        <f t="shared" si="15"/>
        <v>#N/A</v>
      </c>
      <c r="L521" s="4" t="str">
        <f t="shared" si="16"/>
        <v>a</v>
      </c>
      <c r="M521" s="4"/>
    </row>
    <row r="522" spans="1:13" x14ac:dyDescent="0.25">
      <c r="A522" s="2">
        <v>491</v>
      </c>
      <c r="B522" s="19"/>
      <c r="C522" s="23"/>
      <c r="D522" s="84"/>
      <c r="E522" s="19"/>
      <c r="F522" s="19"/>
      <c r="G522" s="19"/>
      <c r="H522" s="138"/>
      <c r="J522" s="6" t="e">
        <f>VLOOKUP(A522,Endosos!C500:E999,3,)</f>
        <v>#N/A</v>
      </c>
      <c r="K522" s="6" t="e">
        <f t="shared" si="15"/>
        <v>#N/A</v>
      </c>
      <c r="L522" s="4" t="str">
        <f t="shared" si="16"/>
        <v>a</v>
      </c>
      <c r="M522" s="4"/>
    </row>
    <row r="523" spans="1:13" x14ac:dyDescent="0.25">
      <c r="A523" s="2">
        <v>492</v>
      </c>
      <c r="B523" s="19"/>
      <c r="C523" s="23"/>
      <c r="D523" s="84"/>
      <c r="E523" s="19"/>
      <c r="F523" s="19"/>
      <c r="G523" s="19"/>
      <c r="H523" s="138"/>
      <c r="J523" s="6" t="e">
        <f>VLOOKUP(A523,Endosos!C501:E1000,3,)</f>
        <v>#N/A</v>
      </c>
      <c r="K523" s="6" t="e">
        <f t="shared" si="15"/>
        <v>#N/A</v>
      </c>
      <c r="L523" s="4" t="str">
        <f t="shared" si="16"/>
        <v>a</v>
      </c>
      <c r="M523" s="4"/>
    </row>
    <row r="524" spans="1:13" x14ac:dyDescent="0.25">
      <c r="A524" s="2">
        <v>493</v>
      </c>
      <c r="B524" s="19"/>
      <c r="C524" s="23"/>
      <c r="D524" s="84"/>
      <c r="E524" s="19"/>
      <c r="F524" s="19"/>
      <c r="G524" s="19"/>
      <c r="H524" s="138"/>
      <c r="J524" s="6" t="e">
        <f>VLOOKUP(A524,Endosos!C502:E1001,3,)</f>
        <v>#N/A</v>
      </c>
      <c r="K524" s="6" t="e">
        <f t="shared" si="15"/>
        <v>#N/A</v>
      </c>
      <c r="L524" s="4" t="str">
        <f t="shared" si="16"/>
        <v>a</v>
      </c>
      <c r="M524" s="4"/>
    </row>
    <row r="525" spans="1:13" x14ac:dyDescent="0.25">
      <c r="A525" s="2">
        <v>494</v>
      </c>
      <c r="B525" s="19"/>
      <c r="C525" s="23"/>
      <c r="D525" s="84"/>
      <c r="E525" s="19"/>
      <c r="F525" s="19"/>
      <c r="G525" s="19"/>
      <c r="H525" s="138"/>
      <c r="J525" s="6" t="e">
        <f>VLOOKUP(A525,Endosos!C503:E1002,3,)</f>
        <v>#N/A</v>
      </c>
      <c r="K525" s="6" t="e">
        <f t="shared" si="15"/>
        <v>#N/A</v>
      </c>
      <c r="L525" s="4" t="str">
        <f t="shared" si="16"/>
        <v>a</v>
      </c>
      <c r="M525" s="4"/>
    </row>
    <row r="526" spans="1:13" x14ac:dyDescent="0.25">
      <c r="A526" s="2">
        <v>495</v>
      </c>
      <c r="B526" s="19"/>
      <c r="C526" s="23"/>
      <c r="D526" s="84"/>
      <c r="E526" s="19"/>
      <c r="F526" s="19"/>
      <c r="G526" s="19"/>
      <c r="H526" s="138"/>
      <c r="J526" s="6" t="e">
        <f>VLOOKUP(A526,Endosos!C504:E1003,3,)</f>
        <v>#N/A</v>
      </c>
      <c r="K526" s="6" t="e">
        <f t="shared" si="15"/>
        <v>#N/A</v>
      </c>
      <c r="L526" s="4" t="str">
        <f t="shared" si="16"/>
        <v>a</v>
      </c>
      <c r="M526" s="4"/>
    </row>
    <row r="527" spans="1:13" x14ac:dyDescent="0.25">
      <c r="A527" s="2">
        <v>496</v>
      </c>
      <c r="B527" s="19"/>
      <c r="C527" s="23"/>
      <c r="D527" s="84"/>
      <c r="E527" s="19"/>
      <c r="F527" s="19"/>
      <c r="G527" s="19"/>
      <c r="H527" s="138"/>
      <c r="J527" s="6" t="e">
        <f>VLOOKUP(A527,Endosos!C505:E1004,3,)</f>
        <v>#N/A</v>
      </c>
      <c r="K527" s="6" t="e">
        <f t="shared" si="15"/>
        <v>#N/A</v>
      </c>
      <c r="L527" s="4" t="str">
        <f t="shared" si="16"/>
        <v>a</v>
      </c>
      <c r="M527" s="4"/>
    </row>
    <row r="528" spans="1:13" x14ac:dyDescent="0.25">
      <c r="A528" s="2">
        <v>497</v>
      </c>
      <c r="B528" s="19"/>
      <c r="C528" s="23"/>
      <c r="D528" s="84"/>
      <c r="E528" s="19"/>
      <c r="F528" s="19"/>
      <c r="G528" s="19"/>
      <c r="H528" s="138"/>
      <c r="J528" s="6" t="e">
        <f>VLOOKUP(A528,Endosos!C506:E1005,3,)</f>
        <v>#N/A</v>
      </c>
      <c r="K528" s="6" t="e">
        <f t="shared" si="15"/>
        <v>#N/A</v>
      </c>
      <c r="L528" s="4" t="str">
        <f t="shared" si="16"/>
        <v>a</v>
      </c>
      <c r="M528" s="4"/>
    </row>
    <row r="529" spans="1:13" x14ac:dyDescent="0.25">
      <c r="A529" s="2">
        <v>498</v>
      </c>
      <c r="B529" s="19"/>
      <c r="C529" s="23"/>
      <c r="D529" s="84"/>
      <c r="E529" s="19"/>
      <c r="F529" s="19"/>
      <c r="G529" s="19"/>
      <c r="H529" s="138"/>
      <c r="J529" s="6" t="e">
        <f>VLOOKUP(A529,Endosos!C507:E1006,3,)</f>
        <v>#N/A</v>
      </c>
      <c r="K529" s="6" t="e">
        <f t="shared" si="15"/>
        <v>#N/A</v>
      </c>
      <c r="L529" s="4" t="str">
        <f t="shared" si="16"/>
        <v>a</v>
      </c>
      <c r="M529" s="4"/>
    </row>
    <row r="530" spans="1:13" x14ac:dyDescent="0.25">
      <c r="A530" s="2">
        <v>499</v>
      </c>
      <c r="B530" s="19"/>
      <c r="C530" s="23"/>
      <c r="D530" s="84"/>
      <c r="E530" s="19"/>
      <c r="F530" s="19"/>
      <c r="G530" s="19"/>
      <c r="H530" s="138"/>
      <c r="J530" s="6" t="e">
        <f>VLOOKUP(A530,Endosos!C508:E1007,3,)</f>
        <v>#N/A</v>
      </c>
      <c r="K530" s="6" t="e">
        <f t="shared" si="15"/>
        <v>#N/A</v>
      </c>
      <c r="L530" s="4" t="str">
        <f t="shared" si="16"/>
        <v>a</v>
      </c>
      <c r="M530" s="4"/>
    </row>
    <row r="531" spans="1:13" x14ac:dyDescent="0.25">
      <c r="A531" s="2">
        <v>500</v>
      </c>
      <c r="B531" s="19"/>
      <c r="C531" s="23"/>
      <c r="D531" s="84"/>
      <c r="E531" s="19"/>
      <c r="F531" s="19"/>
      <c r="G531" s="19"/>
      <c r="H531" s="138"/>
      <c r="J531" s="6" t="e">
        <f>VLOOKUP(A531,Endosos!C509:E1008,3,)</f>
        <v>#N/A</v>
      </c>
      <c r="K531" s="6" t="e">
        <f t="shared" si="15"/>
        <v>#N/A</v>
      </c>
      <c r="L531" s="4" t="str">
        <f t="shared" si="16"/>
        <v>a</v>
      </c>
      <c r="M531" s="4"/>
    </row>
    <row r="532" spans="1:13" x14ac:dyDescent="0.25">
      <c r="A532" s="2">
        <v>501</v>
      </c>
      <c r="B532" s="19"/>
      <c r="C532" s="23"/>
      <c r="D532" s="84"/>
      <c r="E532" s="19"/>
      <c r="F532" s="19"/>
      <c r="G532" s="19"/>
      <c r="H532" s="138"/>
      <c r="J532" s="6" t="e">
        <f>VLOOKUP(A532,Endosos!C510:E1009,3,)</f>
        <v>#N/A</v>
      </c>
      <c r="K532" s="6" t="e">
        <f t="shared" si="15"/>
        <v>#N/A</v>
      </c>
      <c r="L532" s="4" t="str">
        <f t="shared" si="16"/>
        <v>a</v>
      </c>
      <c r="M532" s="4"/>
    </row>
    <row r="533" spans="1:13" x14ac:dyDescent="0.25">
      <c r="A533" s="2">
        <v>502</v>
      </c>
      <c r="B533" s="19"/>
      <c r="C533" s="23"/>
      <c r="D533" s="84"/>
      <c r="E533" s="19"/>
      <c r="F533" s="19"/>
      <c r="G533" s="19"/>
      <c r="H533" s="138"/>
      <c r="J533" s="6" t="e">
        <f>VLOOKUP(A533,Endosos!C511:E1010,3,)</f>
        <v>#N/A</v>
      </c>
      <c r="K533" s="6" t="e">
        <f t="shared" si="15"/>
        <v>#N/A</v>
      </c>
      <c r="L533" s="4" t="str">
        <f t="shared" si="16"/>
        <v>a</v>
      </c>
      <c r="M533" s="4"/>
    </row>
    <row r="534" spans="1:13" x14ac:dyDescent="0.25">
      <c r="A534" s="2">
        <v>503</v>
      </c>
      <c r="B534" s="19"/>
      <c r="C534" s="23"/>
      <c r="D534" s="84"/>
      <c r="E534" s="19"/>
      <c r="F534" s="19"/>
      <c r="G534" s="19"/>
      <c r="H534" s="138"/>
      <c r="J534" s="6" t="e">
        <f>VLOOKUP(A534,Endosos!C512:E1011,3,)</f>
        <v>#N/A</v>
      </c>
      <c r="K534" s="6" t="e">
        <f t="shared" si="15"/>
        <v>#N/A</v>
      </c>
      <c r="L534" s="4" t="str">
        <f t="shared" si="16"/>
        <v>a</v>
      </c>
      <c r="M534" s="4"/>
    </row>
    <row r="535" spans="1:13" x14ac:dyDescent="0.25">
      <c r="A535" s="2">
        <v>504</v>
      </c>
      <c r="B535" s="19"/>
      <c r="C535" s="23"/>
      <c r="D535" s="84"/>
      <c r="E535" s="19"/>
      <c r="F535" s="19"/>
      <c r="G535" s="19"/>
      <c r="H535" s="138"/>
      <c r="J535" s="6" t="e">
        <f>VLOOKUP(A535,Endosos!C513:E1012,3,)</f>
        <v>#N/A</v>
      </c>
      <c r="K535" s="6" t="e">
        <f t="shared" si="15"/>
        <v>#N/A</v>
      </c>
      <c r="L535" s="4" t="str">
        <f t="shared" si="16"/>
        <v>a</v>
      </c>
      <c r="M535" s="4"/>
    </row>
    <row r="536" spans="1:13" x14ac:dyDescent="0.25">
      <c r="A536" s="2">
        <v>505</v>
      </c>
      <c r="B536" s="19"/>
      <c r="C536" s="37"/>
      <c r="D536" s="84"/>
      <c r="E536" s="19"/>
      <c r="F536" s="19"/>
      <c r="G536" s="19"/>
      <c r="H536" s="138"/>
      <c r="J536" s="6" t="e">
        <f>VLOOKUP(A536,Endosos!C514:E1013,3,)</f>
        <v>#N/A</v>
      </c>
      <c r="K536" s="6" t="e">
        <f t="shared" si="15"/>
        <v>#N/A</v>
      </c>
      <c r="L536" s="4" t="str">
        <f t="shared" si="16"/>
        <v>a</v>
      </c>
      <c r="M536" s="4"/>
    </row>
    <row r="537" spans="1:13" x14ac:dyDescent="0.25">
      <c r="A537" s="2">
        <v>506</v>
      </c>
      <c r="B537" s="19"/>
      <c r="C537" s="23"/>
      <c r="D537" s="84"/>
      <c r="E537" s="19"/>
      <c r="F537" s="19"/>
      <c r="G537" s="19"/>
      <c r="H537" s="138"/>
      <c r="J537" s="6" t="e">
        <f>VLOOKUP(A537,Endosos!C515:E1014,3,)</f>
        <v>#N/A</v>
      </c>
      <c r="K537" s="6" t="e">
        <f t="shared" si="15"/>
        <v>#N/A</v>
      </c>
      <c r="L537" s="4" t="str">
        <f t="shared" si="16"/>
        <v>a</v>
      </c>
      <c r="M537" s="4"/>
    </row>
    <row r="538" spans="1:13" x14ac:dyDescent="0.25">
      <c r="A538" s="2">
        <v>507</v>
      </c>
      <c r="B538" s="19"/>
      <c r="C538" s="23"/>
      <c r="D538" s="84"/>
      <c r="E538" s="19"/>
      <c r="F538" s="19"/>
      <c r="G538" s="19"/>
      <c r="H538" s="138"/>
      <c r="J538" s="6" t="e">
        <f>VLOOKUP(A538,Endosos!C516:E1015,3,)</f>
        <v>#N/A</v>
      </c>
      <c r="K538" s="6" t="e">
        <f t="shared" si="15"/>
        <v>#N/A</v>
      </c>
      <c r="L538" s="4" t="str">
        <f t="shared" si="16"/>
        <v>a</v>
      </c>
      <c r="M538" s="4"/>
    </row>
    <row r="539" spans="1:13" x14ac:dyDescent="0.25">
      <c r="A539" s="2">
        <v>508</v>
      </c>
      <c r="B539" s="19"/>
      <c r="C539" s="23"/>
      <c r="D539" s="84"/>
      <c r="E539" s="19"/>
      <c r="F539" s="19"/>
      <c r="G539" s="19"/>
      <c r="H539" s="138"/>
      <c r="J539" s="6" t="e">
        <f>VLOOKUP(A539,Endosos!C517:E1016,3,)</f>
        <v>#N/A</v>
      </c>
      <c r="K539" s="6" t="e">
        <f t="shared" si="15"/>
        <v>#N/A</v>
      </c>
      <c r="L539" s="4" t="str">
        <f t="shared" si="16"/>
        <v>a</v>
      </c>
      <c r="M539" s="4"/>
    </row>
    <row r="540" spans="1:13" x14ac:dyDescent="0.25">
      <c r="A540" s="2">
        <v>509</v>
      </c>
      <c r="B540" s="19"/>
      <c r="C540" s="23"/>
      <c r="D540" s="84"/>
      <c r="E540" s="19"/>
      <c r="F540" s="19"/>
      <c r="G540" s="19"/>
      <c r="H540" s="138"/>
      <c r="J540" s="6" t="e">
        <f>VLOOKUP(A540,Endosos!C518:E1017,3,)</f>
        <v>#N/A</v>
      </c>
      <c r="K540" s="6" t="e">
        <f t="shared" si="15"/>
        <v>#N/A</v>
      </c>
      <c r="L540" s="4" t="str">
        <f t="shared" si="16"/>
        <v>a</v>
      </c>
      <c r="M540" s="4"/>
    </row>
    <row r="541" spans="1:13" x14ac:dyDescent="0.25">
      <c r="A541" s="2">
        <v>510</v>
      </c>
      <c r="B541" s="19"/>
      <c r="C541" s="23"/>
      <c r="D541" s="84"/>
      <c r="E541" s="19"/>
      <c r="F541" s="19"/>
      <c r="G541" s="19"/>
      <c r="H541" s="138"/>
      <c r="J541" s="6" t="e">
        <f>VLOOKUP(A541,Endosos!C519:E1018,3,)</f>
        <v>#N/A</v>
      </c>
      <c r="K541" s="6" t="e">
        <f t="shared" si="15"/>
        <v>#N/A</v>
      </c>
      <c r="L541" s="4" t="str">
        <f t="shared" si="16"/>
        <v>a</v>
      </c>
      <c r="M541" s="4"/>
    </row>
    <row r="542" spans="1:13" x14ac:dyDescent="0.25">
      <c r="A542" s="2">
        <v>511</v>
      </c>
      <c r="B542" s="19"/>
      <c r="C542" s="23"/>
      <c r="D542" s="84"/>
      <c r="E542" s="19"/>
      <c r="F542" s="19"/>
      <c r="G542" s="19"/>
      <c r="H542" s="138"/>
      <c r="J542" s="6" t="e">
        <f>VLOOKUP(A542,Endosos!C520:E1019,3,)</f>
        <v>#N/A</v>
      </c>
      <c r="K542" s="6" t="e">
        <f t="shared" si="15"/>
        <v>#N/A</v>
      </c>
      <c r="L542" s="4" t="str">
        <f t="shared" si="16"/>
        <v>a</v>
      </c>
      <c r="M542" s="4"/>
    </row>
    <row r="543" spans="1:13" x14ac:dyDescent="0.25">
      <c r="A543" s="2">
        <v>512</v>
      </c>
      <c r="B543" s="19"/>
      <c r="C543" s="23"/>
      <c r="D543" s="84"/>
      <c r="E543" s="19"/>
      <c r="F543" s="19"/>
      <c r="G543" s="19"/>
      <c r="H543" s="138"/>
      <c r="J543" s="6" t="e">
        <f>VLOOKUP(A543,Endosos!C521:E1020,3,)</f>
        <v>#N/A</v>
      </c>
      <c r="K543" s="6" t="e">
        <f t="shared" si="15"/>
        <v>#N/A</v>
      </c>
      <c r="L543" s="4" t="str">
        <f t="shared" si="16"/>
        <v>a</v>
      </c>
      <c r="M543" s="4"/>
    </row>
    <row r="544" spans="1:13" x14ac:dyDescent="0.25">
      <c r="A544" s="2">
        <v>513</v>
      </c>
      <c r="B544" s="19"/>
      <c r="C544" s="23"/>
      <c r="D544" s="84"/>
      <c r="E544" s="19"/>
      <c r="F544" s="19"/>
      <c r="G544" s="19"/>
      <c r="H544" s="138"/>
      <c r="J544" s="6" t="e">
        <f>VLOOKUP(A544,Endosos!C522:E1021,3,)</f>
        <v>#N/A</v>
      </c>
      <c r="K544" s="6" t="e">
        <f t="shared" si="15"/>
        <v>#N/A</v>
      </c>
      <c r="L544" s="4" t="str">
        <f t="shared" si="16"/>
        <v>a</v>
      </c>
      <c r="M544" s="4"/>
    </row>
    <row r="545" spans="1:13" x14ac:dyDescent="0.25">
      <c r="A545" s="2">
        <v>514</v>
      </c>
      <c r="B545" s="19"/>
      <c r="C545" s="23"/>
      <c r="D545" s="84"/>
      <c r="E545" s="19"/>
      <c r="F545" s="19"/>
      <c r="G545" s="19"/>
      <c r="H545" s="138"/>
      <c r="J545" s="6" t="e">
        <f>VLOOKUP(A545,Endosos!C523:E1022,3,)</f>
        <v>#N/A</v>
      </c>
      <c r="K545" s="6" t="e">
        <f t="shared" ref="K545:K608" si="17">IF(J545="Baja de Vehículo",1,0)</f>
        <v>#N/A</v>
      </c>
      <c r="L545" s="4" t="str">
        <f t="shared" ref="L545:L608" si="18">IF(ISNA(J545),"a","D")</f>
        <v>a</v>
      </c>
      <c r="M545" s="4"/>
    </row>
    <row r="546" spans="1:13" x14ac:dyDescent="0.25">
      <c r="A546" s="2">
        <v>515</v>
      </c>
      <c r="B546" s="19"/>
      <c r="C546" s="23"/>
      <c r="D546" s="84"/>
      <c r="E546" s="19"/>
      <c r="F546" s="19"/>
      <c r="G546" s="19"/>
      <c r="H546" s="138"/>
      <c r="J546" s="6" t="e">
        <f>VLOOKUP(A546,Endosos!C524:E1023,3,)</f>
        <v>#N/A</v>
      </c>
      <c r="K546" s="6" t="e">
        <f t="shared" si="17"/>
        <v>#N/A</v>
      </c>
      <c r="L546" s="4" t="str">
        <f t="shared" si="18"/>
        <v>a</v>
      </c>
      <c r="M546" s="4"/>
    </row>
    <row r="547" spans="1:13" x14ac:dyDescent="0.25">
      <c r="A547" s="2">
        <v>516</v>
      </c>
      <c r="B547" s="19"/>
      <c r="C547" s="23"/>
      <c r="D547" s="84"/>
      <c r="E547" s="19"/>
      <c r="F547" s="19"/>
      <c r="G547" s="19"/>
      <c r="H547" s="138"/>
      <c r="J547" s="6" t="e">
        <f>VLOOKUP(A547,Endosos!C525:E1024,3,)</f>
        <v>#N/A</v>
      </c>
      <c r="K547" s="6" t="e">
        <f t="shared" si="17"/>
        <v>#N/A</v>
      </c>
      <c r="L547" s="4" t="str">
        <f t="shared" si="18"/>
        <v>a</v>
      </c>
      <c r="M547" s="4"/>
    </row>
    <row r="548" spans="1:13" x14ac:dyDescent="0.25">
      <c r="A548" s="2">
        <v>517</v>
      </c>
      <c r="B548" s="19"/>
      <c r="C548" s="23"/>
      <c r="D548" s="84"/>
      <c r="E548" s="19"/>
      <c r="F548" s="19"/>
      <c r="G548" s="19"/>
      <c r="H548" s="138"/>
      <c r="J548" s="6" t="e">
        <f>VLOOKUP(A548,Endosos!C526:E1025,3,)</f>
        <v>#N/A</v>
      </c>
      <c r="K548" s="6" t="e">
        <f t="shared" si="17"/>
        <v>#N/A</v>
      </c>
      <c r="L548" s="4" t="str">
        <f t="shared" si="18"/>
        <v>a</v>
      </c>
      <c r="M548" s="4"/>
    </row>
    <row r="549" spans="1:13" x14ac:dyDescent="0.25">
      <c r="A549" s="2">
        <v>518</v>
      </c>
      <c r="B549" s="19"/>
      <c r="C549" s="23"/>
      <c r="D549" s="84"/>
      <c r="E549" s="19"/>
      <c r="F549" s="19"/>
      <c r="G549" s="19"/>
      <c r="H549" s="138"/>
      <c r="J549" s="6" t="e">
        <f>VLOOKUP(A549,Endosos!C527:E1026,3,)</f>
        <v>#N/A</v>
      </c>
      <c r="K549" s="6" t="e">
        <f t="shared" si="17"/>
        <v>#N/A</v>
      </c>
      <c r="L549" s="4" t="str">
        <f t="shared" si="18"/>
        <v>a</v>
      </c>
      <c r="M549" s="4"/>
    </row>
    <row r="550" spans="1:13" x14ac:dyDescent="0.25">
      <c r="A550" s="2">
        <v>519</v>
      </c>
      <c r="B550" s="19"/>
      <c r="C550" s="23"/>
      <c r="D550" s="84"/>
      <c r="E550" s="19"/>
      <c r="F550" s="19"/>
      <c r="G550" s="19"/>
      <c r="H550" s="138"/>
      <c r="J550" s="6" t="e">
        <f>VLOOKUP(A550,Endosos!C528:E1027,3,)</f>
        <v>#N/A</v>
      </c>
      <c r="K550" s="6" t="e">
        <f t="shared" si="17"/>
        <v>#N/A</v>
      </c>
      <c r="L550" s="4" t="str">
        <f t="shared" si="18"/>
        <v>a</v>
      </c>
      <c r="M550" s="4"/>
    </row>
    <row r="551" spans="1:13" x14ac:dyDescent="0.25">
      <c r="A551" s="2">
        <v>520</v>
      </c>
      <c r="B551" s="19"/>
      <c r="C551" s="23"/>
      <c r="D551" s="84"/>
      <c r="E551" s="19"/>
      <c r="F551" s="19"/>
      <c r="G551" s="19"/>
      <c r="H551" s="138"/>
      <c r="J551" s="6" t="e">
        <f>VLOOKUP(A551,Endosos!C529:E1028,3,)</f>
        <v>#N/A</v>
      </c>
      <c r="K551" s="6" t="e">
        <f t="shared" si="17"/>
        <v>#N/A</v>
      </c>
      <c r="L551" s="4" t="str">
        <f t="shared" si="18"/>
        <v>a</v>
      </c>
      <c r="M551" s="4"/>
    </row>
    <row r="552" spans="1:13" x14ac:dyDescent="0.25">
      <c r="A552" s="2">
        <v>521</v>
      </c>
      <c r="B552" s="19"/>
      <c r="C552" s="23"/>
      <c r="D552" s="84"/>
      <c r="E552" s="19"/>
      <c r="F552" s="19"/>
      <c r="G552" s="19"/>
      <c r="H552" s="138"/>
      <c r="J552" s="6" t="e">
        <f>VLOOKUP(A552,Endosos!C530:E1029,3,)</f>
        <v>#N/A</v>
      </c>
      <c r="K552" s="6" t="e">
        <f t="shared" si="17"/>
        <v>#N/A</v>
      </c>
      <c r="L552" s="4" t="str">
        <f t="shared" si="18"/>
        <v>a</v>
      </c>
      <c r="M552" s="4"/>
    </row>
    <row r="553" spans="1:13" x14ac:dyDescent="0.25">
      <c r="A553" s="2">
        <v>522</v>
      </c>
      <c r="B553" s="19"/>
      <c r="C553" s="23"/>
      <c r="D553" s="84"/>
      <c r="E553" s="19"/>
      <c r="F553" s="19"/>
      <c r="G553" s="19"/>
      <c r="H553" s="138"/>
      <c r="J553" s="6" t="e">
        <f>VLOOKUP(A553,Endosos!C531:E1030,3,)</f>
        <v>#N/A</v>
      </c>
      <c r="K553" s="6" t="e">
        <f t="shared" si="17"/>
        <v>#N/A</v>
      </c>
      <c r="L553" s="4" t="str">
        <f t="shared" si="18"/>
        <v>a</v>
      </c>
      <c r="M553" s="4"/>
    </row>
    <row r="554" spans="1:13" x14ac:dyDescent="0.25">
      <c r="A554" s="2">
        <v>523</v>
      </c>
      <c r="B554" s="19"/>
      <c r="C554" s="23"/>
      <c r="D554" s="84"/>
      <c r="E554" s="19"/>
      <c r="F554" s="19"/>
      <c r="G554" s="19"/>
      <c r="H554" s="138"/>
      <c r="J554" s="6" t="e">
        <f>VLOOKUP(A554,Endosos!C532:E1031,3,)</f>
        <v>#N/A</v>
      </c>
      <c r="K554" s="6" t="e">
        <f t="shared" si="17"/>
        <v>#N/A</v>
      </c>
      <c r="L554" s="4" t="str">
        <f t="shared" si="18"/>
        <v>a</v>
      </c>
      <c r="M554" s="4"/>
    </row>
    <row r="555" spans="1:13" x14ac:dyDescent="0.25">
      <c r="A555" s="2">
        <v>524</v>
      </c>
      <c r="B555" s="19"/>
      <c r="C555" s="23"/>
      <c r="D555" s="84"/>
      <c r="E555" s="19"/>
      <c r="F555" s="19"/>
      <c r="G555" s="19"/>
      <c r="H555" s="138"/>
      <c r="J555" s="6" t="e">
        <f>VLOOKUP(A555,Endosos!C533:E1032,3,)</f>
        <v>#N/A</v>
      </c>
      <c r="K555" s="6" t="e">
        <f t="shared" si="17"/>
        <v>#N/A</v>
      </c>
      <c r="L555" s="4" t="str">
        <f t="shared" si="18"/>
        <v>a</v>
      </c>
      <c r="M555" s="4"/>
    </row>
    <row r="556" spans="1:13" x14ac:dyDescent="0.25">
      <c r="A556" s="2">
        <v>525</v>
      </c>
      <c r="B556" s="19"/>
      <c r="C556" s="23"/>
      <c r="D556" s="84"/>
      <c r="E556" s="19"/>
      <c r="F556" s="19"/>
      <c r="G556" s="19"/>
      <c r="H556" s="138"/>
      <c r="J556" s="6" t="e">
        <f>VLOOKUP(A556,Endosos!C534:E1033,3,)</f>
        <v>#N/A</v>
      </c>
      <c r="K556" s="6" t="e">
        <f t="shared" si="17"/>
        <v>#N/A</v>
      </c>
      <c r="L556" s="4" t="str">
        <f t="shared" si="18"/>
        <v>a</v>
      </c>
      <c r="M556" s="4"/>
    </row>
    <row r="557" spans="1:13" x14ac:dyDescent="0.25">
      <c r="A557" s="2">
        <v>526</v>
      </c>
      <c r="B557" s="19"/>
      <c r="C557" s="23"/>
      <c r="D557" s="84"/>
      <c r="E557" s="19"/>
      <c r="F557" s="19"/>
      <c r="G557" s="19"/>
      <c r="H557" s="138"/>
      <c r="J557" s="6" t="e">
        <f>VLOOKUP(A557,Endosos!C535:E1034,3,)</f>
        <v>#N/A</v>
      </c>
      <c r="K557" s="6" t="e">
        <f t="shared" si="17"/>
        <v>#N/A</v>
      </c>
      <c r="L557" s="4" t="str">
        <f t="shared" si="18"/>
        <v>a</v>
      </c>
      <c r="M557" s="4"/>
    </row>
    <row r="558" spans="1:13" x14ac:dyDescent="0.25">
      <c r="A558" s="2">
        <v>527</v>
      </c>
      <c r="B558" s="19"/>
      <c r="C558" s="23"/>
      <c r="D558" s="84"/>
      <c r="E558" s="19"/>
      <c r="F558" s="19"/>
      <c r="G558" s="19"/>
      <c r="H558" s="138"/>
      <c r="J558" s="6" t="e">
        <f>VLOOKUP(A558,Endosos!C536:E1035,3,)</f>
        <v>#N/A</v>
      </c>
      <c r="K558" s="6" t="e">
        <f t="shared" si="17"/>
        <v>#N/A</v>
      </c>
      <c r="L558" s="4" t="str">
        <f t="shared" si="18"/>
        <v>a</v>
      </c>
      <c r="M558" s="4"/>
    </row>
    <row r="559" spans="1:13" x14ac:dyDescent="0.25">
      <c r="A559" s="2">
        <v>528</v>
      </c>
      <c r="B559" s="19"/>
      <c r="C559" s="23"/>
      <c r="D559" s="84"/>
      <c r="E559" s="19"/>
      <c r="F559" s="19"/>
      <c r="G559" s="19"/>
      <c r="H559" s="138"/>
      <c r="J559" s="6" t="e">
        <f>VLOOKUP(A559,Endosos!C537:E1036,3,)</f>
        <v>#N/A</v>
      </c>
      <c r="K559" s="6" t="e">
        <f t="shared" si="17"/>
        <v>#N/A</v>
      </c>
      <c r="L559" s="4" t="str">
        <f t="shared" si="18"/>
        <v>a</v>
      </c>
      <c r="M559" s="4"/>
    </row>
    <row r="560" spans="1:13" x14ac:dyDescent="0.25">
      <c r="A560" s="2">
        <v>529</v>
      </c>
      <c r="B560" s="19"/>
      <c r="C560" s="23"/>
      <c r="D560" s="84"/>
      <c r="E560" s="19"/>
      <c r="F560" s="19"/>
      <c r="G560" s="19"/>
      <c r="H560" s="138"/>
      <c r="J560" s="6" t="e">
        <f>VLOOKUP(A560,Endosos!C538:E1037,3,)</f>
        <v>#N/A</v>
      </c>
      <c r="K560" s="6" t="e">
        <f t="shared" si="17"/>
        <v>#N/A</v>
      </c>
      <c r="L560" s="4" t="str">
        <f t="shared" si="18"/>
        <v>a</v>
      </c>
      <c r="M560" s="4"/>
    </row>
    <row r="561" spans="1:13" x14ac:dyDescent="0.25">
      <c r="A561" s="2">
        <v>530</v>
      </c>
      <c r="B561" s="19"/>
      <c r="C561" s="23"/>
      <c r="D561" s="84"/>
      <c r="E561" s="19"/>
      <c r="F561" s="19"/>
      <c r="G561" s="19"/>
      <c r="H561" s="138"/>
      <c r="J561" s="6" t="e">
        <f>VLOOKUP(A561,Endosos!C539:E1038,3,)</f>
        <v>#N/A</v>
      </c>
      <c r="K561" s="6" t="e">
        <f t="shared" si="17"/>
        <v>#N/A</v>
      </c>
      <c r="L561" s="4" t="str">
        <f t="shared" si="18"/>
        <v>a</v>
      </c>
      <c r="M561" s="4"/>
    </row>
    <row r="562" spans="1:13" x14ac:dyDescent="0.25">
      <c r="A562" s="2">
        <v>531</v>
      </c>
      <c r="B562" s="19"/>
      <c r="C562" s="23"/>
      <c r="D562" s="84"/>
      <c r="E562" s="19"/>
      <c r="F562" s="19"/>
      <c r="G562" s="19"/>
      <c r="H562" s="138"/>
      <c r="J562" s="6" t="e">
        <f>VLOOKUP(A562,Endosos!C540:E1039,3,)</f>
        <v>#N/A</v>
      </c>
      <c r="K562" s="6" t="e">
        <f t="shared" si="17"/>
        <v>#N/A</v>
      </c>
      <c r="L562" s="4" t="str">
        <f t="shared" si="18"/>
        <v>a</v>
      </c>
      <c r="M562" s="4"/>
    </row>
    <row r="563" spans="1:13" x14ac:dyDescent="0.25">
      <c r="A563" s="2">
        <v>532</v>
      </c>
      <c r="B563" s="19"/>
      <c r="C563" s="23"/>
      <c r="D563" s="84"/>
      <c r="E563" s="19"/>
      <c r="F563" s="19"/>
      <c r="G563" s="19"/>
      <c r="H563" s="138"/>
      <c r="J563" s="6" t="e">
        <f>VLOOKUP(A563,Endosos!C541:E1040,3,)</f>
        <v>#N/A</v>
      </c>
      <c r="K563" s="6" t="e">
        <f t="shared" si="17"/>
        <v>#N/A</v>
      </c>
      <c r="L563" s="4" t="str">
        <f t="shared" si="18"/>
        <v>a</v>
      </c>
      <c r="M563" s="4"/>
    </row>
    <row r="564" spans="1:13" x14ac:dyDescent="0.25">
      <c r="A564" s="2">
        <v>533</v>
      </c>
      <c r="B564" s="19"/>
      <c r="C564" s="23"/>
      <c r="D564" s="84"/>
      <c r="E564" s="19"/>
      <c r="F564" s="19"/>
      <c r="G564" s="19"/>
      <c r="H564" s="138"/>
      <c r="J564" s="6" t="e">
        <f>VLOOKUP(A564,Endosos!C542:E1041,3,)</f>
        <v>#N/A</v>
      </c>
      <c r="K564" s="6" t="e">
        <f t="shared" si="17"/>
        <v>#N/A</v>
      </c>
      <c r="L564" s="4" t="str">
        <f t="shared" si="18"/>
        <v>a</v>
      </c>
      <c r="M564" s="4"/>
    </row>
    <row r="565" spans="1:13" x14ac:dyDescent="0.25">
      <c r="A565" s="2">
        <v>534</v>
      </c>
      <c r="B565" s="19"/>
      <c r="C565" s="23"/>
      <c r="D565" s="84"/>
      <c r="E565" s="19"/>
      <c r="F565" s="19"/>
      <c r="G565" s="19"/>
      <c r="H565" s="138"/>
      <c r="J565" s="6" t="e">
        <f>VLOOKUP(A565,Endosos!C543:E1042,3,)</f>
        <v>#N/A</v>
      </c>
      <c r="K565" s="6" t="e">
        <f t="shared" si="17"/>
        <v>#N/A</v>
      </c>
      <c r="L565" s="4" t="str">
        <f t="shared" si="18"/>
        <v>a</v>
      </c>
      <c r="M565" s="4"/>
    </row>
    <row r="566" spans="1:13" x14ac:dyDescent="0.25">
      <c r="A566" s="2">
        <v>535</v>
      </c>
      <c r="B566" s="19"/>
      <c r="C566" s="23"/>
      <c r="D566" s="84"/>
      <c r="E566" s="19"/>
      <c r="F566" s="19"/>
      <c r="G566" s="19"/>
      <c r="H566" s="138"/>
      <c r="J566" s="6" t="e">
        <f>VLOOKUP(A566,Endosos!C544:E1043,3,)</f>
        <v>#N/A</v>
      </c>
      <c r="K566" s="6" t="e">
        <f t="shared" si="17"/>
        <v>#N/A</v>
      </c>
      <c r="L566" s="4" t="str">
        <f t="shared" si="18"/>
        <v>a</v>
      </c>
      <c r="M566" s="4"/>
    </row>
    <row r="567" spans="1:13" x14ac:dyDescent="0.25">
      <c r="A567" s="2">
        <v>536</v>
      </c>
      <c r="B567" s="19"/>
      <c r="C567" s="23"/>
      <c r="D567" s="84"/>
      <c r="E567" s="19"/>
      <c r="F567" s="19"/>
      <c r="G567" s="19"/>
      <c r="H567" s="138"/>
      <c r="J567" s="6" t="e">
        <f>VLOOKUP(A567,Endosos!C545:E1044,3,)</f>
        <v>#N/A</v>
      </c>
      <c r="K567" s="6" t="e">
        <f t="shared" si="17"/>
        <v>#N/A</v>
      </c>
      <c r="L567" s="4" t="str">
        <f t="shared" si="18"/>
        <v>a</v>
      </c>
      <c r="M567" s="4"/>
    </row>
    <row r="568" spans="1:13" x14ac:dyDescent="0.25">
      <c r="A568" s="2">
        <v>537</v>
      </c>
      <c r="B568" s="19"/>
      <c r="C568" s="23"/>
      <c r="D568" s="84"/>
      <c r="E568" s="19"/>
      <c r="F568" s="19"/>
      <c r="G568" s="19"/>
      <c r="H568" s="138"/>
      <c r="J568" s="6" t="e">
        <f>VLOOKUP(A568,Endosos!C546:E1045,3,)</f>
        <v>#N/A</v>
      </c>
      <c r="K568" s="6" t="e">
        <f t="shared" si="17"/>
        <v>#N/A</v>
      </c>
      <c r="L568" s="4" t="str">
        <f t="shared" si="18"/>
        <v>a</v>
      </c>
      <c r="M568" s="4"/>
    </row>
    <row r="569" spans="1:13" x14ac:dyDescent="0.25">
      <c r="A569" s="2">
        <v>538</v>
      </c>
      <c r="B569" s="19"/>
      <c r="C569" s="23"/>
      <c r="D569" s="84"/>
      <c r="E569" s="19"/>
      <c r="F569" s="19"/>
      <c r="G569" s="19"/>
      <c r="H569" s="138"/>
      <c r="J569" s="6" t="e">
        <f>VLOOKUP(A569,Endosos!C547:E1046,3,)</f>
        <v>#N/A</v>
      </c>
      <c r="K569" s="6" t="e">
        <f t="shared" si="17"/>
        <v>#N/A</v>
      </c>
      <c r="L569" s="4" t="str">
        <f t="shared" si="18"/>
        <v>a</v>
      </c>
      <c r="M569" s="4"/>
    </row>
    <row r="570" spans="1:13" x14ac:dyDescent="0.25">
      <c r="A570" s="2">
        <v>539</v>
      </c>
      <c r="B570" s="19"/>
      <c r="C570" s="23"/>
      <c r="D570" s="84"/>
      <c r="E570" s="19"/>
      <c r="F570" s="19"/>
      <c r="G570" s="19"/>
      <c r="H570" s="138"/>
      <c r="J570" s="6" t="e">
        <f>VLOOKUP(A570,Endosos!C548:E1047,3,)</f>
        <v>#N/A</v>
      </c>
      <c r="K570" s="6" t="e">
        <f t="shared" si="17"/>
        <v>#N/A</v>
      </c>
      <c r="L570" s="4" t="str">
        <f t="shared" si="18"/>
        <v>a</v>
      </c>
      <c r="M570" s="4"/>
    </row>
    <row r="571" spans="1:13" x14ac:dyDescent="0.25">
      <c r="A571" s="2">
        <v>540</v>
      </c>
      <c r="B571" s="19"/>
      <c r="C571" s="23"/>
      <c r="D571" s="84"/>
      <c r="E571" s="19"/>
      <c r="F571" s="19"/>
      <c r="G571" s="19"/>
      <c r="H571" s="138"/>
      <c r="J571" s="6" t="e">
        <f>VLOOKUP(A571,Endosos!C549:E1048,3,)</f>
        <v>#N/A</v>
      </c>
      <c r="K571" s="6" t="e">
        <f t="shared" si="17"/>
        <v>#N/A</v>
      </c>
      <c r="L571" s="4" t="str">
        <f t="shared" si="18"/>
        <v>a</v>
      </c>
      <c r="M571" s="4"/>
    </row>
    <row r="572" spans="1:13" x14ac:dyDescent="0.25">
      <c r="A572" s="2">
        <v>541</v>
      </c>
      <c r="B572" s="19"/>
      <c r="C572" s="23"/>
      <c r="D572" s="84"/>
      <c r="E572" s="19"/>
      <c r="F572" s="19"/>
      <c r="G572" s="19"/>
      <c r="H572" s="138"/>
      <c r="J572" s="6" t="e">
        <f>VLOOKUP(A572,Endosos!C550:E1049,3,)</f>
        <v>#N/A</v>
      </c>
      <c r="K572" s="6" t="e">
        <f t="shared" si="17"/>
        <v>#N/A</v>
      </c>
      <c r="L572" s="4" t="str">
        <f t="shared" si="18"/>
        <v>a</v>
      </c>
      <c r="M572" s="4"/>
    </row>
    <row r="573" spans="1:13" x14ac:dyDescent="0.25">
      <c r="A573" s="2">
        <v>542</v>
      </c>
      <c r="B573" s="19"/>
      <c r="C573" s="23"/>
      <c r="D573" s="84"/>
      <c r="E573" s="19"/>
      <c r="F573" s="19"/>
      <c r="G573" s="19"/>
      <c r="H573" s="138"/>
      <c r="J573" s="6" t="e">
        <f>VLOOKUP(A573,Endosos!C551:E1050,3,)</f>
        <v>#N/A</v>
      </c>
      <c r="K573" s="6" t="e">
        <f t="shared" si="17"/>
        <v>#N/A</v>
      </c>
      <c r="L573" s="4" t="str">
        <f t="shared" si="18"/>
        <v>a</v>
      </c>
      <c r="M573" s="4"/>
    </row>
    <row r="574" spans="1:13" x14ac:dyDescent="0.25">
      <c r="A574" s="2">
        <v>543</v>
      </c>
      <c r="B574" s="19"/>
      <c r="C574" s="23"/>
      <c r="D574" s="84"/>
      <c r="E574" s="19"/>
      <c r="F574" s="19"/>
      <c r="G574" s="19"/>
      <c r="H574" s="138"/>
      <c r="J574" s="6" t="e">
        <f>VLOOKUP(A574,Endosos!C552:E1051,3,)</f>
        <v>#N/A</v>
      </c>
      <c r="K574" s="6" t="e">
        <f t="shared" si="17"/>
        <v>#N/A</v>
      </c>
      <c r="L574" s="4" t="str">
        <f t="shared" si="18"/>
        <v>a</v>
      </c>
      <c r="M574" s="4"/>
    </row>
    <row r="575" spans="1:13" x14ac:dyDescent="0.25">
      <c r="A575" s="2">
        <v>544</v>
      </c>
      <c r="B575" s="19"/>
      <c r="C575" s="23"/>
      <c r="D575" s="84"/>
      <c r="E575" s="19"/>
      <c r="F575" s="19"/>
      <c r="G575" s="19"/>
      <c r="H575" s="138"/>
      <c r="J575" s="6" t="e">
        <f>VLOOKUP(A575,Endosos!C553:E1052,3,)</f>
        <v>#N/A</v>
      </c>
      <c r="K575" s="6" t="e">
        <f t="shared" si="17"/>
        <v>#N/A</v>
      </c>
      <c r="L575" s="4" t="str">
        <f t="shared" si="18"/>
        <v>a</v>
      </c>
      <c r="M575" s="4"/>
    </row>
    <row r="576" spans="1:13" x14ac:dyDescent="0.25">
      <c r="A576" s="2">
        <v>545</v>
      </c>
      <c r="B576" s="19"/>
      <c r="C576" s="23"/>
      <c r="D576" s="84"/>
      <c r="E576" s="19"/>
      <c r="F576" s="19"/>
      <c r="G576" s="19"/>
      <c r="H576" s="138"/>
      <c r="J576" s="6" t="e">
        <f>VLOOKUP(A576,Endosos!C554:E1053,3,)</f>
        <v>#N/A</v>
      </c>
      <c r="K576" s="6" t="e">
        <f t="shared" si="17"/>
        <v>#N/A</v>
      </c>
      <c r="L576" s="4" t="str">
        <f t="shared" si="18"/>
        <v>a</v>
      </c>
      <c r="M576" s="4"/>
    </row>
    <row r="577" spans="1:13" x14ac:dyDescent="0.25">
      <c r="A577" s="2">
        <v>546</v>
      </c>
      <c r="B577" s="19"/>
      <c r="C577" s="23"/>
      <c r="D577" s="84"/>
      <c r="E577" s="19"/>
      <c r="F577" s="19"/>
      <c r="G577" s="19"/>
      <c r="H577" s="138"/>
      <c r="J577" s="6" t="e">
        <f>VLOOKUP(A577,Endosos!C555:E1054,3,)</f>
        <v>#N/A</v>
      </c>
      <c r="K577" s="6" t="e">
        <f t="shared" si="17"/>
        <v>#N/A</v>
      </c>
      <c r="L577" s="4" t="str">
        <f t="shared" si="18"/>
        <v>a</v>
      </c>
      <c r="M577" s="4"/>
    </row>
    <row r="578" spans="1:13" x14ac:dyDescent="0.25">
      <c r="A578" s="2">
        <v>547</v>
      </c>
      <c r="B578" s="19"/>
      <c r="C578" s="23"/>
      <c r="D578" s="84"/>
      <c r="E578" s="19"/>
      <c r="F578" s="19"/>
      <c r="G578" s="19"/>
      <c r="H578" s="138"/>
      <c r="J578" s="6" t="e">
        <f>VLOOKUP(A578,Endosos!C556:E1055,3,)</f>
        <v>#N/A</v>
      </c>
      <c r="K578" s="6" t="e">
        <f t="shared" si="17"/>
        <v>#N/A</v>
      </c>
      <c r="L578" s="4" t="str">
        <f t="shared" si="18"/>
        <v>a</v>
      </c>
      <c r="M578" s="4"/>
    </row>
    <row r="579" spans="1:13" x14ac:dyDescent="0.25">
      <c r="A579" s="2">
        <v>548</v>
      </c>
      <c r="B579" s="19"/>
      <c r="C579" s="23"/>
      <c r="D579" s="84"/>
      <c r="E579" s="19"/>
      <c r="F579" s="19"/>
      <c r="G579" s="19"/>
      <c r="H579" s="138"/>
      <c r="J579" s="6" t="e">
        <f>VLOOKUP(A579,Endosos!C557:E1056,3,)</f>
        <v>#N/A</v>
      </c>
      <c r="K579" s="6" t="e">
        <f t="shared" si="17"/>
        <v>#N/A</v>
      </c>
      <c r="L579" s="4" t="str">
        <f t="shared" si="18"/>
        <v>a</v>
      </c>
      <c r="M579" s="4"/>
    </row>
    <row r="580" spans="1:13" x14ac:dyDescent="0.25">
      <c r="A580" s="2">
        <v>549</v>
      </c>
      <c r="B580" s="19"/>
      <c r="C580" s="23"/>
      <c r="D580" s="84"/>
      <c r="E580" s="19"/>
      <c r="F580" s="19"/>
      <c r="G580" s="19"/>
      <c r="H580" s="138"/>
      <c r="J580" s="6" t="e">
        <f>VLOOKUP(A580,Endosos!C558:E1057,3,)</f>
        <v>#N/A</v>
      </c>
      <c r="K580" s="6" t="e">
        <f t="shared" si="17"/>
        <v>#N/A</v>
      </c>
      <c r="L580" s="4" t="str">
        <f t="shared" si="18"/>
        <v>a</v>
      </c>
      <c r="M580" s="4"/>
    </row>
    <row r="581" spans="1:13" x14ac:dyDescent="0.25">
      <c r="A581" s="2">
        <v>550</v>
      </c>
      <c r="B581" s="19"/>
      <c r="C581" s="23"/>
      <c r="D581" s="84"/>
      <c r="E581" s="19"/>
      <c r="F581" s="19"/>
      <c r="G581" s="19"/>
      <c r="H581" s="138"/>
      <c r="J581" s="6" t="e">
        <f>VLOOKUP(A581,Endosos!C559:E1058,3,)</f>
        <v>#N/A</v>
      </c>
      <c r="K581" s="6" t="e">
        <f t="shared" si="17"/>
        <v>#N/A</v>
      </c>
      <c r="L581" s="4" t="str">
        <f t="shared" si="18"/>
        <v>a</v>
      </c>
      <c r="M581" s="4"/>
    </row>
    <row r="582" spans="1:13" x14ac:dyDescent="0.25">
      <c r="A582" s="2">
        <v>551</v>
      </c>
      <c r="B582" s="19"/>
      <c r="C582" s="23"/>
      <c r="D582" s="84"/>
      <c r="E582" s="19"/>
      <c r="F582" s="19"/>
      <c r="G582" s="19"/>
      <c r="H582" s="138"/>
      <c r="J582" s="6" t="e">
        <f>VLOOKUP(A582,Endosos!C560:E1059,3,)</f>
        <v>#N/A</v>
      </c>
      <c r="K582" s="6" t="e">
        <f t="shared" si="17"/>
        <v>#N/A</v>
      </c>
      <c r="L582" s="4" t="str">
        <f t="shared" si="18"/>
        <v>a</v>
      </c>
      <c r="M582" s="4"/>
    </row>
    <row r="583" spans="1:13" x14ac:dyDescent="0.25">
      <c r="A583" s="2">
        <v>552</v>
      </c>
      <c r="B583" s="19"/>
      <c r="C583" s="23"/>
      <c r="D583" s="84"/>
      <c r="E583" s="19"/>
      <c r="F583" s="19"/>
      <c r="G583" s="19"/>
      <c r="H583" s="138"/>
      <c r="J583" s="6" t="e">
        <f>VLOOKUP(A583,Endosos!C561:E1060,3,)</f>
        <v>#N/A</v>
      </c>
      <c r="K583" s="6" t="e">
        <f t="shared" si="17"/>
        <v>#N/A</v>
      </c>
      <c r="L583" s="4" t="str">
        <f t="shared" si="18"/>
        <v>a</v>
      </c>
      <c r="M583" s="4"/>
    </row>
    <row r="584" spans="1:13" x14ac:dyDescent="0.25">
      <c r="A584" s="2">
        <v>553</v>
      </c>
      <c r="B584" s="19"/>
      <c r="C584" s="23"/>
      <c r="D584" s="84"/>
      <c r="E584" s="19"/>
      <c r="F584" s="19"/>
      <c r="G584" s="19"/>
      <c r="H584" s="138"/>
      <c r="J584" s="6" t="e">
        <f>VLOOKUP(A584,Endosos!C562:E1061,3,)</f>
        <v>#N/A</v>
      </c>
      <c r="K584" s="6" t="e">
        <f t="shared" si="17"/>
        <v>#N/A</v>
      </c>
      <c r="L584" s="4" t="str">
        <f t="shared" si="18"/>
        <v>a</v>
      </c>
      <c r="M584" s="4"/>
    </row>
    <row r="585" spans="1:13" x14ac:dyDescent="0.25">
      <c r="A585" s="2">
        <v>554</v>
      </c>
      <c r="B585" s="19"/>
      <c r="C585" s="23"/>
      <c r="D585" s="84"/>
      <c r="E585" s="19"/>
      <c r="F585" s="19"/>
      <c r="G585" s="19"/>
      <c r="H585" s="138"/>
      <c r="J585" s="6" t="e">
        <f>VLOOKUP(A585,Endosos!C563:E1062,3,)</f>
        <v>#N/A</v>
      </c>
      <c r="K585" s="6" t="e">
        <f t="shared" si="17"/>
        <v>#N/A</v>
      </c>
      <c r="L585" s="4" t="str">
        <f t="shared" si="18"/>
        <v>a</v>
      </c>
      <c r="M585" s="4"/>
    </row>
    <row r="586" spans="1:13" x14ac:dyDescent="0.25">
      <c r="A586" s="2">
        <v>555</v>
      </c>
      <c r="B586" s="19"/>
      <c r="C586" s="37"/>
      <c r="D586" s="84"/>
      <c r="E586" s="19"/>
      <c r="F586" s="19"/>
      <c r="G586" s="19"/>
      <c r="H586" s="138"/>
      <c r="J586" s="6" t="e">
        <f>VLOOKUP(A586,Endosos!C564:E1063,3,)</f>
        <v>#N/A</v>
      </c>
      <c r="K586" s="6" t="e">
        <f t="shared" si="17"/>
        <v>#N/A</v>
      </c>
      <c r="L586" s="4" t="str">
        <f t="shared" si="18"/>
        <v>a</v>
      </c>
      <c r="M586" s="4"/>
    </row>
    <row r="587" spans="1:13" x14ac:dyDescent="0.25">
      <c r="A587" s="2">
        <v>556</v>
      </c>
      <c r="B587" s="19"/>
      <c r="C587" s="23"/>
      <c r="D587" s="84"/>
      <c r="E587" s="19"/>
      <c r="F587" s="19"/>
      <c r="G587" s="19"/>
      <c r="H587" s="138"/>
      <c r="J587" s="6" t="e">
        <f>VLOOKUP(A587,Endosos!C565:E1064,3,)</f>
        <v>#N/A</v>
      </c>
      <c r="K587" s="6" t="e">
        <f t="shared" si="17"/>
        <v>#N/A</v>
      </c>
      <c r="L587" s="4" t="str">
        <f t="shared" si="18"/>
        <v>a</v>
      </c>
      <c r="M587" s="4"/>
    </row>
    <row r="588" spans="1:13" x14ac:dyDescent="0.25">
      <c r="A588" s="2">
        <v>557</v>
      </c>
      <c r="B588" s="19"/>
      <c r="C588" s="23"/>
      <c r="D588" s="84"/>
      <c r="E588" s="19"/>
      <c r="F588" s="19"/>
      <c r="G588" s="19"/>
      <c r="H588" s="138"/>
      <c r="J588" s="6" t="e">
        <f>VLOOKUP(A588,Endosos!C566:E1065,3,)</f>
        <v>#N/A</v>
      </c>
      <c r="K588" s="6" t="e">
        <f t="shared" si="17"/>
        <v>#N/A</v>
      </c>
      <c r="L588" s="4" t="str">
        <f t="shared" si="18"/>
        <v>a</v>
      </c>
      <c r="M588" s="4"/>
    </row>
    <row r="589" spans="1:13" x14ac:dyDescent="0.25">
      <c r="A589" s="2">
        <v>558</v>
      </c>
      <c r="B589" s="19"/>
      <c r="C589" s="23"/>
      <c r="D589" s="84"/>
      <c r="E589" s="19"/>
      <c r="F589" s="19"/>
      <c r="G589" s="19"/>
      <c r="H589" s="138"/>
      <c r="J589" s="6" t="e">
        <f>VLOOKUP(A589,Endosos!C567:E1066,3,)</f>
        <v>#N/A</v>
      </c>
      <c r="K589" s="6" t="e">
        <f t="shared" si="17"/>
        <v>#N/A</v>
      </c>
      <c r="L589" s="4" t="str">
        <f t="shared" si="18"/>
        <v>a</v>
      </c>
      <c r="M589" s="4"/>
    </row>
    <row r="590" spans="1:13" x14ac:dyDescent="0.25">
      <c r="A590" s="2">
        <v>559</v>
      </c>
      <c r="B590" s="19"/>
      <c r="C590" s="23"/>
      <c r="D590" s="84"/>
      <c r="E590" s="19"/>
      <c r="F590" s="19"/>
      <c r="G590" s="19"/>
      <c r="H590" s="138"/>
      <c r="J590" s="6" t="e">
        <f>VLOOKUP(A590,Endosos!C568:E1067,3,)</f>
        <v>#N/A</v>
      </c>
      <c r="K590" s="6" t="e">
        <f t="shared" si="17"/>
        <v>#N/A</v>
      </c>
      <c r="L590" s="4" t="str">
        <f t="shared" si="18"/>
        <v>a</v>
      </c>
      <c r="M590" s="4"/>
    </row>
    <row r="591" spans="1:13" x14ac:dyDescent="0.25">
      <c r="A591" s="2">
        <v>560</v>
      </c>
      <c r="B591" s="19"/>
      <c r="C591" s="23"/>
      <c r="D591" s="84"/>
      <c r="E591" s="19"/>
      <c r="F591" s="19"/>
      <c r="G591" s="19"/>
      <c r="H591" s="138"/>
      <c r="J591" s="6" t="e">
        <f>VLOOKUP(A591,Endosos!C569:E1068,3,)</f>
        <v>#N/A</v>
      </c>
      <c r="K591" s="6" t="e">
        <f t="shared" si="17"/>
        <v>#N/A</v>
      </c>
      <c r="L591" s="4" t="str">
        <f t="shared" si="18"/>
        <v>a</v>
      </c>
      <c r="M591" s="4"/>
    </row>
    <row r="592" spans="1:13" x14ac:dyDescent="0.25">
      <c r="A592" s="2">
        <v>561</v>
      </c>
      <c r="B592" s="19"/>
      <c r="C592" s="23"/>
      <c r="D592" s="84"/>
      <c r="E592" s="19"/>
      <c r="F592" s="19"/>
      <c r="G592" s="19"/>
      <c r="H592" s="138"/>
      <c r="J592" s="6" t="e">
        <f>VLOOKUP(A592,Endosos!C570:E1069,3,)</f>
        <v>#N/A</v>
      </c>
      <c r="K592" s="6" t="e">
        <f t="shared" si="17"/>
        <v>#N/A</v>
      </c>
      <c r="L592" s="4" t="str">
        <f t="shared" si="18"/>
        <v>a</v>
      </c>
      <c r="M592" s="4"/>
    </row>
    <row r="593" spans="1:13" x14ac:dyDescent="0.25">
      <c r="A593" s="2">
        <v>562</v>
      </c>
      <c r="B593" s="19"/>
      <c r="C593" s="23"/>
      <c r="D593" s="84"/>
      <c r="E593" s="19"/>
      <c r="F593" s="19"/>
      <c r="G593" s="19"/>
      <c r="H593" s="138"/>
      <c r="J593" s="6" t="e">
        <f>VLOOKUP(A593,Endosos!C571:E1070,3,)</f>
        <v>#N/A</v>
      </c>
      <c r="K593" s="6" t="e">
        <f t="shared" si="17"/>
        <v>#N/A</v>
      </c>
      <c r="L593" s="4" t="str">
        <f t="shared" si="18"/>
        <v>a</v>
      </c>
      <c r="M593" s="4"/>
    </row>
    <row r="594" spans="1:13" x14ac:dyDescent="0.25">
      <c r="A594" s="2">
        <v>563</v>
      </c>
      <c r="B594" s="19"/>
      <c r="C594" s="23"/>
      <c r="D594" s="84"/>
      <c r="E594" s="19"/>
      <c r="F594" s="19"/>
      <c r="G594" s="19"/>
      <c r="H594" s="138"/>
      <c r="J594" s="6" t="e">
        <f>VLOOKUP(A594,Endosos!C572:E1071,3,)</f>
        <v>#N/A</v>
      </c>
      <c r="K594" s="6" t="e">
        <f t="shared" si="17"/>
        <v>#N/A</v>
      </c>
      <c r="L594" s="4" t="str">
        <f t="shared" si="18"/>
        <v>a</v>
      </c>
      <c r="M594" s="4"/>
    </row>
    <row r="595" spans="1:13" x14ac:dyDescent="0.25">
      <c r="A595" s="2">
        <v>564</v>
      </c>
      <c r="B595" s="19"/>
      <c r="C595" s="23"/>
      <c r="D595" s="84"/>
      <c r="E595" s="19"/>
      <c r="F595" s="19"/>
      <c r="G595" s="19"/>
      <c r="H595" s="138"/>
      <c r="J595" s="6" t="e">
        <f>VLOOKUP(A595,Endosos!C573:E1072,3,)</f>
        <v>#N/A</v>
      </c>
      <c r="K595" s="6" t="e">
        <f t="shared" si="17"/>
        <v>#N/A</v>
      </c>
      <c r="L595" s="4" t="str">
        <f t="shared" si="18"/>
        <v>a</v>
      </c>
      <c r="M595" s="4"/>
    </row>
    <row r="596" spans="1:13" x14ac:dyDescent="0.25">
      <c r="A596" s="2">
        <v>565</v>
      </c>
      <c r="B596" s="19"/>
      <c r="C596" s="23"/>
      <c r="D596" s="84"/>
      <c r="E596" s="19"/>
      <c r="F596" s="19"/>
      <c r="G596" s="19"/>
      <c r="H596" s="138"/>
      <c r="J596" s="6" t="e">
        <f>VLOOKUP(A596,Endosos!C574:E1073,3,)</f>
        <v>#N/A</v>
      </c>
      <c r="K596" s="6" t="e">
        <f t="shared" si="17"/>
        <v>#N/A</v>
      </c>
      <c r="L596" s="4" t="str">
        <f t="shared" si="18"/>
        <v>a</v>
      </c>
      <c r="M596" s="4"/>
    </row>
    <row r="597" spans="1:13" x14ac:dyDescent="0.25">
      <c r="A597" s="2">
        <v>566</v>
      </c>
      <c r="B597" s="19"/>
      <c r="C597" s="23"/>
      <c r="D597" s="84"/>
      <c r="E597" s="19"/>
      <c r="F597" s="19"/>
      <c r="G597" s="19"/>
      <c r="H597" s="138"/>
      <c r="J597" s="6" t="e">
        <f>VLOOKUP(A597,Endosos!C575:E1074,3,)</f>
        <v>#N/A</v>
      </c>
      <c r="K597" s="6" t="e">
        <f t="shared" si="17"/>
        <v>#N/A</v>
      </c>
      <c r="L597" s="4" t="str">
        <f t="shared" si="18"/>
        <v>a</v>
      </c>
      <c r="M597" s="4"/>
    </row>
    <row r="598" spans="1:13" x14ac:dyDescent="0.25">
      <c r="A598" s="2">
        <v>567</v>
      </c>
      <c r="B598" s="19"/>
      <c r="C598" s="23"/>
      <c r="D598" s="84"/>
      <c r="E598" s="19"/>
      <c r="F598" s="19"/>
      <c r="G598" s="19"/>
      <c r="H598" s="138"/>
      <c r="J598" s="6" t="e">
        <f>VLOOKUP(A598,Endosos!C576:E1075,3,)</f>
        <v>#N/A</v>
      </c>
      <c r="K598" s="6" t="e">
        <f t="shared" si="17"/>
        <v>#N/A</v>
      </c>
      <c r="L598" s="4" t="str">
        <f t="shared" si="18"/>
        <v>a</v>
      </c>
      <c r="M598" s="4"/>
    </row>
    <row r="599" spans="1:13" x14ac:dyDescent="0.25">
      <c r="A599" s="2">
        <v>568</v>
      </c>
      <c r="B599" s="19"/>
      <c r="C599" s="23"/>
      <c r="D599" s="84"/>
      <c r="E599" s="19"/>
      <c r="F599" s="19"/>
      <c r="G599" s="19"/>
      <c r="H599" s="138"/>
      <c r="J599" s="6" t="e">
        <f>VLOOKUP(A599,Endosos!C577:E1076,3,)</f>
        <v>#N/A</v>
      </c>
      <c r="K599" s="6" t="e">
        <f t="shared" si="17"/>
        <v>#N/A</v>
      </c>
      <c r="L599" s="4" t="str">
        <f t="shared" si="18"/>
        <v>a</v>
      </c>
      <c r="M599" s="4"/>
    </row>
    <row r="600" spans="1:13" x14ac:dyDescent="0.25">
      <c r="A600" s="2">
        <v>569</v>
      </c>
      <c r="B600" s="19"/>
      <c r="C600" s="23"/>
      <c r="D600" s="84"/>
      <c r="E600" s="19"/>
      <c r="F600" s="19"/>
      <c r="G600" s="19"/>
      <c r="H600" s="138"/>
      <c r="J600" s="6" t="e">
        <f>VLOOKUP(A600,Endosos!C578:E1077,3,)</f>
        <v>#N/A</v>
      </c>
      <c r="K600" s="6" t="e">
        <f t="shared" si="17"/>
        <v>#N/A</v>
      </c>
      <c r="L600" s="4" t="str">
        <f t="shared" si="18"/>
        <v>a</v>
      </c>
      <c r="M600" s="4"/>
    </row>
    <row r="601" spans="1:13" x14ac:dyDescent="0.25">
      <c r="A601" s="2">
        <v>570</v>
      </c>
      <c r="B601" s="19"/>
      <c r="C601" s="23"/>
      <c r="D601" s="84"/>
      <c r="E601" s="19"/>
      <c r="F601" s="19"/>
      <c r="G601" s="19"/>
      <c r="H601" s="138"/>
      <c r="J601" s="6" t="e">
        <f>VLOOKUP(A601,Endosos!C579:E1078,3,)</f>
        <v>#N/A</v>
      </c>
      <c r="K601" s="6" t="e">
        <f t="shared" si="17"/>
        <v>#N/A</v>
      </c>
      <c r="L601" s="4" t="str">
        <f t="shared" si="18"/>
        <v>a</v>
      </c>
      <c r="M601" s="4"/>
    </row>
    <row r="602" spans="1:13" x14ac:dyDescent="0.25">
      <c r="A602" s="2">
        <v>571</v>
      </c>
      <c r="B602" s="19"/>
      <c r="C602" s="23"/>
      <c r="D602" s="84"/>
      <c r="E602" s="19"/>
      <c r="F602" s="19"/>
      <c r="G602" s="19"/>
      <c r="H602" s="138"/>
      <c r="J602" s="6" t="e">
        <f>VLOOKUP(A602,Endosos!C580:E1079,3,)</f>
        <v>#N/A</v>
      </c>
      <c r="K602" s="6" t="e">
        <f t="shared" si="17"/>
        <v>#N/A</v>
      </c>
      <c r="L602" s="4" t="str">
        <f t="shared" si="18"/>
        <v>a</v>
      </c>
      <c r="M602" s="4"/>
    </row>
    <row r="603" spans="1:13" x14ac:dyDescent="0.25">
      <c r="A603" s="2">
        <v>572</v>
      </c>
      <c r="B603" s="19"/>
      <c r="C603" s="23"/>
      <c r="D603" s="84"/>
      <c r="E603" s="19"/>
      <c r="F603" s="19"/>
      <c r="G603" s="19"/>
      <c r="H603" s="138"/>
      <c r="J603" s="6" t="e">
        <f>VLOOKUP(A603,Endosos!C581:E1080,3,)</f>
        <v>#N/A</v>
      </c>
      <c r="K603" s="6" t="e">
        <f t="shared" si="17"/>
        <v>#N/A</v>
      </c>
      <c r="L603" s="4" t="str">
        <f t="shared" si="18"/>
        <v>a</v>
      </c>
      <c r="M603" s="4"/>
    </row>
    <row r="604" spans="1:13" x14ac:dyDescent="0.25">
      <c r="A604" s="2">
        <v>573</v>
      </c>
      <c r="B604" s="19"/>
      <c r="C604" s="23"/>
      <c r="D604" s="84"/>
      <c r="E604" s="19"/>
      <c r="F604" s="19"/>
      <c r="G604" s="19"/>
      <c r="H604" s="138"/>
      <c r="J604" s="6" t="e">
        <f>VLOOKUP(A604,Endosos!C582:E1081,3,)</f>
        <v>#N/A</v>
      </c>
      <c r="K604" s="6" t="e">
        <f t="shared" si="17"/>
        <v>#N/A</v>
      </c>
      <c r="L604" s="4" t="str">
        <f t="shared" si="18"/>
        <v>a</v>
      </c>
      <c r="M604" s="4"/>
    </row>
    <row r="605" spans="1:13" x14ac:dyDescent="0.25">
      <c r="A605" s="2">
        <v>574</v>
      </c>
      <c r="B605" s="19"/>
      <c r="C605" s="23"/>
      <c r="D605" s="84"/>
      <c r="E605" s="19"/>
      <c r="F605" s="19"/>
      <c r="G605" s="19"/>
      <c r="H605" s="138"/>
      <c r="J605" s="6" t="e">
        <f>VLOOKUP(A605,Endosos!C583:E1082,3,)</f>
        <v>#N/A</v>
      </c>
      <c r="K605" s="6" t="e">
        <f t="shared" si="17"/>
        <v>#N/A</v>
      </c>
      <c r="L605" s="4" t="str">
        <f t="shared" si="18"/>
        <v>a</v>
      </c>
      <c r="M605" s="4"/>
    </row>
    <row r="606" spans="1:13" x14ac:dyDescent="0.25">
      <c r="A606" s="2">
        <v>575</v>
      </c>
      <c r="B606" s="19"/>
      <c r="C606" s="23"/>
      <c r="D606" s="84"/>
      <c r="E606" s="19"/>
      <c r="F606" s="19"/>
      <c r="G606" s="19"/>
      <c r="H606" s="138"/>
      <c r="J606" s="6" t="e">
        <f>VLOOKUP(A606,Endosos!C584:E1083,3,)</f>
        <v>#N/A</v>
      </c>
      <c r="K606" s="6" t="e">
        <f t="shared" si="17"/>
        <v>#N/A</v>
      </c>
      <c r="L606" s="4" t="str">
        <f t="shared" si="18"/>
        <v>a</v>
      </c>
      <c r="M606" s="4"/>
    </row>
    <row r="607" spans="1:13" x14ac:dyDescent="0.25">
      <c r="A607" s="2">
        <v>576</v>
      </c>
      <c r="B607" s="19"/>
      <c r="C607" s="23"/>
      <c r="D607" s="84"/>
      <c r="E607" s="19"/>
      <c r="F607" s="19"/>
      <c r="G607" s="19"/>
      <c r="H607" s="138"/>
      <c r="J607" s="6" t="e">
        <f>VLOOKUP(A607,Endosos!C585:E1084,3,)</f>
        <v>#N/A</v>
      </c>
      <c r="K607" s="6" t="e">
        <f t="shared" si="17"/>
        <v>#N/A</v>
      </c>
      <c r="L607" s="4" t="str">
        <f t="shared" si="18"/>
        <v>a</v>
      </c>
      <c r="M607" s="4"/>
    </row>
    <row r="608" spans="1:13" x14ac:dyDescent="0.25">
      <c r="A608" s="2">
        <v>577</v>
      </c>
      <c r="B608" s="19"/>
      <c r="C608" s="23"/>
      <c r="D608" s="84"/>
      <c r="E608" s="19"/>
      <c r="F608" s="19"/>
      <c r="G608" s="19"/>
      <c r="H608" s="138"/>
      <c r="J608" s="6" t="e">
        <f>VLOOKUP(A608,Endosos!C586:E1085,3,)</f>
        <v>#N/A</v>
      </c>
      <c r="K608" s="6" t="e">
        <f t="shared" si="17"/>
        <v>#N/A</v>
      </c>
      <c r="L608" s="4" t="str">
        <f t="shared" si="18"/>
        <v>a</v>
      </c>
      <c r="M608" s="4"/>
    </row>
    <row r="609" spans="1:13" x14ac:dyDescent="0.25">
      <c r="A609" s="2">
        <v>578</v>
      </c>
      <c r="B609" s="19"/>
      <c r="C609" s="23"/>
      <c r="D609" s="84"/>
      <c r="E609" s="19"/>
      <c r="F609" s="19"/>
      <c r="G609" s="19"/>
      <c r="H609" s="138"/>
      <c r="J609" s="6" t="e">
        <f>VLOOKUP(A609,Endosos!C587:E1086,3,)</f>
        <v>#N/A</v>
      </c>
      <c r="K609" s="6" t="e">
        <f t="shared" ref="K609:K672" si="19">IF(J609="Baja de Vehículo",1,0)</f>
        <v>#N/A</v>
      </c>
      <c r="L609" s="4" t="str">
        <f t="shared" ref="L609:L672" si="20">IF(ISNA(J609),"a","D")</f>
        <v>a</v>
      </c>
      <c r="M609" s="4"/>
    </row>
    <row r="610" spans="1:13" x14ac:dyDescent="0.25">
      <c r="A610" s="2">
        <v>579</v>
      </c>
      <c r="B610" s="19"/>
      <c r="C610" s="23"/>
      <c r="D610" s="84"/>
      <c r="E610" s="19"/>
      <c r="F610" s="19"/>
      <c r="G610" s="19"/>
      <c r="H610" s="138"/>
      <c r="J610" s="6" t="e">
        <f>VLOOKUP(A610,Endosos!C588:E1087,3,)</f>
        <v>#N/A</v>
      </c>
      <c r="K610" s="6" t="e">
        <f t="shared" si="19"/>
        <v>#N/A</v>
      </c>
      <c r="L610" s="4" t="str">
        <f t="shared" si="20"/>
        <v>a</v>
      </c>
      <c r="M610" s="4"/>
    </row>
    <row r="611" spans="1:13" x14ac:dyDescent="0.25">
      <c r="A611" s="2">
        <v>580</v>
      </c>
      <c r="B611" s="19"/>
      <c r="C611" s="23"/>
      <c r="D611" s="84"/>
      <c r="E611" s="19"/>
      <c r="F611" s="19"/>
      <c r="G611" s="19"/>
      <c r="H611" s="138"/>
      <c r="J611" s="6" t="e">
        <f>VLOOKUP(A611,Endosos!C589:E1088,3,)</f>
        <v>#N/A</v>
      </c>
      <c r="K611" s="6" t="e">
        <f t="shared" si="19"/>
        <v>#N/A</v>
      </c>
      <c r="L611" s="4" t="str">
        <f t="shared" si="20"/>
        <v>a</v>
      </c>
      <c r="M611" s="4"/>
    </row>
    <row r="612" spans="1:13" x14ac:dyDescent="0.25">
      <c r="A612" s="2">
        <v>581</v>
      </c>
      <c r="B612" s="19"/>
      <c r="C612" s="23"/>
      <c r="D612" s="84"/>
      <c r="E612" s="19"/>
      <c r="F612" s="19"/>
      <c r="G612" s="19"/>
      <c r="H612" s="138"/>
      <c r="J612" s="6" t="e">
        <f>VLOOKUP(A612,Endosos!C590:E1089,3,)</f>
        <v>#N/A</v>
      </c>
      <c r="K612" s="6" t="e">
        <f t="shared" si="19"/>
        <v>#N/A</v>
      </c>
      <c r="L612" s="4" t="str">
        <f t="shared" si="20"/>
        <v>a</v>
      </c>
      <c r="M612" s="4"/>
    </row>
    <row r="613" spans="1:13" x14ac:dyDescent="0.25">
      <c r="A613" s="2">
        <v>582</v>
      </c>
      <c r="B613" s="19"/>
      <c r="C613" s="23"/>
      <c r="D613" s="84"/>
      <c r="E613" s="19"/>
      <c r="F613" s="19"/>
      <c r="G613" s="19"/>
      <c r="H613" s="138"/>
      <c r="J613" s="6" t="e">
        <f>VLOOKUP(A613,Endosos!C591:E1090,3,)</f>
        <v>#N/A</v>
      </c>
      <c r="K613" s="6" t="e">
        <f t="shared" si="19"/>
        <v>#N/A</v>
      </c>
      <c r="L613" s="4" t="str">
        <f t="shared" si="20"/>
        <v>a</v>
      </c>
      <c r="M613" s="4"/>
    </row>
    <row r="614" spans="1:13" x14ac:dyDescent="0.25">
      <c r="A614" s="2">
        <v>583</v>
      </c>
      <c r="B614" s="19"/>
      <c r="C614" s="23"/>
      <c r="D614" s="84"/>
      <c r="E614" s="19"/>
      <c r="F614" s="19"/>
      <c r="G614" s="19"/>
      <c r="H614" s="138"/>
      <c r="J614" s="6" t="e">
        <f>VLOOKUP(A614,Endosos!C592:E1091,3,)</f>
        <v>#N/A</v>
      </c>
      <c r="K614" s="6" t="e">
        <f t="shared" si="19"/>
        <v>#N/A</v>
      </c>
      <c r="L614" s="4" t="str">
        <f t="shared" si="20"/>
        <v>a</v>
      </c>
      <c r="M614" s="4"/>
    </row>
    <row r="615" spans="1:13" x14ac:dyDescent="0.25">
      <c r="A615" s="2">
        <v>584</v>
      </c>
      <c r="B615" s="19"/>
      <c r="C615" s="23"/>
      <c r="D615" s="84"/>
      <c r="E615" s="19"/>
      <c r="F615" s="19"/>
      <c r="G615" s="19"/>
      <c r="H615" s="138"/>
      <c r="J615" s="6" t="e">
        <f>VLOOKUP(A615,Endosos!C593:E1092,3,)</f>
        <v>#N/A</v>
      </c>
      <c r="K615" s="6" t="e">
        <f t="shared" si="19"/>
        <v>#N/A</v>
      </c>
      <c r="L615" s="4" t="str">
        <f t="shared" si="20"/>
        <v>a</v>
      </c>
      <c r="M615" s="4"/>
    </row>
    <row r="616" spans="1:13" x14ac:dyDescent="0.25">
      <c r="A616" s="2">
        <v>585</v>
      </c>
      <c r="B616" s="19"/>
      <c r="C616" s="23"/>
      <c r="D616" s="84"/>
      <c r="E616" s="19"/>
      <c r="F616" s="19"/>
      <c r="G616" s="19"/>
      <c r="H616" s="138"/>
      <c r="J616" s="6" t="e">
        <f>VLOOKUP(A616,Endosos!C594:E1093,3,)</f>
        <v>#N/A</v>
      </c>
      <c r="K616" s="6" t="e">
        <f t="shared" si="19"/>
        <v>#N/A</v>
      </c>
      <c r="L616" s="4" t="str">
        <f t="shared" si="20"/>
        <v>a</v>
      </c>
      <c r="M616" s="4"/>
    </row>
    <row r="617" spans="1:13" x14ac:dyDescent="0.25">
      <c r="A617" s="2">
        <v>586</v>
      </c>
      <c r="B617" s="19"/>
      <c r="C617" s="23"/>
      <c r="D617" s="84"/>
      <c r="E617" s="19"/>
      <c r="F617" s="19"/>
      <c r="G617" s="19"/>
      <c r="H617" s="138"/>
      <c r="J617" s="6" t="e">
        <f>VLOOKUP(A617,Endosos!C595:E1094,3,)</f>
        <v>#N/A</v>
      </c>
      <c r="K617" s="6" t="e">
        <f t="shared" si="19"/>
        <v>#N/A</v>
      </c>
      <c r="L617" s="4" t="str">
        <f t="shared" si="20"/>
        <v>a</v>
      </c>
      <c r="M617" s="4"/>
    </row>
    <row r="618" spans="1:13" x14ac:dyDescent="0.25">
      <c r="A618" s="2">
        <v>587</v>
      </c>
      <c r="B618" s="19"/>
      <c r="C618" s="23"/>
      <c r="D618" s="84"/>
      <c r="E618" s="19"/>
      <c r="F618" s="19"/>
      <c r="G618" s="19"/>
      <c r="H618" s="138"/>
      <c r="J618" s="6" t="e">
        <f>VLOOKUP(A618,Endosos!C596:E1095,3,)</f>
        <v>#N/A</v>
      </c>
      <c r="K618" s="6" t="e">
        <f t="shared" si="19"/>
        <v>#N/A</v>
      </c>
      <c r="L618" s="4" t="str">
        <f t="shared" si="20"/>
        <v>a</v>
      </c>
      <c r="M618" s="4"/>
    </row>
    <row r="619" spans="1:13" x14ac:dyDescent="0.25">
      <c r="A619" s="2">
        <v>588</v>
      </c>
      <c r="B619" s="19"/>
      <c r="C619" s="23"/>
      <c r="D619" s="84"/>
      <c r="E619" s="19"/>
      <c r="F619" s="19"/>
      <c r="G619" s="19"/>
      <c r="H619" s="138"/>
      <c r="J619" s="6" t="e">
        <f>VLOOKUP(A619,Endosos!C597:E1096,3,)</f>
        <v>#N/A</v>
      </c>
      <c r="K619" s="6" t="e">
        <f t="shared" si="19"/>
        <v>#N/A</v>
      </c>
      <c r="L619" s="4" t="str">
        <f t="shared" si="20"/>
        <v>a</v>
      </c>
      <c r="M619" s="4"/>
    </row>
    <row r="620" spans="1:13" x14ac:dyDescent="0.25">
      <c r="A620" s="2">
        <v>589</v>
      </c>
      <c r="B620" s="19"/>
      <c r="C620" s="23"/>
      <c r="D620" s="84"/>
      <c r="E620" s="19"/>
      <c r="F620" s="19"/>
      <c r="G620" s="19"/>
      <c r="H620" s="138"/>
      <c r="J620" s="6" t="e">
        <f>VLOOKUP(A620,Endosos!C598:E1097,3,)</f>
        <v>#N/A</v>
      </c>
      <c r="K620" s="6" t="e">
        <f t="shared" si="19"/>
        <v>#N/A</v>
      </c>
      <c r="L620" s="4" t="str">
        <f t="shared" si="20"/>
        <v>a</v>
      </c>
      <c r="M620" s="4"/>
    </row>
    <row r="621" spans="1:13" x14ac:dyDescent="0.25">
      <c r="A621" s="2">
        <v>590</v>
      </c>
      <c r="B621" s="19"/>
      <c r="C621" s="23"/>
      <c r="D621" s="84"/>
      <c r="E621" s="19"/>
      <c r="F621" s="19"/>
      <c r="G621" s="19"/>
      <c r="H621" s="138"/>
      <c r="J621" s="6" t="e">
        <f>VLOOKUP(A621,Endosos!C599:E1098,3,)</f>
        <v>#N/A</v>
      </c>
      <c r="K621" s="6" t="e">
        <f t="shared" si="19"/>
        <v>#N/A</v>
      </c>
      <c r="L621" s="4" t="str">
        <f t="shared" si="20"/>
        <v>a</v>
      </c>
      <c r="M621" s="4"/>
    </row>
    <row r="622" spans="1:13" x14ac:dyDescent="0.25">
      <c r="A622" s="2">
        <v>591</v>
      </c>
      <c r="B622" s="19"/>
      <c r="C622" s="23"/>
      <c r="D622" s="84"/>
      <c r="E622" s="19"/>
      <c r="F622" s="19"/>
      <c r="G622" s="19"/>
      <c r="H622" s="138"/>
      <c r="J622" s="6" t="e">
        <f>VLOOKUP(A622,Endosos!C600:E1099,3,)</f>
        <v>#N/A</v>
      </c>
      <c r="K622" s="6" t="e">
        <f t="shared" si="19"/>
        <v>#N/A</v>
      </c>
      <c r="L622" s="4" t="str">
        <f t="shared" si="20"/>
        <v>a</v>
      </c>
      <c r="M622" s="4"/>
    </row>
    <row r="623" spans="1:13" x14ac:dyDescent="0.25">
      <c r="A623" s="2">
        <v>592</v>
      </c>
      <c r="B623" s="19"/>
      <c r="C623" s="23"/>
      <c r="D623" s="84"/>
      <c r="E623" s="19"/>
      <c r="F623" s="19"/>
      <c r="G623" s="19"/>
      <c r="H623" s="138"/>
      <c r="J623" s="6" t="e">
        <f>VLOOKUP(A623,Endosos!C601:E1100,3,)</f>
        <v>#N/A</v>
      </c>
      <c r="K623" s="6" t="e">
        <f t="shared" si="19"/>
        <v>#N/A</v>
      </c>
      <c r="L623" s="4" t="str">
        <f t="shared" si="20"/>
        <v>a</v>
      </c>
      <c r="M623" s="4"/>
    </row>
    <row r="624" spans="1:13" x14ac:dyDescent="0.25">
      <c r="A624" s="2">
        <v>593</v>
      </c>
      <c r="B624" s="19"/>
      <c r="C624" s="23"/>
      <c r="D624" s="84"/>
      <c r="E624" s="19"/>
      <c r="F624" s="19"/>
      <c r="G624" s="19"/>
      <c r="H624" s="138"/>
      <c r="J624" s="6" t="e">
        <f>VLOOKUP(A624,Endosos!C602:E1101,3,)</f>
        <v>#N/A</v>
      </c>
      <c r="K624" s="6" t="e">
        <f t="shared" si="19"/>
        <v>#N/A</v>
      </c>
      <c r="L624" s="4" t="str">
        <f t="shared" si="20"/>
        <v>a</v>
      </c>
      <c r="M624" s="4"/>
    </row>
    <row r="625" spans="1:13" x14ac:dyDescent="0.25">
      <c r="A625" s="2">
        <v>594</v>
      </c>
      <c r="B625" s="19"/>
      <c r="C625" s="23"/>
      <c r="D625" s="84"/>
      <c r="E625" s="19"/>
      <c r="F625" s="19"/>
      <c r="G625" s="19"/>
      <c r="H625" s="138"/>
      <c r="J625" s="6" t="e">
        <f>VLOOKUP(A625,Endosos!C603:E1102,3,)</f>
        <v>#N/A</v>
      </c>
      <c r="K625" s="6" t="e">
        <f t="shared" si="19"/>
        <v>#N/A</v>
      </c>
      <c r="L625" s="4" t="str">
        <f t="shared" si="20"/>
        <v>a</v>
      </c>
      <c r="M625" s="4"/>
    </row>
    <row r="626" spans="1:13" x14ac:dyDescent="0.25">
      <c r="A626" s="2">
        <v>595</v>
      </c>
      <c r="B626" s="19"/>
      <c r="C626" s="23"/>
      <c r="D626" s="84"/>
      <c r="E626" s="19"/>
      <c r="F626" s="19"/>
      <c r="G626" s="19"/>
      <c r="H626" s="138"/>
      <c r="J626" s="6" t="e">
        <f>VLOOKUP(A626,Endosos!C604:E1103,3,)</f>
        <v>#N/A</v>
      </c>
      <c r="K626" s="6" t="e">
        <f t="shared" si="19"/>
        <v>#N/A</v>
      </c>
      <c r="L626" s="4" t="str">
        <f t="shared" si="20"/>
        <v>a</v>
      </c>
      <c r="M626" s="4"/>
    </row>
    <row r="627" spans="1:13" x14ac:dyDescent="0.25">
      <c r="A627" s="2">
        <v>596</v>
      </c>
      <c r="B627" s="19"/>
      <c r="C627" s="23"/>
      <c r="D627" s="84"/>
      <c r="E627" s="19"/>
      <c r="F627" s="19"/>
      <c r="G627" s="19"/>
      <c r="H627" s="138"/>
      <c r="J627" s="6" t="e">
        <f>VLOOKUP(A627,Endosos!C605:E1104,3,)</f>
        <v>#N/A</v>
      </c>
      <c r="K627" s="6" t="e">
        <f t="shared" si="19"/>
        <v>#N/A</v>
      </c>
      <c r="L627" s="4" t="str">
        <f t="shared" si="20"/>
        <v>a</v>
      </c>
      <c r="M627" s="4"/>
    </row>
    <row r="628" spans="1:13" x14ac:dyDescent="0.25">
      <c r="A628" s="2">
        <v>597</v>
      </c>
      <c r="B628" s="19"/>
      <c r="C628" s="23"/>
      <c r="D628" s="84"/>
      <c r="E628" s="19"/>
      <c r="F628" s="19"/>
      <c r="G628" s="19"/>
      <c r="H628" s="138"/>
      <c r="J628" s="6" t="e">
        <f>VLOOKUP(A628,Endosos!C606:E1105,3,)</f>
        <v>#N/A</v>
      </c>
      <c r="K628" s="6" t="e">
        <f t="shared" si="19"/>
        <v>#N/A</v>
      </c>
      <c r="L628" s="4" t="str">
        <f t="shared" si="20"/>
        <v>a</v>
      </c>
      <c r="M628" s="4"/>
    </row>
    <row r="629" spans="1:13" x14ac:dyDescent="0.25">
      <c r="A629" s="2">
        <v>598</v>
      </c>
      <c r="B629" s="19"/>
      <c r="C629" s="23"/>
      <c r="D629" s="84"/>
      <c r="E629" s="19"/>
      <c r="F629" s="19"/>
      <c r="G629" s="19"/>
      <c r="H629" s="138"/>
      <c r="J629" s="6" t="e">
        <f>VLOOKUP(A629,Endosos!C607:E1106,3,)</f>
        <v>#N/A</v>
      </c>
      <c r="K629" s="6" t="e">
        <f t="shared" si="19"/>
        <v>#N/A</v>
      </c>
      <c r="L629" s="4" t="str">
        <f t="shared" si="20"/>
        <v>a</v>
      </c>
      <c r="M629" s="4"/>
    </row>
    <row r="630" spans="1:13" x14ac:dyDescent="0.25">
      <c r="A630" s="2">
        <v>599</v>
      </c>
      <c r="B630" s="19"/>
      <c r="C630" s="23"/>
      <c r="D630" s="84"/>
      <c r="E630" s="19"/>
      <c r="F630" s="19"/>
      <c r="G630" s="19"/>
      <c r="H630" s="138"/>
      <c r="J630" s="6" t="e">
        <f>VLOOKUP(A630,Endosos!C608:E1107,3,)</f>
        <v>#N/A</v>
      </c>
      <c r="K630" s="6" t="e">
        <f t="shared" si="19"/>
        <v>#N/A</v>
      </c>
      <c r="L630" s="4" t="str">
        <f t="shared" si="20"/>
        <v>a</v>
      </c>
      <c r="M630" s="4"/>
    </row>
    <row r="631" spans="1:13" x14ac:dyDescent="0.25">
      <c r="A631" s="2">
        <v>600</v>
      </c>
      <c r="B631" s="19"/>
      <c r="C631" s="23"/>
      <c r="D631" s="84"/>
      <c r="E631" s="19"/>
      <c r="F631" s="19"/>
      <c r="G631" s="19"/>
      <c r="H631" s="138"/>
      <c r="J631" s="6" t="e">
        <f>VLOOKUP(A631,Endosos!C609:E1108,3,)</f>
        <v>#N/A</v>
      </c>
      <c r="K631" s="6" t="e">
        <f t="shared" si="19"/>
        <v>#N/A</v>
      </c>
      <c r="L631" s="4" t="str">
        <f t="shared" si="20"/>
        <v>a</v>
      </c>
      <c r="M631" s="4"/>
    </row>
    <row r="632" spans="1:13" x14ac:dyDescent="0.25">
      <c r="A632" s="2">
        <v>601</v>
      </c>
      <c r="B632" s="19"/>
      <c r="C632" s="23"/>
      <c r="D632" s="84"/>
      <c r="E632" s="19"/>
      <c r="F632" s="19"/>
      <c r="G632" s="19"/>
      <c r="H632" s="138"/>
      <c r="J632" s="6" t="e">
        <f>VLOOKUP(A632,Endosos!C610:E1109,3,)</f>
        <v>#N/A</v>
      </c>
      <c r="K632" s="6" t="e">
        <f t="shared" si="19"/>
        <v>#N/A</v>
      </c>
      <c r="L632" s="4" t="str">
        <f t="shared" si="20"/>
        <v>a</v>
      </c>
      <c r="M632" s="4"/>
    </row>
    <row r="633" spans="1:13" x14ac:dyDescent="0.25">
      <c r="A633" s="2">
        <v>602</v>
      </c>
      <c r="B633" s="19"/>
      <c r="C633" s="23"/>
      <c r="D633" s="84"/>
      <c r="E633" s="19"/>
      <c r="F633" s="19"/>
      <c r="G633" s="19"/>
      <c r="H633" s="138"/>
      <c r="J633" s="6" t="e">
        <f>VLOOKUP(A633,Endosos!C611:E1110,3,)</f>
        <v>#N/A</v>
      </c>
      <c r="K633" s="6" t="e">
        <f t="shared" si="19"/>
        <v>#N/A</v>
      </c>
      <c r="L633" s="4" t="str">
        <f t="shared" si="20"/>
        <v>a</v>
      </c>
      <c r="M633" s="4"/>
    </row>
    <row r="634" spans="1:13" x14ac:dyDescent="0.25">
      <c r="A634" s="2">
        <v>603</v>
      </c>
      <c r="B634" s="19"/>
      <c r="C634" s="23"/>
      <c r="D634" s="84"/>
      <c r="E634" s="19"/>
      <c r="F634" s="19"/>
      <c r="G634" s="19"/>
      <c r="H634" s="138"/>
      <c r="J634" s="6" t="e">
        <f>VLOOKUP(A634,Endosos!C612:E1111,3,)</f>
        <v>#N/A</v>
      </c>
      <c r="K634" s="6" t="e">
        <f t="shared" si="19"/>
        <v>#N/A</v>
      </c>
      <c r="L634" s="4" t="str">
        <f t="shared" si="20"/>
        <v>a</v>
      </c>
      <c r="M634" s="4"/>
    </row>
    <row r="635" spans="1:13" x14ac:dyDescent="0.25">
      <c r="A635" s="2">
        <v>604</v>
      </c>
      <c r="B635" s="19"/>
      <c r="C635" s="23"/>
      <c r="D635" s="84"/>
      <c r="E635" s="19"/>
      <c r="F635" s="19"/>
      <c r="G635" s="19"/>
      <c r="H635" s="138"/>
      <c r="J635" s="6" t="e">
        <f>VLOOKUP(A635,Endosos!C613:E1112,3,)</f>
        <v>#N/A</v>
      </c>
      <c r="K635" s="6" t="e">
        <f t="shared" si="19"/>
        <v>#N/A</v>
      </c>
      <c r="L635" s="4" t="str">
        <f t="shared" si="20"/>
        <v>a</v>
      </c>
      <c r="M635" s="4"/>
    </row>
    <row r="636" spans="1:13" x14ac:dyDescent="0.25">
      <c r="A636" s="2">
        <v>605</v>
      </c>
      <c r="B636" s="19"/>
      <c r="C636" s="37"/>
      <c r="D636" s="84"/>
      <c r="E636" s="19"/>
      <c r="F636" s="19"/>
      <c r="G636" s="19"/>
      <c r="H636" s="138"/>
      <c r="J636" s="6" t="e">
        <f>VLOOKUP(A636,Endosos!C614:E1113,3,)</f>
        <v>#N/A</v>
      </c>
      <c r="K636" s="6" t="e">
        <f t="shared" si="19"/>
        <v>#N/A</v>
      </c>
      <c r="L636" s="4" t="str">
        <f t="shared" si="20"/>
        <v>a</v>
      </c>
      <c r="M636" s="4"/>
    </row>
    <row r="637" spans="1:13" x14ac:dyDescent="0.25">
      <c r="A637" s="2">
        <v>606</v>
      </c>
      <c r="B637" s="19"/>
      <c r="C637" s="23"/>
      <c r="D637" s="84"/>
      <c r="E637" s="19"/>
      <c r="F637" s="19"/>
      <c r="G637" s="19"/>
      <c r="H637" s="138"/>
      <c r="J637" s="6" t="e">
        <f>VLOOKUP(A637,Endosos!C615:E1114,3,)</f>
        <v>#N/A</v>
      </c>
      <c r="K637" s="6" t="e">
        <f t="shared" si="19"/>
        <v>#N/A</v>
      </c>
      <c r="L637" s="4" t="str">
        <f t="shared" si="20"/>
        <v>a</v>
      </c>
      <c r="M637" s="4"/>
    </row>
    <row r="638" spans="1:13" x14ac:dyDescent="0.25">
      <c r="A638" s="2">
        <v>607</v>
      </c>
      <c r="B638" s="19"/>
      <c r="C638" s="23"/>
      <c r="D638" s="84"/>
      <c r="E638" s="19"/>
      <c r="F638" s="19"/>
      <c r="G638" s="19"/>
      <c r="H638" s="138"/>
      <c r="J638" s="6" t="e">
        <f>VLOOKUP(A638,Endosos!C616:E1115,3,)</f>
        <v>#N/A</v>
      </c>
      <c r="K638" s="6" t="e">
        <f t="shared" si="19"/>
        <v>#N/A</v>
      </c>
      <c r="L638" s="4" t="str">
        <f t="shared" si="20"/>
        <v>a</v>
      </c>
      <c r="M638" s="4"/>
    </row>
    <row r="639" spans="1:13" x14ac:dyDescent="0.25">
      <c r="A639" s="2">
        <v>608</v>
      </c>
      <c r="B639" s="19"/>
      <c r="C639" s="23"/>
      <c r="D639" s="84"/>
      <c r="E639" s="19"/>
      <c r="F639" s="19"/>
      <c r="G639" s="19"/>
      <c r="H639" s="138"/>
      <c r="J639" s="6" t="e">
        <f>VLOOKUP(A639,Endosos!C617:E1116,3,)</f>
        <v>#N/A</v>
      </c>
      <c r="K639" s="6" t="e">
        <f t="shared" si="19"/>
        <v>#N/A</v>
      </c>
      <c r="L639" s="4" t="str">
        <f t="shared" si="20"/>
        <v>a</v>
      </c>
      <c r="M639" s="4"/>
    </row>
    <row r="640" spans="1:13" x14ac:dyDescent="0.25">
      <c r="A640" s="2">
        <v>609</v>
      </c>
      <c r="B640" s="19"/>
      <c r="C640" s="23"/>
      <c r="D640" s="84"/>
      <c r="E640" s="19"/>
      <c r="F640" s="19"/>
      <c r="G640" s="19"/>
      <c r="H640" s="138"/>
      <c r="J640" s="6" t="e">
        <f>VLOOKUP(A640,Endosos!C618:E1117,3,)</f>
        <v>#N/A</v>
      </c>
      <c r="K640" s="6" t="e">
        <f t="shared" si="19"/>
        <v>#N/A</v>
      </c>
      <c r="L640" s="4" t="str">
        <f t="shared" si="20"/>
        <v>a</v>
      </c>
      <c r="M640" s="4"/>
    </row>
    <row r="641" spans="1:13" x14ac:dyDescent="0.25">
      <c r="A641" s="2">
        <v>610</v>
      </c>
      <c r="B641" s="19"/>
      <c r="C641" s="23"/>
      <c r="D641" s="84"/>
      <c r="E641" s="19"/>
      <c r="F641" s="19"/>
      <c r="G641" s="19"/>
      <c r="H641" s="138"/>
      <c r="J641" s="6" t="e">
        <f>VLOOKUP(A641,Endosos!C619:E1118,3,)</f>
        <v>#N/A</v>
      </c>
      <c r="K641" s="6" t="e">
        <f t="shared" si="19"/>
        <v>#N/A</v>
      </c>
      <c r="L641" s="4" t="str">
        <f t="shared" si="20"/>
        <v>a</v>
      </c>
      <c r="M641" s="4"/>
    </row>
    <row r="642" spans="1:13" x14ac:dyDescent="0.25">
      <c r="A642" s="2">
        <v>611</v>
      </c>
      <c r="B642" s="19"/>
      <c r="C642" s="23"/>
      <c r="D642" s="84"/>
      <c r="E642" s="19"/>
      <c r="F642" s="19"/>
      <c r="G642" s="19"/>
      <c r="H642" s="138"/>
      <c r="J642" s="6" t="e">
        <f>VLOOKUP(A642,Endosos!C620:E1119,3,)</f>
        <v>#N/A</v>
      </c>
      <c r="K642" s="6" t="e">
        <f t="shared" si="19"/>
        <v>#N/A</v>
      </c>
      <c r="L642" s="4" t="str">
        <f t="shared" si="20"/>
        <v>a</v>
      </c>
      <c r="M642" s="4"/>
    </row>
    <row r="643" spans="1:13" x14ac:dyDescent="0.25">
      <c r="A643" s="2">
        <v>612</v>
      </c>
      <c r="B643" s="19"/>
      <c r="C643" s="23"/>
      <c r="D643" s="84"/>
      <c r="E643" s="19"/>
      <c r="F643" s="19"/>
      <c r="G643" s="19"/>
      <c r="H643" s="138"/>
      <c r="J643" s="6" t="e">
        <f>VLOOKUP(A643,Endosos!C621:E1120,3,)</f>
        <v>#N/A</v>
      </c>
      <c r="K643" s="6" t="e">
        <f t="shared" si="19"/>
        <v>#N/A</v>
      </c>
      <c r="L643" s="4" t="str">
        <f t="shared" si="20"/>
        <v>a</v>
      </c>
      <c r="M643" s="4"/>
    </row>
    <row r="644" spans="1:13" x14ac:dyDescent="0.25">
      <c r="A644" s="2">
        <v>613</v>
      </c>
      <c r="B644" s="19"/>
      <c r="C644" s="23"/>
      <c r="D644" s="84"/>
      <c r="E644" s="19"/>
      <c r="F644" s="19"/>
      <c r="G644" s="19"/>
      <c r="H644" s="138"/>
      <c r="J644" s="6" t="e">
        <f>VLOOKUP(A644,Endosos!C622:E1121,3,)</f>
        <v>#N/A</v>
      </c>
      <c r="K644" s="6" t="e">
        <f t="shared" si="19"/>
        <v>#N/A</v>
      </c>
      <c r="L644" s="4" t="str">
        <f t="shared" si="20"/>
        <v>a</v>
      </c>
      <c r="M644" s="4"/>
    </row>
    <row r="645" spans="1:13" x14ac:dyDescent="0.25">
      <c r="A645" s="2">
        <v>614</v>
      </c>
      <c r="B645" s="19"/>
      <c r="C645" s="23"/>
      <c r="D645" s="84"/>
      <c r="E645" s="19"/>
      <c r="F645" s="19"/>
      <c r="G645" s="19"/>
      <c r="H645" s="138"/>
      <c r="J645" s="6" t="e">
        <f>VLOOKUP(A645,Endosos!C623:E1122,3,)</f>
        <v>#N/A</v>
      </c>
      <c r="K645" s="6" t="e">
        <f t="shared" si="19"/>
        <v>#N/A</v>
      </c>
      <c r="L645" s="4" t="str">
        <f t="shared" si="20"/>
        <v>a</v>
      </c>
      <c r="M645" s="4"/>
    </row>
    <row r="646" spans="1:13" x14ac:dyDescent="0.25">
      <c r="A646" s="2">
        <v>615</v>
      </c>
      <c r="B646" s="19"/>
      <c r="C646" s="23"/>
      <c r="D646" s="84"/>
      <c r="E646" s="19"/>
      <c r="F646" s="19"/>
      <c r="G646" s="19"/>
      <c r="H646" s="138"/>
      <c r="J646" s="6" t="e">
        <f>VLOOKUP(A646,Endosos!C624:E1123,3,)</f>
        <v>#N/A</v>
      </c>
      <c r="K646" s="6" t="e">
        <f t="shared" si="19"/>
        <v>#N/A</v>
      </c>
      <c r="L646" s="4" t="str">
        <f t="shared" si="20"/>
        <v>a</v>
      </c>
      <c r="M646" s="4"/>
    </row>
    <row r="647" spans="1:13" x14ac:dyDescent="0.25">
      <c r="A647" s="2">
        <v>616</v>
      </c>
      <c r="B647" s="19"/>
      <c r="C647" s="23"/>
      <c r="D647" s="84"/>
      <c r="E647" s="19"/>
      <c r="F647" s="19"/>
      <c r="G647" s="19"/>
      <c r="H647" s="138"/>
      <c r="J647" s="6" t="e">
        <f>VLOOKUP(A647,Endosos!C625:E1124,3,)</f>
        <v>#N/A</v>
      </c>
      <c r="K647" s="6" t="e">
        <f t="shared" si="19"/>
        <v>#N/A</v>
      </c>
      <c r="L647" s="4" t="str">
        <f t="shared" si="20"/>
        <v>a</v>
      </c>
      <c r="M647" s="4"/>
    </row>
    <row r="648" spans="1:13" x14ac:dyDescent="0.25">
      <c r="A648" s="2">
        <v>617</v>
      </c>
      <c r="B648" s="19"/>
      <c r="C648" s="23"/>
      <c r="D648" s="84"/>
      <c r="E648" s="19"/>
      <c r="F648" s="19"/>
      <c r="G648" s="19"/>
      <c r="H648" s="138"/>
      <c r="J648" s="6" t="e">
        <f>VLOOKUP(A648,Endosos!C626:E1125,3,)</f>
        <v>#N/A</v>
      </c>
      <c r="K648" s="6" t="e">
        <f t="shared" si="19"/>
        <v>#N/A</v>
      </c>
      <c r="L648" s="4" t="str">
        <f t="shared" si="20"/>
        <v>a</v>
      </c>
      <c r="M648" s="4"/>
    </row>
    <row r="649" spans="1:13" x14ac:dyDescent="0.25">
      <c r="A649" s="2">
        <v>618</v>
      </c>
      <c r="B649" s="19"/>
      <c r="C649" s="23"/>
      <c r="D649" s="84"/>
      <c r="E649" s="19"/>
      <c r="F649" s="19"/>
      <c r="G649" s="19"/>
      <c r="H649" s="138"/>
      <c r="J649" s="6" t="e">
        <f>VLOOKUP(A649,Endosos!C627:E1126,3,)</f>
        <v>#N/A</v>
      </c>
      <c r="K649" s="6" t="e">
        <f t="shared" si="19"/>
        <v>#N/A</v>
      </c>
      <c r="L649" s="4" t="str">
        <f t="shared" si="20"/>
        <v>a</v>
      </c>
      <c r="M649" s="4"/>
    </row>
    <row r="650" spans="1:13" x14ac:dyDescent="0.25">
      <c r="A650" s="2">
        <v>619</v>
      </c>
      <c r="B650" s="19"/>
      <c r="C650" s="23"/>
      <c r="D650" s="84"/>
      <c r="E650" s="19"/>
      <c r="F650" s="19"/>
      <c r="G650" s="19"/>
      <c r="H650" s="138"/>
      <c r="J650" s="6" t="e">
        <f>VLOOKUP(A650,Endosos!C628:E1127,3,)</f>
        <v>#N/A</v>
      </c>
      <c r="K650" s="6" t="e">
        <f t="shared" si="19"/>
        <v>#N/A</v>
      </c>
      <c r="L650" s="4" t="str">
        <f t="shared" si="20"/>
        <v>a</v>
      </c>
      <c r="M650" s="4"/>
    </row>
    <row r="651" spans="1:13" x14ac:dyDescent="0.25">
      <c r="A651" s="2">
        <v>620</v>
      </c>
      <c r="B651" s="19"/>
      <c r="C651" s="23"/>
      <c r="D651" s="84"/>
      <c r="E651" s="19"/>
      <c r="F651" s="19"/>
      <c r="G651" s="19"/>
      <c r="H651" s="138"/>
      <c r="J651" s="6" t="e">
        <f>VLOOKUP(A651,Endosos!C629:E1128,3,)</f>
        <v>#N/A</v>
      </c>
      <c r="K651" s="6" t="e">
        <f t="shared" si="19"/>
        <v>#N/A</v>
      </c>
      <c r="L651" s="4" t="str">
        <f t="shared" si="20"/>
        <v>a</v>
      </c>
      <c r="M651" s="4"/>
    </row>
    <row r="652" spans="1:13" x14ac:dyDescent="0.25">
      <c r="A652" s="2">
        <v>621</v>
      </c>
      <c r="B652" s="19"/>
      <c r="C652" s="23"/>
      <c r="D652" s="84"/>
      <c r="E652" s="19"/>
      <c r="F652" s="19"/>
      <c r="G652" s="19"/>
      <c r="H652" s="138"/>
      <c r="J652" s="6" t="e">
        <f>VLOOKUP(A652,Endosos!C630:E1129,3,)</f>
        <v>#N/A</v>
      </c>
      <c r="K652" s="6" t="e">
        <f t="shared" si="19"/>
        <v>#N/A</v>
      </c>
      <c r="L652" s="4" t="str">
        <f t="shared" si="20"/>
        <v>a</v>
      </c>
      <c r="M652" s="4"/>
    </row>
    <row r="653" spans="1:13" x14ac:dyDescent="0.25">
      <c r="A653" s="2">
        <v>622</v>
      </c>
      <c r="B653" s="19"/>
      <c r="C653" s="23"/>
      <c r="D653" s="84"/>
      <c r="E653" s="19"/>
      <c r="F653" s="19"/>
      <c r="G653" s="19"/>
      <c r="H653" s="138"/>
      <c r="J653" s="6" t="e">
        <f>VLOOKUP(A653,Endosos!C631:E1130,3,)</f>
        <v>#N/A</v>
      </c>
      <c r="K653" s="6" t="e">
        <f t="shared" si="19"/>
        <v>#N/A</v>
      </c>
      <c r="L653" s="4" t="str">
        <f t="shared" si="20"/>
        <v>a</v>
      </c>
      <c r="M653" s="4"/>
    </row>
    <row r="654" spans="1:13" x14ac:dyDescent="0.25">
      <c r="A654" s="2">
        <v>623</v>
      </c>
      <c r="B654" s="19"/>
      <c r="C654" s="23"/>
      <c r="D654" s="84"/>
      <c r="E654" s="19"/>
      <c r="F654" s="19"/>
      <c r="G654" s="19"/>
      <c r="H654" s="138"/>
      <c r="J654" s="6" t="e">
        <f>VLOOKUP(A654,Endosos!C632:E1131,3,)</f>
        <v>#N/A</v>
      </c>
      <c r="K654" s="6" t="e">
        <f t="shared" si="19"/>
        <v>#N/A</v>
      </c>
      <c r="L654" s="4" t="str">
        <f t="shared" si="20"/>
        <v>a</v>
      </c>
      <c r="M654" s="4"/>
    </row>
    <row r="655" spans="1:13" x14ac:dyDescent="0.25">
      <c r="A655" s="2">
        <v>624</v>
      </c>
      <c r="B655" s="19"/>
      <c r="C655" s="23"/>
      <c r="D655" s="84"/>
      <c r="E655" s="19"/>
      <c r="F655" s="19"/>
      <c r="G655" s="19"/>
      <c r="H655" s="138"/>
      <c r="J655" s="6" t="e">
        <f>VLOOKUP(A655,Endosos!C633:E1132,3,)</f>
        <v>#N/A</v>
      </c>
      <c r="K655" s="6" t="e">
        <f t="shared" si="19"/>
        <v>#N/A</v>
      </c>
      <c r="L655" s="4" t="str">
        <f t="shared" si="20"/>
        <v>a</v>
      </c>
      <c r="M655" s="4"/>
    </row>
    <row r="656" spans="1:13" x14ac:dyDescent="0.25">
      <c r="A656" s="2">
        <v>625</v>
      </c>
      <c r="B656" s="19"/>
      <c r="C656" s="23"/>
      <c r="D656" s="84"/>
      <c r="E656" s="19"/>
      <c r="F656" s="19"/>
      <c r="G656" s="19"/>
      <c r="H656" s="138"/>
      <c r="J656" s="6" t="e">
        <f>VLOOKUP(A656,Endosos!C634:E1133,3,)</f>
        <v>#N/A</v>
      </c>
      <c r="K656" s="6" t="e">
        <f t="shared" si="19"/>
        <v>#N/A</v>
      </c>
      <c r="L656" s="4" t="str">
        <f t="shared" si="20"/>
        <v>a</v>
      </c>
      <c r="M656" s="4"/>
    </row>
    <row r="657" spans="1:13" x14ac:dyDescent="0.25">
      <c r="A657" s="2">
        <v>626</v>
      </c>
      <c r="B657" s="19"/>
      <c r="C657" s="23"/>
      <c r="D657" s="84"/>
      <c r="E657" s="19"/>
      <c r="F657" s="19"/>
      <c r="G657" s="19"/>
      <c r="H657" s="138"/>
      <c r="J657" s="6" t="e">
        <f>VLOOKUP(A657,Endosos!C635:E1134,3,)</f>
        <v>#N/A</v>
      </c>
      <c r="K657" s="6" t="e">
        <f t="shared" si="19"/>
        <v>#N/A</v>
      </c>
      <c r="L657" s="4" t="str">
        <f t="shared" si="20"/>
        <v>a</v>
      </c>
      <c r="M657" s="4"/>
    </row>
    <row r="658" spans="1:13" x14ac:dyDescent="0.25">
      <c r="A658" s="2">
        <v>627</v>
      </c>
      <c r="B658" s="19"/>
      <c r="C658" s="23"/>
      <c r="D658" s="84"/>
      <c r="E658" s="19"/>
      <c r="F658" s="19"/>
      <c r="G658" s="19"/>
      <c r="H658" s="138"/>
      <c r="J658" s="6" t="e">
        <f>VLOOKUP(A658,Endosos!C636:E1135,3,)</f>
        <v>#N/A</v>
      </c>
      <c r="K658" s="6" t="e">
        <f t="shared" si="19"/>
        <v>#N/A</v>
      </c>
      <c r="L658" s="4" t="str">
        <f t="shared" si="20"/>
        <v>a</v>
      </c>
      <c r="M658" s="4"/>
    </row>
    <row r="659" spans="1:13" x14ac:dyDescent="0.25">
      <c r="A659" s="2">
        <v>628</v>
      </c>
      <c r="B659" s="19"/>
      <c r="C659" s="23"/>
      <c r="D659" s="84"/>
      <c r="E659" s="19"/>
      <c r="F659" s="19"/>
      <c r="G659" s="19"/>
      <c r="H659" s="138"/>
      <c r="J659" s="6" t="e">
        <f>VLOOKUP(A659,Endosos!C637:E1136,3,)</f>
        <v>#N/A</v>
      </c>
      <c r="K659" s="6" t="e">
        <f t="shared" si="19"/>
        <v>#N/A</v>
      </c>
      <c r="L659" s="4" t="str">
        <f t="shared" si="20"/>
        <v>a</v>
      </c>
      <c r="M659" s="4"/>
    </row>
    <row r="660" spans="1:13" x14ac:dyDescent="0.25">
      <c r="A660" s="2">
        <v>629</v>
      </c>
      <c r="B660" s="19"/>
      <c r="C660" s="23"/>
      <c r="D660" s="84"/>
      <c r="E660" s="19"/>
      <c r="F660" s="19"/>
      <c r="G660" s="19"/>
      <c r="H660" s="138"/>
      <c r="J660" s="6" t="e">
        <f>VLOOKUP(A660,Endosos!C638:E1137,3,)</f>
        <v>#N/A</v>
      </c>
      <c r="K660" s="6" t="e">
        <f t="shared" si="19"/>
        <v>#N/A</v>
      </c>
      <c r="L660" s="4" t="str">
        <f t="shared" si="20"/>
        <v>a</v>
      </c>
      <c r="M660" s="4"/>
    </row>
    <row r="661" spans="1:13" x14ac:dyDescent="0.25">
      <c r="A661" s="2">
        <v>630</v>
      </c>
      <c r="B661" s="19"/>
      <c r="C661" s="23"/>
      <c r="D661" s="84"/>
      <c r="E661" s="19"/>
      <c r="F661" s="19"/>
      <c r="G661" s="19"/>
      <c r="H661" s="138"/>
      <c r="J661" s="6" t="e">
        <f>VLOOKUP(A661,Endosos!C639:E1138,3,)</f>
        <v>#N/A</v>
      </c>
      <c r="K661" s="6" t="e">
        <f t="shared" si="19"/>
        <v>#N/A</v>
      </c>
      <c r="L661" s="4" t="str">
        <f t="shared" si="20"/>
        <v>a</v>
      </c>
      <c r="M661" s="4"/>
    </row>
    <row r="662" spans="1:13" x14ac:dyDescent="0.25">
      <c r="A662" s="2">
        <v>631</v>
      </c>
      <c r="B662" s="19"/>
      <c r="C662" s="23"/>
      <c r="D662" s="84"/>
      <c r="E662" s="19"/>
      <c r="F662" s="19"/>
      <c r="G662" s="19"/>
      <c r="H662" s="138"/>
      <c r="J662" s="6" t="e">
        <f>VLOOKUP(A662,Endosos!C640:E1139,3,)</f>
        <v>#N/A</v>
      </c>
      <c r="K662" s="6" t="e">
        <f t="shared" si="19"/>
        <v>#N/A</v>
      </c>
      <c r="L662" s="4" t="str">
        <f t="shared" si="20"/>
        <v>a</v>
      </c>
      <c r="M662" s="4"/>
    </row>
    <row r="663" spans="1:13" x14ac:dyDescent="0.25">
      <c r="A663" s="2">
        <v>632</v>
      </c>
      <c r="B663" s="19"/>
      <c r="C663" s="23"/>
      <c r="D663" s="84"/>
      <c r="E663" s="19"/>
      <c r="F663" s="19"/>
      <c r="G663" s="19"/>
      <c r="H663" s="138"/>
      <c r="J663" s="6" t="e">
        <f>VLOOKUP(A663,Endosos!C641:E1140,3,)</f>
        <v>#N/A</v>
      </c>
      <c r="K663" s="6" t="e">
        <f t="shared" si="19"/>
        <v>#N/A</v>
      </c>
      <c r="L663" s="4" t="str">
        <f t="shared" si="20"/>
        <v>a</v>
      </c>
      <c r="M663" s="4"/>
    </row>
    <row r="664" spans="1:13" x14ac:dyDescent="0.25">
      <c r="A664" s="2">
        <v>633</v>
      </c>
      <c r="B664" s="19"/>
      <c r="C664" s="23"/>
      <c r="D664" s="84"/>
      <c r="E664" s="19"/>
      <c r="F664" s="19"/>
      <c r="G664" s="19"/>
      <c r="H664" s="138"/>
      <c r="J664" s="6" t="e">
        <f>VLOOKUP(A664,Endosos!C642:E1141,3,)</f>
        <v>#N/A</v>
      </c>
      <c r="K664" s="6" t="e">
        <f t="shared" si="19"/>
        <v>#N/A</v>
      </c>
      <c r="L664" s="4" t="str">
        <f t="shared" si="20"/>
        <v>a</v>
      </c>
      <c r="M664" s="4"/>
    </row>
    <row r="665" spans="1:13" x14ac:dyDescent="0.25">
      <c r="A665" s="2">
        <v>634</v>
      </c>
      <c r="B665" s="19"/>
      <c r="C665" s="23"/>
      <c r="D665" s="84"/>
      <c r="E665" s="19"/>
      <c r="F665" s="19"/>
      <c r="G665" s="19"/>
      <c r="H665" s="138"/>
      <c r="J665" s="6" t="e">
        <f>VLOOKUP(A665,Endosos!C643:E1142,3,)</f>
        <v>#N/A</v>
      </c>
      <c r="K665" s="6" t="e">
        <f t="shared" si="19"/>
        <v>#N/A</v>
      </c>
      <c r="L665" s="4" t="str">
        <f t="shared" si="20"/>
        <v>a</v>
      </c>
      <c r="M665" s="4"/>
    </row>
    <row r="666" spans="1:13" x14ac:dyDescent="0.25">
      <c r="A666" s="2">
        <v>635</v>
      </c>
      <c r="B666" s="19"/>
      <c r="C666" s="23"/>
      <c r="D666" s="84"/>
      <c r="E666" s="19"/>
      <c r="F666" s="19"/>
      <c r="G666" s="19"/>
      <c r="H666" s="138"/>
      <c r="J666" s="6" t="e">
        <f>VLOOKUP(A666,Endosos!C644:E1143,3,)</f>
        <v>#N/A</v>
      </c>
      <c r="K666" s="6" t="e">
        <f t="shared" si="19"/>
        <v>#N/A</v>
      </c>
      <c r="L666" s="4" t="str">
        <f t="shared" si="20"/>
        <v>a</v>
      </c>
      <c r="M666" s="4"/>
    </row>
    <row r="667" spans="1:13" x14ac:dyDescent="0.25">
      <c r="A667" s="2">
        <v>636</v>
      </c>
      <c r="B667" s="19"/>
      <c r="C667" s="23"/>
      <c r="D667" s="84"/>
      <c r="E667" s="19"/>
      <c r="F667" s="19"/>
      <c r="G667" s="19"/>
      <c r="H667" s="138"/>
      <c r="J667" s="6" t="e">
        <f>VLOOKUP(A667,Endosos!C645:E1144,3,)</f>
        <v>#N/A</v>
      </c>
      <c r="K667" s="6" t="e">
        <f t="shared" si="19"/>
        <v>#N/A</v>
      </c>
      <c r="L667" s="4" t="str">
        <f t="shared" si="20"/>
        <v>a</v>
      </c>
      <c r="M667" s="4"/>
    </row>
    <row r="668" spans="1:13" x14ac:dyDescent="0.25">
      <c r="A668" s="2">
        <v>637</v>
      </c>
      <c r="B668" s="19"/>
      <c r="C668" s="23"/>
      <c r="D668" s="84"/>
      <c r="E668" s="19"/>
      <c r="F668" s="19"/>
      <c r="G668" s="19"/>
      <c r="H668" s="138"/>
      <c r="J668" s="6" t="e">
        <f>VLOOKUP(A668,Endosos!C646:E1145,3,)</f>
        <v>#N/A</v>
      </c>
      <c r="K668" s="6" t="e">
        <f t="shared" si="19"/>
        <v>#N/A</v>
      </c>
      <c r="L668" s="4" t="str">
        <f t="shared" si="20"/>
        <v>a</v>
      </c>
      <c r="M668" s="4"/>
    </row>
    <row r="669" spans="1:13" x14ac:dyDescent="0.25">
      <c r="A669" s="2">
        <v>638</v>
      </c>
      <c r="B669" s="19"/>
      <c r="C669" s="23"/>
      <c r="D669" s="84"/>
      <c r="E669" s="19"/>
      <c r="F669" s="19"/>
      <c r="G669" s="19"/>
      <c r="H669" s="138"/>
      <c r="J669" s="6" t="e">
        <f>VLOOKUP(A669,Endosos!C647:E1146,3,)</f>
        <v>#N/A</v>
      </c>
      <c r="K669" s="6" t="e">
        <f t="shared" si="19"/>
        <v>#N/A</v>
      </c>
      <c r="L669" s="4" t="str">
        <f t="shared" si="20"/>
        <v>a</v>
      </c>
      <c r="M669" s="4"/>
    </row>
    <row r="670" spans="1:13" x14ac:dyDescent="0.25">
      <c r="A670" s="2">
        <v>639</v>
      </c>
      <c r="B670" s="19"/>
      <c r="C670" s="23"/>
      <c r="D670" s="84"/>
      <c r="E670" s="19"/>
      <c r="F670" s="19"/>
      <c r="G670" s="19"/>
      <c r="H670" s="138"/>
      <c r="J670" s="6" t="e">
        <f>VLOOKUP(A670,Endosos!C648:E1147,3,)</f>
        <v>#N/A</v>
      </c>
      <c r="K670" s="6" t="e">
        <f t="shared" si="19"/>
        <v>#N/A</v>
      </c>
      <c r="L670" s="4" t="str">
        <f t="shared" si="20"/>
        <v>a</v>
      </c>
      <c r="M670" s="4"/>
    </row>
    <row r="671" spans="1:13" x14ac:dyDescent="0.25">
      <c r="A671" s="2">
        <v>640</v>
      </c>
      <c r="B671" s="19"/>
      <c r="C671" s="23"/>
      <c r="D671" s="84"/>
      <c r="E671" s="19"/>
      <c r="F671" s="19"/>
      <c r="G671" s="19"/>
      <c r="H671" s="138"/>
      <c r="J671" s="6" t="e">
        <f>VLOOKUP(A671,Endosos!C649:E1148,3,)</f>
        <v>#N/A</v>
      </c>
      <c r="K671" s="6" t="e">
        <f t="shared" si="19"/>
        <v>#N/A</v>
      </c>
      <c r="L671" s="4" t="str">
        <f t="shared" si="20"/>
        <v>a</v>
      </c>
      <c r="M671" s="4"/>
    </row>
    <row r="672" spans="1:13" x14ac:dyDescent="0.25">
      <c r="A672" s="2">
        <v>641</v>
      </c>
      <c r="B672" s="19"/>
      <c r="C672" s="23"/>
      <c r="D672" s="84"/>
      <c r="E672" s="19"/>
      <c r="F672" s="19"/>
      <c r="G672" s="19"/>
      <c r="H672" s="138"/>
      <c r="J672" s="6" t="e">
        <f>VLOOKUP(A672,Endosos!C650:E1149,3,)</f>
        <v>#N/A</v>
      </c>
      <c r="K672" s="6" t="e">
        <f t="shared" si="19"/>
        <v>#N/A</v>
      </c>
      <c r="L672" s="4" t="str">
        <f t="shared" si="20"/>
        <v>a</v>
      </c>
      <c r="M672" s="4"/>
    </row>
    <row r="673" spans="1:13" x14ac:dyDescent="0.25">
      <c r="A673" s="2">
        <v>642</v>
      </c>
      <c r="B673" s="19"/>
      <c r="C673" s="23"/>
      <c r="D673" s="84"/>
      <c r="E673" s="19"/>
      <c r="F673" s="19"/>
      <c r="G673" s="19"/>
      <c r="H673" s="138"/>
      <c r="J673" s="6" t="e">
        <f>VLOOKUP(A673,Endosos!C651:E1150,3,)</f>
        <v>#N/A</v>
      </c>
      <c r="K673" s="6" t="e">
        <f t="shared" ref="K673:K736" si="21">IF(J673="Baja de Vehículo",1,0)</f>
        <v>#N/A</v>
      </c>
      <c r="L673" s="4" t="str">
        <f t="shared" ref="L673:L736" si="22">IF(ISNA(J673),"a","D")</f>
        <v>a</v>
      </c>
      <c r="M673" s="4"/>
    </row>
    <row r="674" spans="1:13" x14ac:dyDescent="0.25">
      <c r="A674" s="2">
        <v>643</v>
      </c>
      <c r="B674" s="19"/>
      <c r="C674" s="23"/>
      <c r="D674" s="84"/>
      <c r="E674" s="19"/>
      <c r="F674" s="19"/>
      <c r="G674" s="19"/>
      <c r="H674" s="138"/>
      <c r="J674" s="6" t="e">
        <f>VLOOKUP(A674,Endosos!C652:E1151,3,)</f>
        <v>#N/A</v>
      </c>
      <c r="K674" s="6" t="e">
        <f t="shared" si="21"/>
        <v>#N/A</v>
      </c>
      <c r="L674" s="4" t="str">
        <f t="shared" si="22"/>
        <v>a</v>
      </c>
      <c r="M674" s="4"/>
    </row>
    <row r="675" spans="1:13" x14ac:dyDescent="0.25">
      <c r="A675" s="2">
        <v>644</v>
      </c>
      <c r="B675" s="19"/>
      <c r="C675" s="23"/>
      <c r="D675" s="84"/>
      <c r="E675" s="19"/>
      <c r="F675" s="19"/>
      <c r="G675" s="19"/>
      <c r="H675" s="138"/>
      <c r="J675" s="6" t="e">
        <f>VLOOKUP(A675,Endosos!C653:E1152,3,)</f>
        <v>#N/A</v>
      </c>
      <c r="K675" s="6" t="e">
        <f t="shared" si="21"/>
        <v>#N/A</v>
      </c>
      <c r="L675" s="4" t="str">
        <f t="shared" si="22"/>
        <v>a</v>
      </c>
      <c r="M675" s="4"/>
    </row>
    <row r="676" spans="1:13" x14ac:dyDescent="0.25">
      <c r="A676" s="2">
        <v>645</v>
      </c>
      <c r="B676" s="19"/>
      <c r="C676" s="23"/>
      <c r="D676" s="84"/>
      <c r="E676" s="19"/>
      <c r="F676" s="19"/>
      <c r="G676" s="19"/>
      <c r="H676" s="138"/>
      <c r="J676" s="6" t="e">
        <f>VLOOKUP(A676,Endosos!C654:E1153,3,)</f>
        <v>#N/A</v>
      </c>
      <c r="K676" s="6" t="e">
        <f t="shared" si="21"/>
        <v>#N/A</v>
      </c>
      <c r="L676" s="4" t="str">
        <f t="shared" si="22"/>
        <v>a</v>
      </c>
      <c r="M676" s="4"/>
    </row>
    <row r="677" spans="1:13" x14ac:dyDescent="0.25">
      <c r="A677" s="2">
        <v>646</v>
      </c>
      <c r="B677" s="19"/>
      <c r="C677" s="23"/>
      <c r="D677" s="84"/>
      <c r="E677" s="19"/>
      <c r="F677" s="19"/>
      <c r="G677" s="19"/>
      <c r="H677" s="138"/>
      <c r="J677" s="6" t="e">
        <f>VLOOKUP(A677,Endosos!C655:E1154,3,)</f>
        <v>#N/A</v>
      </c>
      <c r="K677" s="6" t="e">
        <f t="shared" si="21"/>
        <v>#N/A</v>
      </c>
      <c r="L677" s="4" t="str">
        <f t="shared" si="22"/>
        <v>a</v>
      </c>
      <c r="M677" s="4"/>
    </row>
    <row r="678" spans="1:13" x14ac:dyDescent="0.25">
      <c r="A678" s="2">
        <v>647</v>
      </c>
      <c r="B678" s="19"/>
      <c r="C678" s="23"/>
      <c r="D678" s="84"/>
      <c r="E678" s="19"/>
      <c r="F678" s="19"/>
      <c r="G678" s="19"/>
      <c r="H678" s="138"/>
      <c r="J678" s="6" t="e">
        <f>VLOOKUP(A678,Endosos!C656:E1155,3,)</f>
        <v>#N/A</v>
      </c>
      <c r="K678" s="6" t="e">
        <f t="shared" si="21"/>
        <v>#N/A</v>
      </c>
      <c r="L678" s="4" t="str">
        <f t="shared" si="22"/>
        <v>a</v>
      </c>
      <c r="M678" s="4"/>
    </row>
    <row r="679" spans="1:13" x14ac:dyDescent="0.25">
      <c r="A679" s="2">
        <v>648</v>
      </c>
      <c r="B679" s="19"/>
      <c r="C679" s="23"/>
      <c r="D679" s="84"/>
      <c r="E679" s="19"/>
      <c r="F679" s="19"/>
      <c r="G679" s="19"/>
      <c r="H679" s="138"/>
      <c r="J679" s="6" t="e">
        <f>VLOOKUP(A679,Endosos!C657:E1156,3,)</f>
        <v>#N/A</v>
      </c>
      <c r="K679" s="6" t="e">
        <f t="shared" si="21"/>
        <v>#N/A</v>
      </c>
      <c r="L679" s="4" t="str">
        <f t="shared" si="22"/>
        <v>a</v>
      </c>
      <c r="M679" s="4"/>
    </row>
    <row r="680" spans="1:13" x14ac:dyDescent="0.25">
      <c r="A680" s="2">
        <v>649</v>
      </c>
      <c r="B680" s="19"/>
      <c r="C680" s="23"/>
      <c r="D680" s="84"/>
      <c r="E680" s="19"/>
      <c r="F680" s="19"/>
      <c r="G680" s="19"/>
      <c r="H680" s="138"/>
      <c r="J680" s="6" t="e">
        <f>VLOOKUP(A680,Endosos!C658:E1157,3,)</f>
        <v>#N/A</v>
      </c>
      <c r="K680" s="6" t="e">
        <f t="shared" si="21"/>
        <v>#N/A</v>
      </c>
      <c r="L680" s="4" t="str">
        <f t="shared" si="22"/>
        <v>a</v>
      </c>
      <c r="M680" s="4"/>
    </row>
    <row r="681" spans="1:13" x14ac:dyDescent="0.25">
      <c r="A681" s="2">
        <v>650</v>
      </c>
      <c r="B681" s="19"/>
      <c r="C681" s="23"/>
      <c r="D681" s="84"/>
      <c r="E681" s="19"/>
      <c r="F681" s="19"/>
      <c r="G681" s="19"/>
      <c r="H681" s="138"/>
      <c r="J681" s="6" t="e">
        <f>VLOOKUP(A681,Endosos!C659:E1158,3,)</f>
        <v>#N/A</v>
      </c>
      <c r="K681" s="6" t="e">
        <f t="shared" si="21"/>
        <v>#N/A</v>
      </c>
      <c r="L681" s="4" t="str">
        <f t="shared" si="22"/>
        <v>a</v>
      </c>
      <c r="M681" s="4"/>
    </row>
    <row r="682" spans="1:13" x14ac:dyDescent="0.25">
      <c r="A682" s="2">
        <v>651</v>
      </c>
      <c r="B682" s="19"/>
      <c r="C682" s="23"/>
      <c r="D682" s="84"/>
      <c r="E682" s="19"/>
      <c r="F682" s="19"/>
      <c r="G682" s="19"/>
      <c r="H682" s="138"/>
      <c r="J682" s="6" t="e">
        <f>VLOOKUP(A682,Endosos!C660:E1159,3,)</f>
        <v>#N/A</v>
      </c>
      <c r="K682" s="6" t="e">
        <f t="shared" si="21"/>
        <v>#N/A</v>
      </c>
      <c r="L682" s="4" t="str">
        <f t="shared" si="22"/>
        <v>a</v>
      </c>
      <c r="M682" s="4"/>
    </row>
    <row r="683" spans="1:13" x14ac:dyDescent="0.25">
      <c r="A683" s="2">
        <v>652</v>
      </c>
      <c r="B683" s="19"/>
      <c r="C683" s="23"/>
      <c r="D683" s="84"/>
      <c r="E683" s="19"/>
      <c r="F683" s="19"/>
      <c r="G683" s="19"/>
      <c r="H683" s="138"/>
      <c r="J683" s="6" t="e">
        <f>VLOOKUP(A683,Endosos!C661:E1160,3,)</f>
        <v>#N/A</v>
      </c>
      <c r="K683" s="6" t="e">
        <f t="shared" si="21"/>
        <v>#N/A</v>
      </c>
      <c r="L683" s="4" t="str">
        <f t="shared" si="22"/>
        <v>a</v>
      </c>
      <c r="M683" s="4"/>
    </row>
    <row r="684" spans="1:13" x14ac:dyDescent="0.25">
      <c r="A684" s="2">
        <v>653</v>
      </c>
      <c r="B684" s="19"/>
      <c r="C684" s="23"/>
      <c r="D684" s="84"/>
      <c r="E684" s="19"/>
      <c r="F684" s="19"/>
      <c r="G684" s="19"/>
      <c r="H684" s="138"/>
      <c r="J684" s="6" t="e">
        <f>VLOOKUP(A684,Endosos!C662:E1161,3,)</f>
        <v>#N/A</v>
      </c>
      <c r="K684" s="6" t="e">
        <f t="shared" si="21"/>
        <v>#N/A</v>
      </c>
      <c r="L684" s="4" t="str">
        <f t="shared" si="22"/>
        <v>a</v>
      </c>
      <c r="M684" s="4"/>
    </row>
    <row r="685" spans="1:13" x14ac:dyDescent="0.25">
      <c r="A685" s="2">
        <v>654</v>
      </c>
      <c r="B685" s="19"/>
      <c r="C685" s="23"/>
      <c r="D685" s="84"/>
      <c r="E685" s="19"/>
      <c r="F685" s="19"/>
      <c r="G685" s="19"/>
      <c r="H685" s="138"/>
      <c r="J685" s="6" t="e">
        <f>VLOOKUP(A685,Endosos!C663:E1162,3,)</f>
        <v>#N/A</v>
      </c>
      <c r="K685" s="6" t="e">
        <f t="shared" si="21"/>
        <v>#N/A</v>
      </c>
      <c r="L685" s="4" t="str">
        <f t="shared" si="22"/>
        <v>a</v>
      </c>
      <c r="M685" s="4"/>
    </row>
    <row r="686" spans="1:13" x14ac:dyDescent="0.25">
      <c r="A686" s="2">
        <v>655</v>
      </c>
      <c r="B686" s="19"/>
      <c r="C686" s="37"/>
      <c r="D686" s="84"/>
      <c r="E686" s="19"/>
      <c r="F686" s="19"/>
      <c r="G686" s="19"/>
      <c r="H686" s="138"/>
      <c r="J686" s="6" t="e">
        <f>VLOOKUP(A686,Endosos!C664:E1163,3,)</f>
        <v>#N/A</v>
      </c>
      <c r="K686" s="6" t="e">
        <f t="shared" si="21"/>
        <v>#N/A</v>
      </c>
      <c r="L686" s="4" t="str">
        <f t="shared" si="22"/>
        <v>a</v>
      </c>
      <c r="M686" s="4"/>
    </row>
    <row r="687" spans="1:13" x14ac:dyDescent="0.25">
      <c r="A687" s="2">
        <v>656</v>
      </c>
      <c r="B687" s="19"/>
      <c r="C687" s="23"/>
      <c r="D687" s="84"/>
      <c r="E687" s="19"/>
      <c r="F687" s="19"/>
      <c r="G687" s="19"/>
      <c r="H687" s="138"/>
      <c r="J687" s="6" t="e">
        <f>VLOOKUP(A687,Endosos!C665:E1164,3,)</f>
        <v>#N/A</v>
      </c>
      <c r="K687" s="6" t="e">
        <f t="shared" si="21"/>
        <v>#N/A</v>
      </c>
      <c r="L687" s="4" t="str">
        <f t="shared" si="22"/>
        <v>a</v>
      </c>
      <c r="M687" s="4"/>
    </row>
    <row r="688" spans="1:13" x14ac:dyDescent="0.25">
      <c r="A688" s="2">
        <v>657</v>
      </c>
      <c r="B688" s="19"/>
      <c r="C688" s="23"/>
      <c r="D688" s="84"/>
      <c r="E688" s="19"/>
      <c r="F688" s="19"/>
      <c r="G688" s="19"/>
      <c r="H688" s="138"/>
      <c r="J688" s="6" t="e">
        <f>VLOOKUP(A688,Endosos!C666:E1165,3,)</f>
        <v>#N/A</v>
      </c>
      <c r="K688" s="6" t="e">
        <f t="shared" si="21"/>
        <v>#N/A</v>
      </c>
      <c r="L688" s="4" t="str">
        <f t="shared" si="22"/>
        <v>a</v>
      </c>
      <c r="M688" s="4"/>
    </row>
    <row r="689" spans="1:13" x14ac:dyDescent="0.25">
      <c r="A689" s="2">
        <v>658</v>
      </c>
      <c r="B689" s="19"/>
      <c r="C689" s="23"/>
      <c r="D689" s="84"/>
      <c r="E689" s="19"/>
      <c r="F689" s="19"/>
      <c r="G689" s="19"/>
      <c r="H689" s="138"/>
      <c r="J689" s="6" t="e">
        <f>VLOOKUP(A689,Endosos!C667:E1166,3,)</f>
        <v>#N/A</v>
      </c>
      <c r="K689" s="6" t="e">
        <f t="shared" si="21"/>
        <v>#N/A</v>
      </c>
      <c r="L689" s="4" t="str">
        <f t="shared" si="22"/>
        <v>a</v>
      </c>
      <c r="M689" s="4"/>
    </row>
    <row r="690" spans="1:13" x14ac:dyDescent="0.25">
      <c r="A690" s="2">
        <v>659</v>
      </c>
      <c r="B690" s="19"/>
      <c r="C690" s="23"/>
      <c r="D690" s="84"/>
      <c r="E690" s="19"/>
      <c r="F690" s="19"/>
      <c r="G690" s="19"/>
      <c r="H690" s="138"/>
      <c r="J690" s="6" t="e">
        <f>VLOOKUP(A690,Endosos!C668:E1167,3,)</f>
        <v>#N/A</v>
      </c>
      <c r="K690" s="6" t="e">
        <f t="shared" si="21"/>
        <v>#N/A</v>
      </c>
      <c r="L690" s="4" t="str">
        <f t="shared" si="22"/>
        <v>a</v>
      </c>
      <c r="M690" s="4"/>
    </row>
    <row r="691" spans="1:13" x14ac:dyDescent="0.25">
      <c r="A691" s="2">
        <v>660</v>
      </c>
      <c r="B691" s="19"/>
      <c r="C691" s="23"/>
      <c r="D691" s="84"/>
      <c r="E691" s="19"/>
      <c r="F691" s="19"/>
      <c r="G691" s="19"/>
      <c r="H691" s="138"/>
      <c r="J691" s="6" t="e">
        <f>VLOOKUP(A691,Endosos!C669:E1168,3,)</f>
        <v>#N/A</v>
      </c>
      <c r="K691" s="6" t="e">
        <f t="shared" si="21"/>
        <v>#N/A</v>
      </c>
      <c r="L691" s="4" t="str">
        <f t="shared" si="22"/>
        <v>a</v>
      </c>
      <c r="M691" s="4"/>
    </row>
    <row r="692" spans="1:13" x14ac:dyDescent="0.25">
      <c r="A692" s="2">
        <v>661</v>
      </c>
      <c r="B692" s="19"/>
      <c r="C692" s="23"/>
      <c r="D692" s="84"/>
      <c r="E692" s="19"/>
      <c r="F692" s="19"/>
      <c r="G692" s="19"/>
      <c r="H692" s="138"/>
      <c r="J692" s="6" t="e">
        <f>VLOOKUP(A692,Endosos!C670:E1169,3,)</f>
        <v>#N/A</v>
      </c>
      <c r="K692" s="6" t="e">
        <f t="shared" si="21"/>
        <v>#N/A</v>
      </c>
      <c r="L692" s="4" t="str">
        <f t="shared" si="22"/>
        <v>a</v>
      </c>
      <c r="M692" s="4"/>
    </row>
    <row r="693" spans="1:13" x14ac:dyDescent="0.25">
      <c r="A693" s="2">
        <v>662</v>
      </c>
      <c r="B693" s="19"/>
      <c r="C693" s="23"/>
      <c r="D693" s="84"/>
      <c r="E693" s="19"/>
      <c r="F693" s="19"/>
      <c r="G693" s="19"/>
      <c r="H693" s="138"/>
      <c r="J693" s="6" t="e">
        <f>VLOOKUP(A693,Endosos!C671:E1170,3,)</f>
        <v>#N/A</v>
      </c>
      <c r="K693" s="6" t="e">
        <f t="shared" si="21"/>
        <v>#N/A</v>
      </c>
      <c r="L693" s="4" t="str">
        <f t="shared" si="22"/>
        <v>a</v>
      </c>
      <c r="M693" s="4"/>
    </row>
    <row r="694" spans="1:13" x14ac:dyDescent="0.25">
      <c r="A694" s="2">
        <v>663</v>
      </c>
      <c r="B694" s="19"/>
      <c r="C694" s="23"/>
      <c r="D694" s="84"/>
      <c r="E694" s="19"/>
      <c r="F694" s="19"/>
      <c r="G694" s="19"/>
      <c r="H694" s="138"/>
      <c r="J694" s="6" t="e">
        <f>VLOOKUP(A694,Endosos!C672:E1171,3,)</f>
        <v>#N/A</v>
      </c>
      <c r="K694" s="6" t="e">
        <f t="shared" si="21"/>
        <v>#N/A</v>
      </c>
      <c r="L694" s="4" t="str">
        <f t="shared" si="22"/>
        <v>a</v>
      </c>
      <c r="M694" s="4"/>
    </row>
    <row r="695" spans="1:13" x14ac:dyDescent="0.25">
      <c r="A695" s="2">
        <v>664</v>
      </c>
      <c r="B695" s="19"/>
      <c r="C695" s="23"/>
      <c r="D695" s="84"/>
      <c r="E695" s="19"/>
      <c r="F695" s="19"/>
      <c r="G695" s="19"/>
      <c r="H695" s="138"/>
      <c r="J695" s="6" t="e">
        <f>VLOOKUP(A695,Endosos!C673:E1172,3,)</f>
        <v>#N/A</v>
      </c>
      <c r="K695" s="6" t="e">
        <f t="shared" si="21"/>
        <v>#N/A</v>
      </c>
      <c r="L695" s="4" t="str">
        <f t="shared" si="22"/>
        <v>a</v>
      </c>
      <c r="M695" s="4"/>
    </row>
    <row r="696" spans="1:13" x14ac:dyDescent="0.25">
      <c r="A696" s="2">
        <v>665</v>
      </c>
      <c r="B696" s="19"/>
      <c r="C696" s="23"/>
      <c r="D696" s="84"/>
      <c r="E696" s="19"/>
      <c r="F696" s="19"/>
      <c r="G696" s="19"/>
      <c r="H696" s="138"/>
      <c r="J696" s="6" t="e">
        <f>VLOOKUP(A696,Endosos!C674:E1173,3,)</f>
        <v>#N/A</v>
      </c>
      <c r="K696" s="6" t="e">
        <f t="shared" si="21"/>
        <v>#N/A</v>
      </c>
      <c r="L696" s="4" t="str">
        <f t="shared" si="22"/>
        <v>a</v>
      </c>
      <c r="M696" s="4"/>
    </row>
    <row r="697" spans="1:13" x14ac:dyDescent="0.25">
      <c r="A697" s="2">
        <v>666</v>
      </c>
      <c r="B697" s="19"/>
      <c r="C697" s="23"/>
      <c r="D697" s="84"/>
      <c r="E697" s="19"/>
      <c r="F697" s="19"/>
      <c r="G697" s="19"/>
      <c r="H697" s="138"/>
      <c r="J697" s="6" t="e">
        <f>VLOOKUP(A697,Endosos!C675:E1174,3,)</f>
        <v>#N/A</v>
      </c>
      <c r="K697" s="6" t="e">
        <f t="shared" si="21"/>
        <v>#N/A</v>
      </c>
      <c r="L697" s="4" t="str">
        <f t="shared" si="22"/>
        <v>a</v>
      </c>
      <c r="M697" s="4"/>
    </row>
    <row r="698" spans="1:13" x14ac:dyDescent="0.25">
      <c r="A698" s="2">
        <v>667</v>
      </c>
      <c r="B698" s="19"/>
      <c r="C698" s="23"/>
      <c r="D698" s="84"/>
      <c r="E698" s="19"/>
      <c r="F698" s="19"/>
      <c r="G698" s="19"/>
      <c r="H698" s="138"/>
      <c r="J698" s="6" t="e">
        <f>VLOOKUP(A698,Endosos!C676:E1175,3,)</f>
        <v>#N/A</v>
      </c>
      <c r="K698" s="6" t="e">
        <f t="shared" si="21"/>
        <v>#N/A</v>
      </c>
      <c r="L698" s="4" t="str">
        <f t="shared" si="22"/>
        <v>a</v>
      </c>
      <c r="M698" s="4"/>
    </row>
    <row r="699" spans="1:13" x14ac:dyDescent="0.25">
      <c r="A699" s="2">
        <v>668</v>
      </c>
      <c r="B699" s="19"/>
      <c r="C699" s="23"/>
      <c r="D699" s="84"/>
      <c r="E699" s="19"/>
      <c r="F699" s="19"/>
      <c r="G699" s="19"/>
      <c r="H699" s="138"/>
      <c r="J699" s="6" t="e">
        <f>VLOOKUP(A699,Endosos!C677:E1176,3,)</f>
        <v>#N/A</v>
      </c>
      <c r="K699" s="6" t="e">
        <f t="shared" si="21"/>
        <v>#N/A</v>
      </c>
      <c r="L699" s="4" t="str">
        <f t="shared" si="22"/>
        <v>a</v>
      </c>
      <c r="M699" s="4"/>
    </row>
    <row r="700" spans="1:13" x14ac:dyDescent="0.25">
      <c r="A700" s="2">
        <v>669</v>
      </c>
      <c r="B700" s="19"/>
      <c r="C700" s="23"/>
      <c r="D700" s="84"/>
      <c r="E700" s="19"/>
      <c r="F700" s="19"/>
      <c r="G700" s="19"/>
      <c r="H700" s="138"/>
      <c r="J700" s="6" t="e">
        <f>VLOOKUP(A700,Endosos!C678:E1177,3,)</f>
        <v>#N/A</v>
      </c>
      <c r="K700" s="6" t="e">
        <f t="shared" si="21"/>
        <v>#N/A</v>
      </c>
      <c r="L700" s="4" t="str">
        <f t="shared" si="22"/>
        <v>a</v>
      </c>
      <c r="M700" s="4"/>
    </row>
    <row r="701" spans="1:13" x14ac:dyDescent="0.25">
      <c r="A701" s="2">
        <v>670</v>
      </c>
      <c r="B701" s="19"/>
      <c r="C701" s="23"/>
      <c r="D701" s="84"/>
      <c r="E701" s="19"/>
      <c r="F701" s="19"/>
      <c r="G701" s="19"/>
      <c r="H701" s="138"/>
      <c r="J701" s="6" t="e">
        <f>VLOOKUP(A701,Endosos!C679:E1178,3,)</f>
        <v>#N/A</v>
      </c>
      <c r="K701" s="6" t="e">
        <f t="shared" si="21"/>
        <v>#N/A</v>
      </c>
      <c r="L701" s="4" t="str">
        <f t="shared" si="22"/>
        <v>a</v>
      </c>
      <c r="M701" s="4"/>
    </row>
    <row r="702" spans="1:13" x14ac:dyDescent="0.25">
      <c r="A702" s="2">
        <v>671</v>
      </c>
      <c r="B702" s="19"/>
      <c r="C702" s="23"/>
      <c r="D702" s="84"/>
      <c r="E702" s="19"/>
      <c r="F702" s="19"/>
      <c r="G702" s="19"/>
      <c r="H702" s="138"/>
      <c r="J702" s="6" t="e">
        <f>VLOOKUP(A702,Endosos!C680:E1179,3,)</f>
        <v>#N/A</v>
      </c>
      <c r="K702" s="6" t="e">
        <f t="shared" si="21"/>
        <v>#N/A</v>
      </c>
      <c r="L702" s="4" t="str">
        <f t="shared" si="22"/>
        <v>a</v>
      </c>
      <c r="M702" s="4"/>
    </row>
    <row r="703" spans="1:13" x14ac:dyDescent="0.25">
      <c r="A703" s="2">
        <v>672</v>
      </c>
      <c r="B703" s="19"/>
      <c r="C703" s="23"/>
      <c r="D703" s="84"/>
      <c r="E703" s="19"/>
      <c r="F703" s="19"/>
      <c r="G703" s="19"/>
      <c r="H703" s="138"/>
      <c r="J703" s="6" t="e">
        <f>VLOOKUP(A703,Endosos!C681:E1180,3,)</f>
        <v>#N/A</v>
      </c>
      <c r="K703" s="6" t="e">
        <f t="shared" si="21"/>
        <v>#N/A</v>
      </c>
      <c r="L703" s="4" t="str">
        <f t="shared" si="22"/>
        <v>a</v>
      </c>
      <c r="M703" s="4"/>
    </row>
    <row r="704" spans="1:13" x14ac:dyDescent="0.25">
      <c r="A704" s="2">
        <v>673</v>
      </c>
      <c r="B704" s="19"/>
      <c r="C704" s="23"/>
      <c r="D704" s="84"/>
      <c r="E704" s="19"/>
      <c r="F704" s="19"/>
      <c r="G704" s="19"/>
      <c r="H704" s="138"/>
      <c r="J704" s="6" t="e">
        <f>VLOOKUP(A704,Endosos!C682:E1181,3,)</f>
        <v>#N/A</v>
      </c>
      <c r="K704" s="6" t="e">
        <f t="shared" si="21"/>
        <v>#N/A</v>
      </c>
      <c r="L704" s="4" t="str">
        <f t="shared" si="22"/>
        <v>a</v>
      </c>
      <c r="M704" s="4"/>
    </row>
    <row r="705" spans="1:13" x14ac:dyDescent="0.25">
      <c r="A705" s="2">
        <v>674</v>
      </c>
      <c r="B705" s="19"/>
      <c r="C705" s="23"/>
      <c r="D705" s="84"/>
      <c r="E705" s="19"/>
      <c r="F705" s="19"/>
      <c r="G705" s="19"/>
      <c r="H705" s="138"/>
      <c r="J705" s="6" t="e">
        <f>VLOOKUP(A705,Endosos!C683:E1182,3,)</f>
        <v>#N/A</v>
      </c>
      <c r="K705" s="6" t="e">
        <f t="shared" si="21"/>
        <v>#N/A</v>
      </c>
      <c r="L705" s="4" t="str">
        <f t="shared" si="22"/>
        <v>a</v>
      </c>
      <c r="M705" s="4"/>
    </row>
    <row r="706" spans="1:13" x14ac:dyDescent="0.25">
      <c r="A706" s="2">
        <v>675</v>
      </c>
      <c r="B706" s="19"/>
      <c r="C706" s="23"/>
      <c r="D706" s="84"/>
      <c r="E706" s="19"/>
      <c r="F706" s="19"/>
      <c r="G706" s="19"/>
      <c r="H706" s="138"/>
      <c r="J706" s="6" t="e">
        <f>VLOOKUP(A706,Endosos!C684:E1183,3,)</f>
        <v>#N/A</v>
      </c>
      <c r="K706" s="6" t="e">
        <f t="shared" si="21"/>
        <v>#N/A</v>
      </c>
      <c r="L706" s="4" t="str">
        <f t="shared" si="22"/>
        <v>a</v>
      </c>
      <c r="M706" s="4"/>
    </row>
    <row r="707" spans="1:13" x14ac:dyDescent="0.25">
      <c r="A707" s="2">
        <v>676</v>
      </c>
      <c r="B707" s="19"/>
      <c r="C707" s="23"/>
      <c r="D707" s="84"/>
      <c r="E707" s="19"/>
      <c r="F707" s="19"/>
      <c r="G707" s="19"/>
      <c r="H707" s="138"/>
      <c r="J707" s="6" t="e">
        <f>VLOOKUP(A707,Endosos!C685:E1184,3,)</f>
        <v>#N/A</v>
      </c>
      <c r="K707" s="6" t="e">
        <f t="shared" si="21"/>
        <v>#N/A</v>
      </c>
      <c r="L707" s="4" t="str">
        <f t="shared" si="22"/>
        <v>a</v>
      </c>
      <c r="M707" s="4"/>
    </row>
    <row r="708" spans="1:13" x14ac:dyDescent="0.25">
      <c r="A708" s="2">
        <v>677</v>
      </c>
      <c r="B708" s="19"/>
      <c r="C708" s="23"/>
      <c r="D708" s="84"/>
      <c r="E708" s="19"/>
      <c r="F708" s="19"/>
      <c r="G708" s="19"/>
      <c r="H708" s="138"/>
      <c r="J708" s="6" t="e">
        <f>VLOOKUP(A708,Endosos!C686:E1185,3,)</f>
        <v>#N/A</v>
      </c>
      <c r="K708" s="6" t="e">
        <f t="shared" si="21"/>
        <v>#N/A</v>
      </c>
      <c r="L708" s="4" t="str">
        <f t="shared" si="22"/>
        <v>a</v>
      </c>
      <c r="M708" s="4"/>
    </row>
    <row r="709" spans="1:13" x14ac:dyDescent="0.25">
      <c r="A709" s="2">
        <v>678</v>
      </c>
      <c r="B709" s="19"/>
      <c r="C709" s="23"/>
      <c r="D709" s="84"/>
      <c r="E709" s="19"/>
      <c r="F709" s="19"/>
      <c r="G709" s="19"/>
      <c r="H709" s="138"/>
      <c r="J709" s="6" t="e">
        <f>VLOOKUP(A709,Endosos!C687:E1186,3,)</f>
        <v>#N/A</v>
      </c>
      <c r="K709" s="6" t="e">
        <f t="shared" si="21"/>
        <v>#N/A</v>
      </c>
      <c r="L709" s="4" t="str">
        <f t="shared" si="22"/>
        <v>a</v>
      </c>
      <c r="M709" s="4"/>
    </row>
    <row r="710" spans="1:13" x14ac:dyDescent="0.25">
      <c r="A710" s="2">
        <v>679</v>
      </c>
      <c r="B710" s="19"/>
      <c r="C710" s="23"/>
      <c r="D710" s="84"/>
      <c r="E710" s="19"/>
      <c r="F710" s="19"/>
      <c r="G710" s="19"/>
      <c r="H710" s="138"/>
      <c r="J710" s="6" t="e">
        <f>VLOOKUP(A710,Endosos!C688:E1187,3,)</f>
        <v>#N/A</v>
      </c>
      <c r="K710" s="6" t="e">
        <f t="shared" si="21"/>
        <v>#N/A</v>
      </c>
      <c r="L710" s="4" t="str">
        <f t="shared" si="22"/>
        <v>a</v>
      </c>
      <c r="M710" s="4"/>
    </row>
    <row r="711" spans="1:13" x14ac:dyDescent="0.25">
      <c r="A711" s="2">
        <v>680</v>
      </c>
      <c r="B711" s="19"/>
      <c r="C711" s="23"/>
      <c r="D711" s="84"/>
      <c r="E711" s="19"/>
      <c r="F711" s="19"/>
      <c r="G711" s="19"/>
      <c r="H711" s="138"/>
      <c r="J711" s="6" t="e">
        <f>VLOOKUP(A711,Endosos!C689:E1188,3,)</f>
        <v>#N/A</v>
      </c>
      <c r="K711" s="6" t="e">
        <f t="shared" si="21"/>
        <v>#N/A</v>
      </c>
      <c r="L711" s="4" t="str">
        <f t="shared" si="22"/>
        <v>a</v>
      </c>
      <c r="M711" s="4"/>
    </row>
    <row r="712" spans="1:13" x14ac:dyDescent="0.25">
      <c r="A712" s="2">
        <v>681</v>
      </c>
      <c r="B712" s="19"/>
      <c r="C712" s="23"/>
      <c r="D712" s="84"/>
      <c r="E712" s="19"/>
      <c r="F712" s="19"/>
      <c r="G712" s="19"/>
      <c r="H712" s="138"/>
      <c r="J712" s="6" t="e">
        <f>VLOOKUP(A712,Endosos!C690:E1189,3,)</f>
        <v>#N/A</v>
      </c>
      <c r="K712" s="6" t="e">
        <f t="shared" si="21"/>
        <v>#N/A</v>
      </c>
      <c r="L712" s="4" t="str">
        <f t="shared" si="22"/>
        <v>a</v>
      </c>
      <c r="M712" s="4"/>
    </row>
    <row r="713" spans="1:13" x14ac:dyDescent="0.25">
      <c r="A713" s="2">
        <v>682</v>
      </c>
      <c r="B713" s="19"/>
      <c r="C713" s="23"/>
      <c r="D713" s="84"/>
      <c r="E713" s="19"/>
      <c r="F713" s="19"/>
      <c r="G713" s="19"/>
      <c r="H713" s="138"/>
      <c r="J713" s="6" t="e">
        <f>VLOOKUP(A713,Endosos!C691:E1190,3,)</f>
        <v>#N/A</v>
      </c>
      <c r="K713" s="6" t="e">
        <f t="shared" si="21"/>
        <v>#N/A</v>
      </c>
      <c r="L713" s="4" t="str">
        <f t="shared" si="22"/>
        <v>a</v>
      </c>
      <c r="M713" s="4"/>
    </row>
    <row r="714" spans="1:13" x14ac:dyDescent="0.25">
      <c r="A714" s="2">
        <v>683</v>
      </c>
      <c r="B714" s="19"/>
      <c r="C714" s="23"/>
      <c r="D714" s="84"/>
      <c r="E714" s="19"/>
      <c r="F714" s="19"/>
      <c r="G714" s="19"/>
      <c r="H714" s="138"/>
      <c r="J714" s="6" t="e">
        <f>VLOOKUP(A714,Endosos!C692:E1191,3,)</f>
        <v>#N/A</v>
      </c>
      <c r="K714" s="6" t="e">
        <f t="shared" si="21"/>
        <v>#N/A</v>
      </c>
      <c r="L714" s="4" t="str">
        <f t="shared" si="22"/>
        <v>a</v>
      </c>
      <c r="M714" s="4"/>
    </row>
    <row r="715" spans="1:13" x14ac:dyDescent="0.25">
      <c r="A715" s="2">
        <v>684</v>
      </c>
      <c r="B715" s="19"/>
      <c r="C715" s="23"/>
      <c r="D715" s="84"/>
      <c r="E715" s="19"/>
      <c r="F715" s="19"/>
      <c r="G715" s="19"/>
      <c r="H715" s="138"/>
      <c r="J715" s="6" t="e">
        <f>VLOOKUP(A715,Endosos!C693:E1192,3,)</f>
        <v>#N/A</v>
      </c>
      <c r="K715" s="6" t="e">
        <f t="shared" si="21"/>
        <v>#N/A</v>
      </c>
      <c r="L715" s="4" t="str">
        <f t="shared" si="22"/>
        <v>a</v>
      </c>
      <c r="M715" s="4"/>
    </row>
    <row r="716" spans="1:13" x14ac:dyDescent="0.25">
      <c r="A716" s="2">
        <v>685</v>
      </c>
      <c r="B716" s="19"/>
      <c r="C716" s="23"/>
      <c r="D716" s="84"/>
      <c r="E716" s="19"/>
      <c r="F716" s="19"/>
      <c r="G716" s="19"/>
      <c r="H716" s="138"/>
      <c r="J716" s="6" t="e">
        <f>VLOOKUP(A716,Endosos!C694:E1193,3,)</f>
        <v>#N/A</v>
      </c>
      <c r="K716" s="6" t="e">
        <f t="shared" si="21"/>
        <v>#N/A</v>
      </c>
      <c r="L716" s="4" t="str">
        <f t="shared" si="22"/>
        <v>a</v>
      </c>
      <c r="M716" s="4"/>
    </row>
    <row r="717" spans="1:13" x14ac:dyDescent="0.25">
      <c r="A717" s="2">
        <v>686</v>
      </c>
      <c r="B717" s="19"/>
      <c r="C717" s="23"/>
      <c r="D717" s="84"/>
      <c r="E717" s="19"/>
      <c r="F717" s="19"/>
      <c r="G717" s="19"/>
      <c r="H717" s="138"/>
      <c r="J717" s="6" t="e">
        <f>VLOOKUP(A717,Endosos!C695:E1194,3,)</f>
        <v>#N/A</v>
      </c>
      <c r="K717" s="6" t="e">
        <f t="shared" si="21"/>
        <v>#N/A</v>
      </c>
      <c r="L717" s="4" t="str">
        <f t="shared" si="22"/>
        <v>a</v>
      </c>
      <c r="M717" s="4"/>
    </row>
    <row r="718" spans="1:13" x14ac:dyDescent="0.25">
      <c r="A718" s="2">
        <v>687</v>
      </c>
      <c r="B718" s="19"/>
      <c r="C718" s="23"/>
      <c r="D718" s="84"/>
      <c r="E718" s="19"/>
      <c r="F718" s="19"/>
      <c r="G718" s="19"/>
      <c r="H718" s="138"/>
      <c r="J718" s="6" t="e">
        <f>VLOOKUP(A718,Endosos!C696:E1195,3,)</f>
        <v>#N/A</v>
      </c>
      <c r="K718" s="6" t="e">
        <f t="shared" si="21"/>
        <v>#N/A</v>
      </c>
      <c r="L718" s="4" t="str">
        <f t="shared" si="22"/>
        <v>a</v>
      </c>
      <c r="M718" s="4"/>
    </row>
    <row r="719" spans="1:13" x14ac:dyDescent="0.25">
      <c r="A719" s="2">
        <v>688</v>
      </c>
      <c r="B719" s="19"/>
      <c r="C719" s="23"/>
      <c r="D719" s="84"/>
      <c r="E719" s="19"/>
      <c r="F719" s="19"/>
      <c r="G719" s="19"/>
      <c r="H719" s="138"/>
      <c r="J719" s="6" t="e">
        <f>VLOOKUP(A719,Endosos!C697:E1196,3,)</f>
        <v>#N/A</v>
      </c>
      <c r="K719" s="6" t="e">
        <f t="shared" si="21"/>
        <v>#N/A</v>
      </c>
      <c r="L719" s="4" t="str">
        <f t="shared" si="22"/>
        <v>a</v>
      </c>
      <c r="M719" s="4"/>
    </row>
    <row r="720" spans="1:13" x14ac:dyDescent="0.25">
      <c r="A720" s="2">
        <v>689</v>
      </c>
      <c r="B720" s="19"/>
      <c r="C720" s="23"/>
      <c r="D720" s="84"/>
      <c r="E720" s="19"/>
      <c r="F720" s="19"/>
      <c r="G720" s="19"/>
      <c r="H720" s="138"/>
      <c r="J720" s="6" t="e">
        <f>VLOOKUP(A720,Endosos!C698:E1197,3,)</f>
        <v>#N/A</v>
      </c>
      <c r="K720" s="6" t="e">
        <f t="shared" si="21"/>
        <v>#N/A</v>
      </c>
      <c r="L720" s="4" t="str">
        <f t="shared" si="22"/>
        <v>a</v>
      </c>
      <c r="M720" s="4"/>
    </row>
    <row r="721" spans="1:13" x14ac:dyDescent="0.25">
      <c r="A721" s="2">
        <v>690</v>
      </c>
      <c r="B721" s="19"/>
      <c r="C721" s="23"/>
      <c r="D721" s="84"/>
      <c r="E721" s="19"/>
      <c r="F721" s="19"/>
      <c r="G721" s="19"/>
      <c r="H721" s="138"/>
      <c r="J721" s="6" t="e">
        <f>VLOOKUP(A721,Endosos!C699:E1198,3,)</f>
        <v>#N/A</v>
      </c>
      <c r="K721" s="6" t="e">
        <f t="shared" si="21"/>
        <v>#N/A</v>
      </c>
      <c r="L721" s="4" t="str">
        <f t="shared" si="22"/>
        <v>a</v>
      </c>
      <c r="M721" s="4"/>
    </row>
    <row r="722" spans="1:13" x14ac:dyDescent="0.25">
      <c r="A722" s="2">
        <v>691</v>
      </c>
      <c r="B722" s="19"/>
      <c r="C722" s="23"/>
      <c r="D722" s="84"/>
      <c r="E722" s="19"/>
      <c r="F722" s="19"/>
      <c r="G722" s="19"/>
      <c r="H722" s="138"/>
      <c r="J722" s="6" t="e">
        <f>VLOOKUP(A722,Endosos!C700:E1199,3,)</f>
        <v>#N/A</v>
      </c>
      <c r="K722" s="6" t="e">
        <f t="shared" si="21"/>
        <v>#N/A</v>
      </c>
      <c r="L722" s="4" t="str">
        <f t="shared" si="22"/>
        <v>a</v>
      </c>
      <c r="M722" s="4"/>
    </row>
    <row r="723" spans="1:13" x14ac:dyDescent="0.25">
      <c r="A723" s="2">
        <v>692</v>
      </c>
      <c r="B723" s="19"/>
      <c r="C723" s="23"/>
      <c r="D723" s="84"/>
      <c r="E723" s="19"/>
      <c r="F723" s="19"/>
      <c r="G723" s="19"/>
      <c r="H723" s="138"/>
      <c r="J723" s="6" t="e">
        <f>VLOOKUP(A723,Endosos!C701:E1200,3,)</f>
        <v>#N/A</v>
      </c>
      <c r="K723" s="6" t="e">
        <f t="shared" si="21"/>
        <v>#N/A</v>
      </c>
      <c r="L723" s="4" t="str">
        <f t="shared" si="22"/>
        <v>a</v>
      </c>
      <c r="M723" s="4"/>
    </row>
    <row r="724" spans="1:13" x14ac:dyDescent="0.25">
      <c r="A724" s="2">
        <v>693</v>
      </c>
      <c r="B724" s="19"/>
      <c r="C724" s="23"/>
      <c r="D724" s="84"/>
      <c r="E724" s="19"/>
      <c r="F724" s="19"/>
      <c r="G724" s="19"/>
      <c r="H724" s="138"/>
      <c r="J724" s="6" t="e">
        <f>VLOOKUP(A724,Endosos!C702:E1201,3,)</f>
        <v>#N/A</v>
      </c>
      <c r="K724" s="6" t="e">
        <f t="shared" si="21"/>
        <v>#N/A</v>
      </c>
      <c r="L724" s="4" t="str">
        <f t="shared" si="22"/>
        <v>a</v>
      </c>
      <c r="M724" s="4"/>
    </row>
    <row r="725" spans="1:13" x14ac:dyDescent="0.25">
      <c r="A725" s="2">
        <v>694</v>
      </c>
      <c r="B725" s="19"/>
      <c r="C725" s="23"/>
      <c r="D725" s="84"/>
      <c r="E725" s="19"/>
      <c r="F725" s="19"/>
      <c r="G725" s="19"/>
      <c r="H725" s="138"/>
      <c r="J725" s="6" t="e">
        <f>VLOOKUP(A725,Endosos!C703:E1202,3,)</f>
        <v>#N/A</v>
      </c>
      <c r="K725" s="6" t="e">
        <f t="shared" si="21"/>
        <v>#N/A</v>
      </c>
      <c r="L725" s="4" t="str">
        <f t="shared" si="22"/>
        <v>a</v>
      </c>
      <c r="M725" s="4"/>
    </row>
    <row r="726" spans="1:13" x14ac:dyDescent="0.25">
      <c r="A726" s="2">
        <v>695</v>
      </c>
      <c r="B726" s="19"/>
      <c r="C726" s="23"/>
      <c r="D726" s="84"/>
      <c r="E726" s="19"/>
      <c r="F726" s="19"/>
      <c r="G726" s="19"/>
      <c r="H726" s="138"/>
      <c r="J726" s="6" t="e">
        <f>VLOOKUP(A726,Endosos!C704:E1203,3,)</f>
        <v>#N/A</v>
      </c>
      <c r="K726" s="6" t="e">
        <f t="shared" si="21"/>
        <v>#N/A</v>
      </c>
      <c r="L726" s="4" t="str">
        <f t="shared" si="22"/>
        <v>a</v>
      </c>
      <c r="M726" s="4"/>
    </row>
    <row r="727" spans="1:13" x14ac:dyDescent="0.25">
      <c r="A727" s="2">
        <v>696</v>
      </c>
      <c r="B727" s="19"/>
      <c r="C727" s="23"/>
      <c r="D727" s="84"/>
      <c r="E727" s="19"/>
      <c r="F727" s="19"/>
      <c r="G727" s="19"/>
      <c r="H727" s="138"/>
      <c r="J727" s="6" t="e">
        <f>VLOOKUP(A727,Endosos!C705:E1204,3,)</f>
        <v>#N/A</v>
      </c>
      <c r="K727" s="6" t="e">
        <f t="shared" si="21"/>
        <v>#N/A</v>
      </c>
      <c r="L727" s="4" t="str">
        <f t="shared" si="22"/>
        <v>a</v>
      </c>
      <c r="M727" s="4"/>
    </row>
    <row r="728" spans="1:13" x14ac:dyDescent="0.25">
      <c r="A728" s="2">
        <v>697</v>
      </c>
      <c r="B728" s="19"/>
      <c r="C728" s="23"/>
      <c r="D728" s="84"/>
      <c r="E728" s="19"/>
      <c r="F728" s="19"/>
      <c r="G728" s="19"/>
      <c r="H728" s="138"/>
      <c r="J728" s="6" t="e">
        <f>VLOOKUP(A728,Endosos!C706:E1205,3,)</f>
        <v>#N/A</v>
      </c>
      <c r="K728" s="6" t="e">
        <f t="shared" si="21"/>
        <v>#N/A</v>
      </c>
      <c r="L728" s="4" t="str">
        <f t="shared" si="22"/>
        <v>a</v>
      </c>
      <c r="M728" s="4"/>
    </row>
    <row r="729" spans="1:13" x14ac:dyDescent="0.25">
      <c r="A729" s="2">
        <v>698</v>
      </c>
      <c r="B729" s="19"/>
      <c r="C729" s="23"/>
      <c r="D729" s="84"/>
      <c r="E729" s="19"/>
      <c r="F729" s="19"/>
      <c r="G729" s="19"/>
      <c r="H729" s="138"/>
      <c r="J729" s="6" t="e">
        <f>VLOOKUP(A729,Endosos!C707:E1206,3,)</f>
        <v>#N/A</v>
      </c>
      <c r="K729" s="6" t="e">
        <f t="shared" si="21"/>
        <v>#N/A</v>
      </c>
      <c r="L729" s="4" t="str">
        <f t="shared" si="22"/>
        <v>a</v>
      </c>
      <c r="M729" s="4"/>
    </row>
    <row r="730" spans="1:13" x14ac:dyDescent="0.25">
      <c r="A730" s="2">
        <v>699</v>
      </c>
      <c r="B730" s="19"/>
      <c r="C730" s="23"/>
      <c r="D730" s="84"/>
      <c r="E730" s="19"/>
      <c r="F730" s="19"/>
      <c r="G730" s="19"/>
      <c r="H730" s="138"/>
      <c r="J730" s="6" t="e">
        <f>VLOOKUP(A730,Endosos!C708:E1207,3,)</f>
        <v>#N/A</v>
      </c>
      <c r="K730" s="6" t="e">
        <f t="shared" si="21"/>
        <v>#N/A</v>
      </c>
      <c r="L730" s="4" t="str">
        <f t="shared" si="22"/>
        <v>a</v>
      </c>
      <c r="M730" s="4"/>
    </row>
    <row r="731" spans="1:13" x14ac:dyDescent="0.25">
      <c r="A731" s="2">
        <v>700</v>
      </c>
      <c r="B731" s="19"/>
      <c r="C731" s="23"/>
      <c r="D731" s="84"/>
      <c r="E731" s="19"/>
      <c r="F731" s="19"/>
      <c r="G731" s="19"/>
      <c r="H731" s="138"/>
      <c r="J731" s="6" t="e">
        <f>VLOOKUP(A731,Endosos!C709:E1208,3,)</f>
        <v>#N/A</v>
      </c>
      <c r="K731" s="6" t="e">
        <f t="shared" si="21"/>
        <v>#N/A</v>
      </c>
      <c r="L731" s="4" t="str">
        <f t="shared" si="22"/>
        <v>a</v>
      </c>
      <c r="M731" s="4"/>
    </row>
    <row r="732" spans="1:13" x14ac:dyDescent="0.25">
      <c r="A732" s="2">
        <v>701</v>
      </c>
      <c r="B732" s="19"/>
      <c r="C732" s="23"/>
      <c r="D732" s="84"/>
      <c r="E732" s="19"/>
      <c r="F732" s="19"/>
      <c r="G732" s="19"/>
      <c r="H732" s="138"/>
      <c r="J732" s="6" t="e">
        <f>VLOOKUP(A732,Endosos!C710:E1209,3,)</f>
        <v>#N/A</v>
      </c>
      <c r="K732" s="6" t="e">
        <f t="shared" si="21"/>
        <v>#N/A</v>
      </c>
      <c r="L732" s="4" t="str">
        <f t="shared" si="22"/>
        <v>a</v>
      </c>
      <c r="M732" s="4"/>
    </row>
    <row r="733" spans="1:13" x14ac:dyDescent="0.25">
      <c r="A733" s="2">
        <v>702</v>
      </c>
      <c r="B733" s="19"/>
      <c r="C733" s="23"/>
      <c r="D733" s="84"/>
      <c r="E733" s="19"/>
      <c r="F733" s="19"/>
      <c r="G733" s="19"/>
      <c r="H733" s="138"/>
      <c r="J733" s="6" t="e">
        <f>VLOOKUP(A733,Endosos!C711:E1210,3,)</f>
        <v>#N/A</v>
      </c>
      <c r="K733" s="6" t="e">
        <f t="shared" si="21"/>
        <v>#N/A</v>
      </c>
      <c r="L733" s="4" t="str">
        <f t="shared" si="22"/>
        <v>a</v>
      </c>
      <c r="M733" s="4"/>
    </row>
    <row r="734" spans="1:13" x14ac:dyDescent="0.25">
      <c r="A734" s="2">
        <v>703</v>
      </c>
      <c r="B734" s="19"/>
      <c r="C734" s="23"/>
      <c r="D734" s="84"/>
      <c r="E734" s="19"/>
      <c r="F734" s="19"/>
      <c r="G734" s="19"/>
      <c r="H734" s="138"/>
      <c r="J734" s="6" t="e">
        <f>VLOOKUP(A734,Endosos!C712:E1211,3,)</f>
        <v>#N/A</v>
      </c>
      <c r="K734" s="6" t="e">
        <f t="shared" si="21"/>
        <v>#N/A</v>
      </c>
      <c r="L734" s="4" t="str">
        <f t="shared" si="22"/>
        <v>a</v>
      </c>
      <c r="M734" s="4"/>
    </row>
    <row r="735" spans="1:13" x14ac:dyDescent="0.25">
      <c r="A735" s="2">
        <v>704</v>
      </c>
      <c r="B735" s="19"/>
      <c r="C735" s="23"/>
      <c r="D735" s="84"/>
      <c r="E735" s="19"/>
      <c r="F735" s="19"/>
      <c r="G735" s="19"/>
      <c r="H735" s="138"/>
      <c r="J735" s="6" t="e">
        <f>VLOOKUP(A735,Endosos!C713:E1212,3,)</f>
        <v>#N/A</v>
      </c>
      <c r="K735" s="6" t="e">
        <f t="shared" si="21"/>
        <v>#N/A</v>
      </c>
      <c r="L735" s="4" t="str">
        <f t="shared" si="22"/>
        <v>a</v>
      </c>
      <c r="M735" s="4"/>
    </row>
    <row r="736" spans="1:13" x14ac:dyDescent="0.25">
      <c r="A736" s="2">
        <v>705</v>
      </c>
      <c r="B736" s="19"/>
      <c r="C736" s="37"/>
      <c r="D736" s="84"/>
      <c r="E736" s="19"/>
      <c r="F736" s="19"/>
      <c r="G736" s="19"/>
      <c r="H736" s="138"/>
      <c r="J736" s="6" t="e">
        <f>VLOOKUP(A736,Endosos!C714:E1213,3,)</f>
        <v>#N/A</v>
      </c>
      <c r="K736" s="6" t="e">
        <f t="shared" si="21"/>
        <v>#N/A</v>
      </c>
      <c r="L736" s="4" t="str">
        <f t="shared" si="22"/>
        <v>a</v>
      </c>
      <c r="M736" s="4"/>
    </row>
    <row r="737" spans="1:13" x14ac:dyDescent="0.25">
      <c r="A737" s="2">
        <v>706</v>
      </c>
      <c r="B737" s="19"/>
      <c r="C737" s="23"/>
      <c r="D737" s="84"/>
      <c r="E737" s="19"/>
      <c r="F737" s="19"/>
      <c r="G737" s="19"/>
      <c r="H737" s="138"/>
      <c r="J737" s="6" t="e">
        <f>VLOOKUP(A737,Endosos!C715:E1214,3,)</f>
        <v>#N/A</v>
      </c>
      <c r="K737" s="6" t="e">
        <f t="shared" ref="K737:K800" si="23">IF(J737="Baja de Vehículo",1,0)</f>
        <v>#N/A</v>
      </c>
      <c r="L737" s="4" t="str">
        <f t="shared" ref="L737:L800" si="24">IF(ISNA(J737),"a","D")</f>
        <v>a</v>
      </c>
      <c r="M737" s="4"/>
    </row>
    <row r="738" spans="1:13" x14ac:dyDescent="0.25">
      <c r="A738" s="2">
        <v>707</v>
      </c>
      <c r="B738" s="19"/>
      <c r="C738" s="23"/>
      <c r="D738" s="84"/>
      <c r="E738" s="19"/>
      <c r="F738" s="19"/>
      <c r="G738" s="19"/>
      <c r="H738" s="138"/>
      <c r="J738" s="6" t="e">
        <f>VLOOKUP(A738,Endosos!C716:E1215,3,)</f>
        <v>#N/A</v>
      </c>
      <c r="K738" s="6" t="e">
        <f t="shared" si="23"/>
        <v>#N/A</v>
      </c>
      <c r="L738" s="4" t="str">
        <f t="shared" si="24"/>
        <v>a</v>
      </c>
      <c r="M738" s="4"/>
    </row>
    <row r="739" spans="1:13" x14ac:dyDescent="0.25">
      <c r="A739" s="2">
        <v>708</v>
      </c>
      <c r="B739" s="19"/>
      <c r="C739" s="23"/>
      <c r="D739" s="84"/>
      <c r="E739" s="19"/>
      <c r="F739" s="19"/>
      <c r="G739" s="19"/>
      <c r="H739" s="138"/>
      <c r="J739" s="6" t="e">
        <f>VLOOKUP(A739,Endosos!C717:E1216,3,)</f>
        <v>#N/A</v>
      </c>
      <c r="K739" s="6" t="e">
        <f t="shared" si="23"/>
        <v>#N/A</v>
      </c>
      <c r="L739" s="4" t="str">
        <f t="shared" si="24"/>
        <v>a</v>
      </c>
      <c r="M739" s="4"/>
    </row>
    <row r="740" spans="1:13" x14ac:dyDescent="0.25">
      <c r="A740" s="2">
        <v>709</v>
      </c>
      <c r="B740" s="19"/>
      <c r="C740" s="23"/>
      <c r="D740" s="84"/>
      <c r="E740" s="19"/>
      <c r="F740" s="19"/>
      <c r="G740" s="19"/>
      <c r="H740" s="138"/>
      <c r="J740" s="6" t="e">
        <f>VLOOKUP(A740,Endosos!C718:E1217,3,)</f>
        <v>#N/A</v>
      </c>
      <c r="K740" s="6" t="e">
        <f t="shared" si="23"/>
        <v>#N/A</v>
      </c>
      <c r="L740" s="4" t="str">
        <f t="shared" si="24"/>
        <v>a</v>
      </c>
      <c r="M740" s="4"/>
    </row>
    <row r="741" spans="1:13" x14ac:dyDescent="0.25">
      <c r="A741" s="2">
        <v>710</v>
      </c>
      <c r="B741" s="19"/>
      <c r="C741" s="23"/>
      <c r="D741" s="84"/>
      <c r="E741" s="19"/>
      <c r="F741" s="19"/>
      <c r="G741" s="19"/>
      <c r="H741" s="138"/>
      <c r="J741" s="6" t="e">
        <f>VLOOKUP(A741,Endosos!C719:E1218,3,)</f>
        <v>#N/A</v>
      </c>
      <c r="K741" s="6" t="e">
        <f t="shared" si="23"/>
        <v>#N/A</v>
      </c>
      <c r="L741" s="4" t="str">
        <f t="shared" si="24"/>
        <v>a</v>
      </c>
      <c r="M741" s="4"/>
    </row>
    <row r="742" spans="1:13" x14ac:dyDescent="0.25">
      <c r="A742" s="2">
        <v>711</v>
      </c>
      <c r="B742" s="19"/>
      <c r="C742" s="23"/>
      <c r="D742" s="84"/>
      <c r="E742" s="19"/>
      <c r="F742" s="19"/>
      <c r="G742" s="19"/>
      <c r="H742" s="138"/>
      <c r="J742" s="6" t="e">
        <f>VLOOKUP(A742,Endosos!C720:E1219,3,)</f>
        <v>#N/A</v>
      </c>
      <c r="K742" s="6" t="e">
        <f t="shared" si="23"/>
        <v>#N/A</v>
      </c>
      <c r="L742" s="4" t="str">
        <f t="shared" si="24"/>
        <v>a</v>
      </c>
      <c r="M742" s="4"/>
    </row>
    <row r="743" spans="1:13" x14ac:dyDescent="0.25">
      <c r="A743" s="2">
        <v>712</v>
      </c>
      <c r="B743" s="19"/>
      <c r="C743" s="23"/>
      <c r="D743" s="84"/>
      <c r="E743" s="19"/>
      <c r="F743" s="19"/>
      <c r="G743" s="19"/>
      <c r="H743" s="138"/>
      <c r="J743" s="6" t="e">
        <f>VLOOKUP(A743,Endosos!C721:E1220,3,)</f>
        <v>#N/A</v>
      </c>
      <c r="K743" s="6" t="e">
        <f t="shared" si="23"/>
        <v>#N/A</v>
      </c>
      <c r="L743" s="4" t="str">
        <f t="shared" si="24"/>
        <v>a</v>
      </c>
      <c r="M743" s="4"/>
    </row>
    <row r="744" spans="1:13" x14ac:dyDescent="0.25">
      <c r="A744" s="2">
        <v>713</v>
      </c>
      <c r="B744" s="19"/>
      <c r="C744" s="23"/>
      <c r="D744" s="84"/>
      <c r="E744" s="19"/>
      <c r="F744" s="19"/>
      <c r="G744" s="19"/>
      <c r="H744" s="138"/>
      <c r="J744" s="6" t="e">
        <f>VLOOKUP(A744,Endosos!C722:E1221,3,)</f>
        <v>#N/A</v>
      </c>
      <c r="K744" s="6" t="e">
        <f t="shared" si="23"/>
        <v>#N/A</v>
      </c>
      <c r="L744" s="4" t="str">
        <f t="shared" si="24"/>
        <v>a</v>
      </c>
      <c r="M744" s="4"/>
    </row>
    <row r="745" spans="1:13" x14ac:dyDescent="0.25">
      <c r="A745" s="2">
        <v>714</v>
      </c>
      <c r="B745" s="19"/>
      <c r="C745" s="23"/>
      <c r="D745" s="84"/>
      <c r="E745" s="19"/>
      <c r="F745" s="19"/>
      <c r="G745" s="19"/>
      <c r="H745" s="138"/>
      <c r="J745" s="6" t="e">
        <f>VLOOKUP(A745,Endosos!C723:E1222,3,)</f>
        <v>#N/A</v>
      </c>
      <c r="K745" s="6" t="e">
        <f t="shared" si="23"/>
        <v>#N/A</v>
      </c>
      <c r="L745" s="4" t="str">
        <f t="shared" si="24"/>
        <v>a</v>
      </c>
      <c r="M745" s="4"/>
    </row>
    <row r="746" spans="1:13" x14ac:dyDescent="0.25">
      <c r="A746" s="2">
        <v>715</v>
      </c>
      <c r="B746" s="19"/>
      <c r="C746" s="23"/>
      <c r="D746" s="84"/>
      <c r="E746" s="19"/>
      <c r="F746" s="19"/>
      <c r="G746" s="19"/>
      <c r="H746" s="138"/>
      <c r="J746" s="6" t="e">
        <f>VLOOKUP(A746,Endosos!C724:E1223,3,)</f>
        <v>#N/A</v>
      </c>
      <c r="K746" s="6" t="e">
        <f t="shared" si="23"/>
        <v>#N/A</v>
      </c>
      <c r="L746" s="4" t="str">
        <f t="shared" si="24"/>
        <v>a</v>
      </c>
      <c r="M746" s="4"/>
    </row>
    <row r="747" spans="1:13" x14ac:dyDescent="0.25">
      <c r="A747" s="2">
        <v>716</v>
      </c>
      <c r="B747" s="19"/>
      <c r="C747" s="23"/>
      <c r="D747" s="84"/>
      <c r="E747" s="19"/>
      <c r="F747" s="19"/>
      <c r="G747" s="19"/>
      <c r="H747" s="138"/>
      <c r="J747" s="6" t="e">
        <f>VLOOKUP(A747,Endosos!C725:E1224,3,)</f>
        <v>#N/A</v>
      </c>
      <c r="K747" s="6" t="e">
        <f t="shared" si="23"/>
        <v>#N/A</v>
      </c>
      <c r="L747" s="4" t="str">
        <f t="shared" si="24"/>
        <v>a</v>
      </c>
      <c r="M747" s="4"/>
    </row>
    <row r="748" spans="1:13" x14ac:dyDescent="0.25">
      <c r="A748" s="2">
        <v>717</v>
      </c>
      <c r="B748" s="19"/>
      <c r="C748" s="23"/>
      <c r="D748" s="84"/>
      <c r="E748" s="19"/>
      <c r="F748" s="19"/>
      <c r="G748" s="19"/>
      <c r="H748" s="138"/>
      <c r="J748" s="6" t="e">
        <f>VLOOKUP(A748,Endosos!C726:E1225,3,)</f>
        <v>#N/A</v>
      </c>
      <c r="K748" s="6" t="e">
        <f t="shared" si="23"/>
        <v>#N/A</v>
      </c>
      <c r="L748" s="4" t="str">
        <f t="shared" si="24"/>
        <v>a</v>
      </c>
      <c r="M748" s="4"/>
    </row>
    <row r="749" spans="1:13" x14ac:dyDescent="0.25">
      <c r="A749" s="2">
        <v>718</v>
      </c>
      <c r="B749" s="19"/>
      <c r="C749" s="23"/>
      <c r="D749" s="84"/>
      <c r="E749" s="19"/>
      <c r="F749" s="19"/>
      <c r="G749" s="19"/>
      <c r="H749" s="138"/>
      <c r="J749" s="6" t="e">
        <f>VLOOKUP(A749,Endosos!C727:E1226,3,)</f>
        <v>#N/A</v>
      </c>
      <c r="K749" s="6" t="e">
        <f t="shared" si="23"/>
        <v>#N/A</v>
      </c>
      <c r="L749" s="4" t="str">
        <f t="shared" si="24"/>
        <v>a</v>
      </c>
      <c r="M749" s="4"/>
    </row>
    <row r="750" spans="1:13" x14ac:dyDescent="0.25">
      <c r="A750" s="2">
        <v>719</v>
      </c>
      <c r="B750" s="19"/>
      <c r="C750" s="23"/>
      <c r="D750" s="84"/>
      <c r="E750" s="19"/>
      <c r="F750" s="19"/>
      <c r="G750" s="19"/>
      <c r="H750" s="138"/>
      <c r="J750" s="6" t="e">
        <f>VLOOKUP(A750,Endosos!C728:E1227,3,)</f>
        <v>#N/A</v>
      </c>
      <c r="K750" s="6" t="e">
        <f t="shared" si="23"/>
        <v>#N/A</v>
      </c>
      <c r="L750" s="4" t="str">
        <f t="shared" si="24"/>
        <v>a</v>
      </c>
      <c r="M750" s="4"/>
    </row>
    <row r="751" spans="1:13" x14ac:dyDescent="0.25">
      <c r="A751" s="2">
        <v>720</v>
      </c>
      <c r="B751" s="19"/>
      <c r="C751" s="23"/>
      <c r="D751" s="84"/>
      <c r="E751" s="19"/>
      <c r="F751" s="19"/>
      <c r="G751" s="19"/>
      <c r="H751" s="138"/>
      <c r="J751" s="6" t="e">
        <f>VLOOKUP(A751,Endosos!C729:E1228,3,)</f>
        <v>#N/A</v>
      </c>
      <c r="K751" s="6" t="e">
        <f t="shared" si="23"/>
        <v>#N/A</v>
      </c>
      <c r="L751" s="4" t="str">
        <f t="shared" si="24"/>
        <v>a</v>
      </c>
      <c r="M751" s="4"/>
    </row>
    <row r="752" spans="1:13" x14ac:dyDescent="0.25">
      <c r="A752" s="2">
        <v>721</v>
      </c>
      <c r="B752" s="19"/>
      <c r="C752" s="23"/>
      <c r="D752" s="84"/>
      <c r="E752" s="19"/>
      <c r="F752" s="19"/>
      <c r="G752" s="19"/>
      <c r="H752" s="138"/>
      <c r="J752" s="6" t="e">
        <f>VLOOKUP(A752,Endosos!C730:E1229,3,)</f>
        <v>#N/A</v>
      </c>
      <c r="K752" s="6" t="e">
        <f t="shared" si="23"/>
        <v>#N/A</v>
      </c>
      <c r="L752" s="4" t="str">
        <f t="shared" si="24"/>
        <v>a</v>
      </c>
      <c r="M752" s="4"/>
    </row>
    <row r="753" spans="1:13" x14ac:dyDescent="0.25">
      <c r="A753" s="2">
        <v>722</v>
      </c>
      <c r="B753" s="19"/>
      <c r="C753" s="23"/>
      <c r="D753" s="84"/>
      <c r="E753" s="19"/>
      <c r="F753" s="19"/>
      <c r="G753" s="19"/>
      <c r="H753" s="138"/>
      <c r="J753" s="6" t="e">
        <f>VLOOKUP(A753,Endosos!C731:E1230,3,)</f>
        <v>#N/A</v>
      </c>
      <c r="K753" s="6" t="e">
        <f t="shared" si="23"/>
        <v>#N/A</v>
      </c>
      <c r="L753" s="4" t="str">
        <f t="shared" si="24"/>
        <v>a</v>
      </c>
      <c r="M753" s="4"/>
    </row>
    <row r="754" spans="1:13" x14ac:dyDescent="0.25">
      <c r="A754" s="2">
        <v>723</v>
      </c>
      <c r="B754" s="19"/>
      <c r="C754" s="23"/>
      <c r="D754" s="84"/>
      <c r="E754" s="19"/>
      <c r="F754" s="19"/>
      <c r="G754" s="19"/>
      <c r="H754" s="138"/>
      <c r="J754" s="6" t="e">
        <f>VLOOKUP(A754,Endosos!C732:E1231,3,)</f>
        <v>#N/A</v>
      </c>
      <c r="K754" s="6" t="e">
        <f t="shared" si="23"/>
        <v>#N/A</v>
      </c>
      <c r="L754" s="4" t="str">
        <f t="shared" si="24"/>
        <v>a</v>
      </c>
      <c r="M754" s="4"/>
    </row>
    <row r="755" spans="1:13" x14ac:dyDescent="0.25">
      <c r="A755" s="2">
        <v>724</v>
      </c>
      <c r="B755" s="19"/>
      <c r="C755" s="23"/>
      <c r="D755" s="84"/>
      <c r="E755" s="19"/>
      <c r="F755" s="19"/>
      <c r="G755" s="19"/>
      <c r="H755" s="138"/>
      <c r="J755" s="6" t="e">
        <f>VLOOKUP(A755,Endosos!C733:E1232,3,)</f>
        <v>#N/A</v>
      </c>
      <c r="K755" s="6" t="e">
        <f t="shared" si="23"/>
        <v>#N/A</v>
      </c>
      <c r="L755" s="4" t="str">
        <f t="shared" si="24"/>
        <v>a</v>
      </c>
      <c r="M755" s="4"/>
    </row>
    <row r="756" spans="1:13" x14ac:dyDescent="0.25">
      <c r="A756" s="2">
        <v>725</v>
      </c>
      <c r="B756" s="19"/>
      <c r="C756" s="23"/>
      <c r="D756" s="84"/>
      <c r="E756" s="19"/>
      <c r="F756" s="19"/>
      <c r="G756" s="19"/>
      <c r="H756" s="138"/>
      <c r="J756" s="6" t="e">
        <f>VLOOKUP(A756,Endosos!C734:E1233,3,)</f>
        <v>#N/A</v>
      </c>
      <c r="K756" s="6" t="e">
        <f t="shared" si="23"/>
        <v>#N/A</v>
      </c>
      <c r="L756" s="4" t="str">
        <f t="shared" si="24"/>
        <v>a</v>
      </c>
      <c r="M756" s="4"/>
    </row>
    <row r="757" spans="1:13" x14ac:dyDescent="0.25">
      <c r="A757" s="2">
        <v>726</v>
      </c>
      <c r="B757" s="19"/>
      <c r="C757" s="23"/>
      <c r="D757" s="84"/>
      <c r="E757" s="19"/>
      <c r="F757" s="19"/>
      <c r="G757" s="19"/>
      <c r="H757" s="138"/>
      <c r="J757" s="6" t="e">
        <f>VLOOKUP(A757,Endosos!C735:E1234,3,)</f>
        <v>#N/A</v>
      </c>
      <c r="K757" s="6" t="e">
        <f t="shared" si="23"/>
        <v>#N/A</v>
      </c>
      <c r="L757" s="4" t="str">
        <f t="shared" si="24"/>
        <v>a</v>
      </c>
      <c r="M757" s="4"/>
    </row>
    <row r="758" spans="1:13" x14ac:dyDescent="0.25">
      <c r="A758" s="2">
        <v>727</v>
      </c>
      <c r="B758" s="19"/>
      <c r="C758" s="23"/>
      <c r="D758" s="84"/>
      <c r="E758" s="19"/>
      <c r="F758" s="19"/>
      <c r="G758" s="19"/>
      <c r="H758" s="138"/>
      <c r="J758" s="6" t="e">
        <f>VLOOKUP(A758,Endosos!C736:E1235,3,)</f>
        <v>#N/A</v>
      </c>
      <c r="K758" s="6" t="e">
        <f t="shared" si="23"/>
        <v>#N/A</v>
      </c>
      <c r="L758" s="4" t="str">
        <f t="shared" si="24"/>
        <v>a</v>
      </c>
      <c r="M758" s="4"/>
    </row>
    <row r="759" spans="1:13" x14ac:dyDescent="0.25">
      <c r="A759" s="2">
        <v>728</v>
      </c>
      <c r="B759" s="19"/>
      <c r="C759" s="23"/>
      <c r="D759" s="84"/>
      <c r="E759" s="19"/>
      <c r="F759" s="19"/>
      <c r="G759" s="19"/>
      <c r="H759" s="138"/>
      <c r="J759" s="6" t="e">
        <f>VLOOKUP(A759,Endosos!C737:E1236,3,)</f>
        <v>#N/A</v>
      </c>
      <c r="K759" s="6" t="e">
        <f t="shared" si="23"/>
        <v>#N/A</v>
      </c>
      <c r="L759" s="4" t="str">
        <f t="shared" si="24"/>
        <v>a</v>
      </c>
      <c r="M759" s="4"/>
    </row>
    <row r="760" spans="1:13" x14ac:dyDescent="0.25">
      <c r="A760" s="2">
        <v>729</v>
      </c>
      <c r="B760" s="19"/>
      <c r="C760" s="23"/>
      <c r="D760" s="84"/>
      <c r="E760" s="19"/>
      <c r="F760" s="19"/>
      <c r="G760" s="19"/>
      <c r="H760" s="138"/>
      <c r="J760" s="6" t="e">
        <f>VLOOKUP(A760,Endosos!C738:E1237,3,)</f>
        <v>#N/A</v>
      </c>
      <c r="K760" s="6" t="e">
        <f t="shared" si="23"/>
        <v>#N/A</v>
      </c>
      <c r="L760" s="4" t="str">
        <f t="shared" si="24"/>
        <v>a</v>
      </c>
      <c r="M760" s="4"/>
    </row>
    <row r="761" spans="1:13" x14ac:dyDescent="0.25">
      <c r="A761" s="2">
        <v>730</v>
      </c>
      <c r="B761" s="19"/>
      <c r="C761" s="23"/>
      <c r="D761" s="84"/>
      <c r="E761" s="19"/>
      <c r="F761" s="19"/>
      <c r="G761" s="19"/>
      <c r="H761" s="138"/>
      <c r="J761" s="6" t="e">
        <f>VLOOKUP(A761,Endosos!C739:E1238,3,)</f>
        <v>#N/A</v>
      </c>
      <c r="K761" s="6" t="e">
        <f t="shared" si="23"/>
        <v>#N/A</v>
      </c>
      <c r="L761" s="4" t="str">
        <f t="shared" si="24"/>
        <v>a</v>
      </c>
      <c r="M761" s="4"/>
    </row>
    <row r="762" spans="1:13" x14ac:dyDescent="0.25">
      <c r="A762" s="2">
        <v>731</v>
      </c>
      <c r="B762" s="19"/>
      <c r="C762" s="23"/>
      <c r="D762" s="84"/>
      <c r="E762" s="19"/>
      <c r="F762" s="19"/>
      <c r="G762" s="19"/>
      <c r="H762" s="138"/>
      <c r="J762" s="6" t="e">
        <f>VLOOKUP(A762,Endosos!C740:E1239,3,)</f>
        <v>#N/A</v>
      </c>
      <c r="K762" s="6" t="e">
        <f t="shared" si="23"/>
        <v>#N/A</v>
      </c>
      <c r="L762" s="4" t="str">
        <f t="shared" si="24"/>
        <v>a</v>
      </c>
      <c r="M762" s="4"/>
    </row>
    <row r="763" spans="1:13" x14ac:dyDescent="0.25">
      <c r="A763" s="2">
        <v>732</v>
      </c>
      <c r="B763" s="19"/>
      <c r="C763" s="23"/>
      <c r="D763" s="84"/>
      <c r="E763" s="19"/>
      <c r="F763" s="19"/>
      <c r="G763" s="19"/>
      <c r="H763" s="138"/>
      <c r="J763" s="6" t="e">
        <f>VLOOKUP(A763,Endosos!C741:E1240,3,)</f>
        <v>#N/A</v>
      </c>
      <c r="K763" s="6" t="e">
        <f t="shared" si="23"/>
        <v>#N/A</v>
      </c>
      <c r="L763" s="4" t="str">
        <f t="shared" si="24"/>
        <v>a</v>
      </c>
      <c r="M763" s="4"/>
    </row>
    <row r="764" spans="1:13" x14ac:dyDescent="0.25">
      <c r="A764" s="2">
        <v>733</v>
      </c>
      <c r="B764" s="19"/>
      <c r="C764" s="23"/>
      <c r="D764" s="84"/>
      <c r="E764" s="19"/>
      <c r="F764" s="19"/>
      <c r="G764" s="19"/>
      <c r="H764" s="138"/>
      <c r="J764" s="6" t="e">
        <f>VLOOKUP(A764,Endosos!C742:E1241,3,)</f>
        <v>#N/A</v>
      </c>
      <c r="K764" s="6" t="e">
        <f t="shared" si="23"/>
        <v>#N/A</v>
      </c>
      <c r="L764" s="4" t="str">
        <f t="shared" si="24"/>
        <v>a</v>
      </c>
      <c r="M764" s="4"/>
    </row>
    <row r="765" spans="1:13" x14ac:dyDescent="0.25">
      <c r="A765" s="2">
        <v>734</v>
      </c>
      <c r="B765" s="19"/>
      <c r="C765" s="23"/>
      <c r="D765" s="84"/>
      <c r="E765" s="19"/>
      <c r="F765" s="19"/>
      <c r="G765" s="19"/>
      <c r="H765" s="138"/>
      <c r="J765" s="6" t="e">
        <f>VLOOKUP(A765,Endosos!C743:E1242,3,)</f>
        <v>#N/A</v>
      </c>
      <c r="K765" s="6" t="e">
        <f t="shared" si="23"/>
        <v>#N/A</v>
      </c>
      <c r="L765" s="4" t="str">
        <f t="shared" si="24"/>
        <v>a</v>
      </c>
      <c r="M765" s="4"/>
    </row>
    <row r="766" spans="1:13" x14ac:dyDescent="0.25">
      <c r="A766" s="2">
        <v>735</v>
      </c>
      <c r="B766" s="19"/>
      <c r="C766" s="23"/>
      <c r="D766" s="84"/>
      <c r="E766" s="19"/>
      <c r="F766" s="19"/>
      <c r="G766" s="19"/>
      <c r="H766" s="138"/>
      <c r="J766" s="6" t="e">
        <f>VLOOKUP(A766,Endosos!C744:E1243,3,)</f>
        <v>#N/A</v>
      </c>
      <c r="K766" s="6" t="e">
        <f t="shared" si="23"/>
        <v>#N/A</v>
      </c>
      <c r="L766" s="4" t="str">
        <f t="shared" si="24"/>
        <v>a</v>
      </c>
      <c r="M766" s="4"/>
    </row>
    <row r="767" spans="1:13" x14ac:dyDescent="0.25">
      <c r="A767" s="2">
        <v>736</v>
      </c>
      <c r="B767" s="19"/>
      <c r="C767" s="23"/>
      <c r="D767" s="84"/>
      <c r="E767" s="19"/>
      <c r="F767" s="19"/>
      <c r="G767" s="19"/>
      <c r="H767" s="138"/>
      <c r="J767" s="6" t="e">
        <f>VLOOKUP(A767,Endosos!C745:E1244,3,)</f>
        <v>#N/A</v>
      </c>
      <c r="K767" s="6" t="e">
        <f t="shared" si="23"/>
        <v>#N/A</v>
      </c>
      <c r="L767" s="4" t="str">
        <f t="shared" si="24"/>
        <v>a</v>
      </c>
      <c r="M767" s="4"/>
    </row>
    <row r="768" spans="1:13" x14ac:dyDescent="0.25">
      <c r="A768" s="2">
        <v>737</v>
      </c>
      <c r="B768" s="19"/>
      <c r="C768" s="23"/>
      <c r="D768" s="84"/>
      <c r="E768" s="19"/>
      <c r="F768" s="19"/>
      <c r="G768" s="19"/>
      <c r="H768" s="138"/>
      <c r="J768" s="6" t="e">
        <f>VLOOKUP(A768,Endosos!C746:E1245,3,)</f>
        <v>#N/A</v>
      </c>
      <c r="K768" s="6" t="e">
        <f t="shared" si="23"/>
        <v>#N/A</v>
      </c>
      <c r="L768" s="4" t="str">
        <f t="shared" si="24"/>
        <v>a</v>
      </c>
      <c r="M768" s="4"/>
    </row>
    <row r="769" spans="1:13" x14ac:dyDescent="0.25">
      <c r="A769" s="2">
        <v>738</v>
      </c>
      <c r="B769" s="19"/>
      <c r="C769" s="23"/>
      <c r="D769" s="84"/>
      <c r="E769" s="19"/>
      <c r="F769" s="19"/>
      <c r="G769" s="19"/>
      <c r="H769" s="138"/>
      <c r="J769" s="6" t="e">
        <f>VLOOKUP(A769,Endosos!C747:E1246,3,)</f>
        <v>#N/A</v>
      </c>
      <c r="K769" s="6" t="e">
        <f t="shared" si="23"/>
        <v>#N/A</v>
      </c>
      <c r="L769" s="4" t="str">
        <f t="shared" si="24"/>
        <v>a</v>
      </c>
      <c r="M769" s="4"/>
    </row>
    <row r="770" spans="1:13" x14ac:dyDescent="0.25">
      <c r="A770" s="2">
        <v>739</v>
      </c>
      <c r="B770" s="19"/>
      <c r="C770" s="23"/>
      <c r="D770" s="84"/>
      <c r="E770" s="19"/>
      <c r="F770" s="19"/>
      <c r="G770" s="19"/>
      <c r="H770" s="138"/>
      <c r="J770" s="6" t="e">
        <f>VLOOKUP(A770,Endosos!C748:E1247,3,)</f>
        <v>#N/A</v>
      </c>
      <c r="K770" s="6" t="e">
        <f t="shared" si="23"/>
        <v>#N/A</v>
      </c>
      <c r="L770" s="4" t="str">
        <f t="shared" si="24"/>
        <v>a</v>
      </c>
      <c r="M770" s="4"/>
    </row>
    <row r="771" spans="1:13" x14ac:dyDescent="0.25">
      <c r="A771" s="2">
        <v>740</v>
      </c>
      <c r="B771" s="19"/>
      <c r="C771" s="23"/>
      <c r="D771" s="84"/>
      <c r="E771" s="19"/>
      <c r="F771" s="19"/>
      <c r="G771" s="19"/>
      <c r="H771" s="138"/>
      <c r="J771" s="6" t="e">
        <f>VLOOKUP(A771,Endosos!C749:E1248,3,)</f>
        <v>#N/A</v>
      </c>
      <c r="K771" s="6" t="e">
        <f t="shared" si="23"/>
        <v>#N/A</v>
      </c>
      <c r="L771" s="4" t="str">
        <f t="shared" si="24"/>
        <v>a</v>
      </c>
      <c r="M771" s="4"/>
    </row>
    <row r="772" spans="1:13" x14ac:dyDescent="0.25">
      <c r="A772" s="2">
        <v>741</v>
      </c>
      <c r="B772" s="19"/>
      <c r="C772" s="23"/>
      <c r="D772" s="84"/>
      <c r="E772" s="19"/>
      <c r="F772" s="19"/>
      <c r="G772" s="19"/>
      <c r="H772" s="138"/>
      <c r="J772" s="6" t="e">
        <f>VLOOKUP(A772,Endosos!C750:E1249,3,)</f>
        <v>#N/A</v>
      </c>
      <c r="K772" s="6" t="e">
        <f t="shared" si="23"/>
        <v>#N/A</v>
      </c>
      <c r="L772" s="4" t="str">
        <f t="shared" si="24"/>
        <v>a</v>
      </c>
      <c r="M772" s="4"/>
    </row>
    <row r="773" spans="1:13" x14ac:dyDescent="0.25">
      <c r="A773" s="2">
        <v>742</v>
      </c>
      <c r="B773" s="19"/>
      <c r="C773" s="23"/>
      <c r="D773" s="84"/>
      <c r="E773" s="19"/>
      <c r="F773" s="19"/>
      <c r="G773" s="19"/>
      <c r="H773" s="138"/>
      <c r="J773" s="6" t="e">
        <f>VLOOKUP(A773,Endosos!C751:E1250,3,)</f>
        <v>#N/A</v>
      </c>
      <c r="K773" s="6" t="e">
        <f t="shared" si="23"/>
        <v>#N/A</v>
      </c>
      <c r="L773" s="4" t="str">
        <f t="shared" si="24"/>
        <v>a</v>
      </c>
      <c r="M773" s="4"/>
    </row>
    <row r="774" spans="1:13" x14ac:dyDescent="0.25">
      <c r="A774" s="2">
        <v>743</v>
      </c>
      <c r="B774" s="19"/>
      <c r="C774" s="23"/>
      <c r="D774" s="84"/>
      <c r="E774" s="19"/>
      <c r="F774" s="19"/>
      <c r="G774" s="19"/>
      <c r="H774" s="138"/>
      <c r="J774" s="6" t="e">
        <f>VLOOKUP(A774,Endosos!C752:E1251,3,)</f>
        <v>#N/A</v>
      </c>
      <c r="K774" s="6" t="e">
        <f t="shared" si="23"/>
        <v>#N/A</v>
      </c>
      <c r="L774" s="4" t="str">
        <f t="shared" si="24"/>
        <v>a</v>
      </c>
      <c r="M774" s="4"/>
    </row>
    <row r="775" spans="1:13" x14ac:dyDescent="0.25">
      <c r="A775" s="2">
        <v>744</v>
      </c>
      <c r="B775" s="19"/>
      <c r="C775" s="23"/>
      <c r="D775" s="84"/>
      <c r="E775" s="19"/>
      <c r="F775" s="19"/>
      <c r="G775" s="19"/>
      <c r="H775" s="138"/>
      <c r="J775" s="6" t="e">
        <f>VLOOKUP(A775,Endosos!C753:E1252,3,)</f>
        <v>#N/A</v>
      </c>
      <c r="K775" s="6" t="e">
        <f t="shared" si="23"/>
        <v>#N/A</v>
      </c>
      <c r="L775" s="4" t="str">
        <f t="shared" si="24"/>
        <v>a</v>
      </c>
      <c r="M775" s="4"/>
    </row>
    <row r="776" spans="1:13" x14ac:dyDescent="0.25">
      <c r="A776" s="2">
        <v>745</v>
      </c>
      <c r="B776" s="19"/>
      <c r="C776" s="23"/>
      <c r="D776" s="84"/>
      <c r="E776" s="19"/>
      <c r="F776" s="19"/>
      <c r="G776" s="19"/>
      <c r="H776" s="138"/>
      <c r="J776" s="6" t="e">
        <f>VLOOKUP(A776,Endosos!C754:E1253,3,)</f>
        <v>#N/A</v>
      </c>
      <c r="K776" s="6" t="e">
        <f t="shared" si="23"/>
        <v>#N/A</v>
      </c>
      <c r="L776" s="4" t="str">
        <f t="shared" si="24"/>
        <v>a</v>
      </c>
      <c r="M776" s="4"/>
    </row>
    <row r="777" spans="1:13" x14ac:dyDescent="0.25">
      <c r="A777" s="2">
        <v>746</v>
      </c>
      <c r="B777" s="19"/>
      <c r="C777" s="23"/>
      <c r="D777" s="84"/>
      <c r="E777" s="19"/>
      <c r="F777" s="19"/>
      <c r="G777" s="19"/>
      <c r="H777" s="138"/>
      <c r="J777" s="6" t="e">
        <f>VLOOKUP(A777,Endosos!C755:E1254,3,)</f>
        <v>#N/A</v>
      </c>
      <c r="K777" s="6" t="e">
        <f t="shared" si="23"/>
        <v>#N/A</v>
      </c>
      <c r="L777" s="4" t="str">
        <f t="shared" si="24"/>
        <v>a</v>
      </c>
      <c r="M777" s="4"/>
    </row>
    <row r="778" spans="1:13" x14ac:dyDescent="0.25">
      <c r="A778" s="2">
        <v>747</v>
      </c>
      <c r="B778" s="19"/>
      <c r="C778" s="23"/>
      <c r="D778" s="84"/>
      <c r="E778" s="19"/>
      <c r="F778" s="19"/>
      <c r="G778" s="19"/>
      <c r="H778" s="138"/>
      <c r="J778" s="6" t="e">
        <f>VLOOKUP(A778,Endosos!C756:E1255,3,)</f>
        <v>#N/A</v>
      </c>
      <c r="K778" s="6" t="e">
        <f t="shared" si="23"/>
        <v>#N/A</v>
      </c>
      <c r="L778" s="4" t="str">
        <f t="shared" si="24"/>
        <v>a</v>
      </c>
      <c r="M778" s="4"/>
    </row>
    <row r="779" spans="1:13" x14ac:dyDescent="0.25">
      <c r="A779" s="2">
        <v>748</v>
      </c>
      <c r="B779" s="19"/>
      <c r="C779" s="23"/>
      <c r="D779" s="84"/>
      <c r="E779" s="19"/>
      <c r="F779" s="19"/>
      <c r="G779" s="19"/>
      <c r="H779" s="138"/>
      <c r="J779" s="6" t="e">
        <f>VLOOKUP(A779,Endosos!C757:E1256,3,)</f>
        <v>#N/A</v>
      </c>
      <c r="K779" s="6" t="e">
        <f t="shared" si="23"/>
        <v>#N/A</v>
      </c>
      <c r="L779" s="4" t="str">
        <f t="shared" si="24"/>
        <v>a</v>
      </c>
      <c r="M779" s="4"/>
    </row>
    <row r="780" spans="1:13" x14ac:dyDescent="0.25">
      <c r="A780" s="2">
        <v>749</v>
      </c>
      <c r="B780" s="19"/>
      <c r="C780" s="23"/>
      <c r="D780" s="84"/>
      <c r="E780" s="19"/>
      <c r="F780" s="19"/>
      <c r="G780" s="19"/>
      <c r="H780" s="138"/>
      <c r="J780" s="6" t="e">
        <f>VLOOKUP(A780,Endosos!C758:E1257,3,)</f>
        <v>#N/A</v>
      </c>
      <c r="K780" s="6" t="e">
        <f t="shared" si="23"/>
        <v>#N/A</v>
      </c>
      <c r="L780" s="4" t="str">
        <f t="shared" si="24"/>
        <v>a</v>
      </c>
      <c r="M780" s="4"/>
    </row>
    <row r="781" spans="1:13" x14ac:dyDescent="0.25">
      <c r="A781" s="2">
        <v>750</v>
      </c>
      <c r="B781" s="19"/>
      <c r="C781" s="23"/>
      <c r="D781" s="84"/>
      <c r="E781" s="19"/>
      <c r="F781" s="19"/>
      <c r="G781" s="19"/>
      <c r="H781" s="138"/>
      <c r="J781" s="6" t="e">
        <f>VLOOKUP(A781,Endosos!C759:E1258,3,)</f>
        <v>#N/A</v>
      </c>
      <c r="K781" s="6" t="e">
        <f t="shared" si="23"/>
        <v>#N/A</v>
      </c>
      <c r="L781" s="4" t="str">
        <f t="shared" si="24"/>
        <v>a</v>
      </c>
      <c r="M781" s="4"/>
    </row>
    <row r="782" spans="1:13" x14ac:dyDescent="0.25">
      <c r="A782" s="2">
        <v>751</v>
      </c>
      <c r="B782" s="19"/>
      <c r="C782" s="23"/>
      <c r="D782" s="84"/>
      <c r="E782" s="19"/>
      <c r="F782" s="19"/>
      <c r="G782" s="19"/>
      <c r="H782" s="138"/>
      <c r="J782" s="6" t="e">
        <f>VLOOKUP(A782,Endosos!C760:E1259,3,)</f>
        <v>#N/A</v>
      </c>
      <c r="K782" s="6" t="e">
        <f t="shared" si="23"/>
        <v>#N/A</v>
      </c>
      <c r="L782" s="4" t="str">
        <f t="shared" si="24"/>
        <v>a</v>
      </c>
      <c r="M782" s="4"/>
    </row>
    <row r="783" spans="1:13" x14ac:dyDescent="0.25">
      <c r="A783" s="2">
        <v>752</v>
      </c>
      <c r="B783" s="19"/>
      <c r="C783" s="23"/>
      <c r="D783" s="84"/>
      <c r="E783" s="19"/>
      <c r="F783" s="19"/>
      <c r="G783" s="19"/>
      <c r="H783" s="138"/>
      <c r="J783" s="6" t="e">
        <f>VLOOKUP(A783,Endosos!C761:E1260,3,)</f>
        <v>#N/A</v>
      </c>
      <c r="K783" s="6" t="e">
        <f t="shared" si="23"/>
        <v>#N/A</v>
      </c>
      <c r="L783" s="4" t="str">
        <f t="shared" si="24"/>
        <v>a</v>
      </c>
      <c r="M783" s="4"/>
    </row>
    <row r="784" spans="1:13" x14ac:dyDescent="0.25">
      <c r="A784" s="2">
        <v>753</v>
      </c>
      <c r="B784" s="19"/>
      <c r="C784" s="23"/>
      <c r="D784" s="84"/>
      <c r="E784" s="19"/>
      <c r="F784" s="19"/>
      <c r="G784" s="19"/>
      <c r="H784" s="138"/>
      <c r="J784" s="6" t="e">
        <f>VLOOKUP(A784,Endosos!C762:E1261,3,)</f>
        <v>#N/A</v>
      </c>
      <c r="K784" s="6" t="e">
        <f t="shared" si="23"/>
        <v>#N/A</v>
      </c>
      <c r="L784" s="4" t="str">
        <f t="shared" si="24"/>
        <v>a</v>
      </c>
      <c r="M784" s="4"/>
    </row>
    <row r="785" spans="1:13" x14ac:dyDescent="0.25">
      <c r="A785" s="2">
        <v>754</v>
      </c>
      <c r="B785" s="19"/>
      <c r="C785" s="23"/>
      <c r="D785" s="84"/>
      <c r="E785" s="19"/>
      <c r="F785" s="19"/>
      <c r="G785" s="19"/>
      <c r="H785" s="138"/>
      <c r="J785" s="6" t="e">
        <f>VLOOKUP(A785,Endosos!C763:E1262,3,)</f>
        <v>#N/A</v>
      </c>
      <c r="K785" s="6" t="e">
        <f t="shared" si="23"/>
        <v>#N/A</v>
      </c>
      <c r="L785" s="4" t="str">
        <f t="shared" si="24"/>
        <v>a</v>
      </c>
      <c r="M785" s="4"/>
    </row>
    <row r="786" spans="1:13" x14ac:dyDescent="0.25">
      <c r="A786" s="2">
        <v>755</v>
      </c>
      <c r="B786" s="19"/>
      <c r="C786" s="37"/>
      <c r="D786" s="84"/>
      <c r="E786" s="19"/>
      <c r="F786" s="19"/>
      <c r="G786" s="19"/>
      <c r="H786" s="138"/>
      <c r="J786" s="6" t="e">
        <f>VLOOKUP(A786,Endosos!C764:E1263,3,)</f>
        <v>#N/A</v>
      </c>
      <c r="K786" s="6" t="e">
        <f t="shared" si="23"/>
        <v>#N/A</v>
      </c>
      <c r="L786" s="4" t="str">
        <f t="shared" si="24"/>
        <v>a</v>
      </c>
      <c r="M786" s="4"/>
    </row>
    <row r="787" spans="1:13" x14ac:dyDescent="0.25">
      <c r="A787" s="2">
        <v>756</v>
      </c>
      <c r="B787" s="19"/>
      <c r="C787" s="23"/>
      <c r="D787" s="84"/>
      <c r="E787" s="19"/>
      <c r="F787" s="19"/>
      <c r="G787" s="19"/>
      <c r="H787" s="138"/>
      <c r="J787" s="6" t="e">
        <f>VLOOKUP(A787,Endosos!C765:E1264,3,)</f>
        <v>#N/A</v>
      </c>
      <c r="K787" s="6" t="e">
        <f t="shared" si="23"/>
        <v>#N/A</v>
      </c>
      <c r="L787" s="4" t="str">
        <f t="shared" si="24"/>
        <v>a</v>
      </c>
      <c r="M787" s="4"/>
    </row>
    <row r="788" spans="1:13" x14ac:dyDescent="0.25">
      <c r="A788" s="2">
        <v>757</v>
      </c>
      <c r="B788" s="19"/>
      <c r="C788" s="23"/>
      <c r="D788" s="84"/>
      <c r="E788" s="19"/>
      <c r="F788" s="19"/>
      <c r="G788" s="19"/>
      <c r="H788" s="138"/>
      <c r="J788" s="6" t="e">
        <f>VLOOKUP(A788,Endosos!C766:E1265,3,)</f>
        <v>#N/A</v>
      </c>
      <c r="K788" s="6" t="e">
        <f t="shared" si="23"/>
        <v>#N/A</v>
      </c>
      <c r="L788" s="4" t="str">
        <f t="shared" si="24"/>
        <v>a</v>
      </c>
      <c r="M788" s="4"/>
    </row>
    <row r="789" spans="1:13" x14ac:dyDescent="0.25">
      <c r="A789" s="2">
        <v>758</v>
      </c>
      <c r="B789" s="19"/>
      <c r="C789" s="23"/>
      <c r="D789" s="84"/>
      <c r="E789" s="19"/>
      <c r="F789" s="19"/>
      <c r="G789" s="19"/>
      <c r="H789" s="138"/>
      <c r="J789" s="6" t="e">
        <f>VLOOKUP(A789,Endosos!C767:E1266,3,)</f>
        <v>#N/A</v>
      </c>
      <c r="K789" s="6" t="e">
        <f t="shared" si="23"/>
        <v>#N/A</v>
      </c>
      <c r="L789" s="4" t="str">
        <f t="shared" si="24"/>
        <v>a</v>
      </c>
      <c r="M789" s="4"/>
    </row>
    <row r="790" spans="1:13" x14ac:dyDescent="0.25">
      <c r="A790" s="2">
        <v>759</v>
      </c>
      <c r="B790" s="19"/>
      <c r="C790" s="23"/>
      <c r="D790" s="84"/>
      <c r="E790" s="19"/>
      <c r="F790" s="19"/>
      <c r="G790" s="19"/>
      <c r="H790" s="138"/>
      <c r="J790" s="6" t="e">
        <f>VLOOKUP(A790,Endosos!C768:E1267,3,)</f>
        <v>#N/A</v>
      </c>
      <c r="K790" s="6" t="e">
        <f t="shared" si="23"/>
        <v>#N/A</v>
      </c>
      <c r="L790" s="4" t="str">
        <f t="shared" si="24"/>
        <v>a</v>
      </c>
      <c r="M790" s="4"/>
    </row>
    <row r="791" spans="1:13" x14ac:dyDescent="0.25">
      <c r="A791" s="2">
        <v>760</v>
      </c>
      <c r="B791" s="19"/>
      <c r="C791" s="23"/>
      <c r="D791" s="84"/>
      <c r="E791" s="19"/>
      <c r="F791" s="19"/>
      <c r="G791" s="19"/>
      <c r="H791" s="138"/>
      <c r="J791" s="6" t="e">
        <f>VLOOKUP(A791,Endosos!C769:E1268,3,)</f>
        <v>#N/A</v>
      </c>
      <c r="K791" s="6" t="e">
        <f t="shared" si="23"/>
        <v>#N/A</v>
      </c>
      <c r="L791" s="4" t="str">
        <f t="shared" si="24"/>
        <v>a</v>
      </c>
      <c r="M791" s="4"/>
    </row>
    <row r="792" spans="1:13" x14ac:dyDescent="0.25">
      <c r="A792" s="2">
        <v>761</v>
      </c>
      <c r="B792" s="19"/>
      <c r="C792" s="23"/>
      <c r="D792" s="84"/>
      <c r="E792" s="19"/>
      <c r="F792" s="19"/>
      <c r="G792" s="19"/>
      <c r="H792" s="138"/>
      <c r="J792" s="6" t="e">
        <f>VLOOKUP(A792,Endosos!C770:E1269,3,)</f>
        <v>#N/A</v>
      </c>
      <c r="K792" s="6" t="e">
        <f t="shared" si="23"/>
        <v>#N/A</v>
      </c>
      <c r="L792" s="4" t="str">
        <f t="shared" si="24"/>
        <v>a</v>
      </c>
      <c r="M792" s="4"/>
    </row>
    <row r="793" spans="1:13" x14ac:dyDescent="0.25">
      <c r="A793" s="2">
        <v>762</v>
      </c>
      <c r="B793" s="19"/>
      <c r="C793" s="23"/>
      <c r="D793" s="84"/>
      <c r="E793" s="19"/>
      <c r="F793" s="19"/>
      <c r="G793" s="19"/>
      <c r="H793" s="138"/>
      <c r="J793" s="6" t="e">
        <f>VLOOKUP(A793,Endosos!C771:E1270,3,)</f>
        <v>#N/A</v>
      </c>
      <c r="K793" s="6" t="e">
        <f t="shared" si="23"/>
        <v>#N/A</v>
      </c>
      <c r="L793" s="4" t="str">
        <f t="shared" si="24"/>
        <v>a</v>
      </c>
      <c r="M793" s="4"/>
    </row>
    <row r="794" spans="1:13" x14ac:dyDescent="0.25">
      <c r="A794" s="2">
        <v>763</v>
      </c>
      <c r="B794" s="19"/>
      <c r="C794" s="23"/>
      <c r="D794" s="84"/>
      <c r="E794" s="19"/>
      <c r="F794" s="19"/>
      <c r="G794" s="19"/>
      <c r="H794" s="138"/>
      <c r="J794" s="6" t="e">
        <f>VLOOKUP(A794,Endosos!C772:E1271,3,)</f>
        <v>#N/A</v>
      </c>
      <c r="K794" s="6" t="e">
        <f t="shared" si="23"/>
        <v>#N/A</v>
      </c>
      <c r="L794" s="4" t="str">
        <f t="shared" si="24"/>
        <v>a</v>
      </c>
      <c r="M794" s="4"/>
    </row>
    <row r="795" spans="1:13" x14ac:dyDescent="0.25">
      <c r="A795" s="2">
        <v>764</v>
      </c>
      <c r="B795" s="19"/>
      <c r="C795" s="23"/>
      <c r="D795" s="84"/>
      <c r="E795" s="19"/>
      <c r="F795" s="19"/>
      <c r="G795" s="19"/>
      <c r="H795" s="138"/>
      <c r="J795" s="6" t="e">
        <f>VLOOKUP(A795,Endosos!C773:E1272,3,)</f>
        <v>#N/A</v>
      </c>
      <c r="K795" s="6" t="e">
        <f t="shared" si="23"/>
        <v>#N/A</v>
      </c>
      <c r="L795" s="4" t="str">
        <f t="shared" si="24"/>
        <v>a</v>
      </c>
      <c r="M795" s="4"/>
    </row>
    <row r="796" spans="1:13" x14ac:dyDescent="0.25">
      <c r="A796" s="2">
        <v>765</v>
      </c>
      <c r="B796" s="19"/>
      <c r="C796" s="23"/>
      <c r="D796" s="84"/>
      <c r="E796" s="19"/>
      <c r="F796" s="19"/>
      <c r="G796" s="19"/>
      <c r="H796" s="138"/>
      <c r="J796" s="6" t="e">
        <f>VLOOKUP(A796,Endosos!C774:E1273,3,)</f>
        <v>#N/A</v>
      </c>
      <c r="K796" s="6" t="e">
        <f t="shared" si="23"/>
        <v>#N/A</v>
      </c>
      <c r="L796" s="4" t="str">
        <f t="shared" si="24"/>
        <v>a</v>
      </c>
      <c r="M796" s="4"/>
    </row>
    <row r="797" spans="1:13" x14ac:dyDescent="0.25">
      <c r="A797" s="2">
        <v>766</v>
      </c>
      <c r="B797" s="19"/>
      <c r="C797" s="23"/>
      <c r="D797" s="84"/>
      <c r="E797" s="19"/>
      <c r="F797" s="19"/>
      <c r="G797" s="19"/>
      <c r="H797" s="138"/>
      <c r="J797" s="6" t="e">
        <f>VLOOKUP(A797,Endosos!C775:E1274,3,)</f>
        <v>#N/A</v>
      </c>
      <c r="K797" s="6" t="e">
        <f t="shared" si="23"/>
        <v>#N/A</v>
      </c>
      <c r="L797" s="4" t="str">
        <f t="shared" si="24"/>
        <v>a</v>
      </c>
      <c r="M797" s="4"/>
    </row>
    <row r="798" spans="1:13" x14ac:dyDescent="0.25">
      <c r="A798" s="2">
        <v>767</v>
      </c>
      <c r="B798" s="19"/>
      <c r="C798" s="23"/>
      <c r="D798" s="84"/>
      <c r="E798" s="19"/>
      <c r="F798" s="19"/>
      <c r="G798" s="19"/>
      <c r="H798" s="138"/>
      <c r="J798" s="6" t="e">
        <f>VLOOKUP(A798,Endosos!C776:E1275,3,)</f>
        <v>#N/A</v>
      </c>
      <c r="K798" s="6" t="e">
        <f t="shared" si="23"/>
        <v>#N/A</v>
      </c>
      <c r="L798" s="4" t="str">
        <f t="shared" si="24"/>
        <v>a</v>
      </c>
      <c r="M798" s="4"/>
    </row>
    <row r="799" spans="1:13" x14ac:dyDescent="0.25">
      <c r="A799" s="2">
        <v>768</v>
      </c>
      <c r="B799" s="19"/>
      <c r="C799" s="23"/>
      <c r="D799" s="84"/>
      <c r="E799" s="19"/>
      <c r="F799" s="19"/>
      <c r="G799" s="19"/>
      <c r="H799" s="138"/>
      <c r="J799" s="6" t="e">
        <f>VLOOKUP(A799,Endosos!C777:E1276,3,)</f>
        <v>#N/A</v>
      </c>
      <c r="K799" s="6" t="e">
        <f t="shared" si="23"/>
        <v>#N/A</v>
      </c>
      <c r="L799" s="4" t="str">
        <f t="shared" si="24"/>
        <v>a</v>
      </c>
      <c r="M799" s="4"/>
    </row>
    <row r="800" spans="1:13" x14ac:dyDescent="0.25">
      <c r="A800" s="2">
        <v>769</v>
      </c>
      <c r="B800" s="19"/>
      <c r="C800" s="23"/>
      <c r="D800" s="84"/>
      <c r="E800" s="19"/>
      <c r="F800" s="19"/>
      <c r="G800" s="19"/>
      <c r="H800" s="138"/>
      <c r="J800" s="6" t="e">
        <f>VLOOKUP(A800,Endosos!C778:E1277,3,)</f>
        <v>#N/A</v>
      </c>
      <c r="K800" s="6" t="e">
        <f t="shared" si="23"/>
        <v>#N/A</v>
      </c>
      <c r="L800" s="4" t="str">
        <f t="shared" si="24"/>
        <v>a</v>
      </c>
      <c r="M800" s="4"/>
    </row>
    <row r="801" spans="1:13" x14ac:dyDescent="0.25">
      <c r="A801" s="2">
        <v>770</v>
      </c>
      <c r="B801" s="19"/>
      <c r="C801" s="23"/>
      <c r="D801" s="84"/>
      <c r="E801" s="19"/>
      <c r="F801" s="19"/>
      <c r="G801" s="19"/>
      <c r="H801" s="138"/>
      <c r="J801" s="6" t="e">
        <f>VLOOKUP(A801,Endosos!C779:E1278,3,)</f>
        <v>#N/A</v>
      </c>
      <c r="K801" s="6" t="e">
        <f t="shared" ref="K801:K864" si="25">IF(J801="Baja de Vehículo",1,0)</f>
        <v>#N/A</v>
      </c>
      <c r="L801" s="4" t="str">
        <f t="shared" ref="L801:L864" si="26">IF(ISNA(J801),"a","D")</f>
        <v>a</v>
      </c>
      <c r="M801" s="4"/>
    </row>
    <row r="802" spans="1:13" x14ac:dyDescent="0.25">
      <c r="A802" s="2">
        <v>771</v>
      </c>
      <c r="B802" s="19"/>
      <c r="C802" s="23"/>
      <c r="D802" s="84"/>
      <c r="E802" s="19"/>
      <c r="F802" s="19"/>
      <c r="G802" s="19"/>
      <c r="H802" s="138"/>
      <c r="J802" s="6" t="e">
        <f>VLOOKUP(A802,Endosos!C780:E1279,3,)</f>
        <v>#N/A</v>
      </c>
      <c r="K802" s="6" t="e">
        <f t="shared" si="25"/>
        <v>#N/A</v>
      </c>
      <c r="L802" s="4" t="str">
        <f t="shared" si="26"/>
        <v>a</v>
      </c>
      <c r="M802" s="4"/>
    </row>
    <row r="803" spans="1:13" x14ac:dyDescent="0.25">
      <c r="A803" s="2">
        <v>772</v>
      </c>
      <c r="B803" s="19"/>
      <c r="C803" s="23"/>
      <c r="D803" s="84"/>
      <c r="E803" s="19"/>
      <c r="F803" s="19"/>
      <c r="G803" s="19"/>
      <c r="H803" s="138"/>
      <c r="J803" s="6" t="e">
        <f>VLOOKUP(A803,Endosos!C781:E1280,3,)</f>
        <v>#N/A</v>
      </c>
      <c r="K803" s="6" t="e">
        <f t="shared" si="25"/>
        <v>#N/A</v>
      </c>
      <c r="L803" s="4" t="str">
        <f t="shared" si="26"/>
        <v>a</v>
      </c>
      <c r="M803" s="4"/>
    </row>
    <row r="804" spans="1:13" x14ac:dyDescent="0.25">
      <c r="A804" s="2">
        <v>773</v>
      </c>
      <c r="B804" s="19"/>
      <c r="C804" s="23"/>
      <c r="D804" s="84"/>
      <c r="E804" s="19"/>
      <c r="F804" s="19"/>
      <c r="G804" s="19"/>
      <c r="H804" s="138"/>
      <c r="J804" s="6" t="e">
        <f>VLOOKUP(A804,Endosos!C782:E1281,3,)</f>
        <v>#N/A</v>
      </c>
      <c r="K804" s="6" t="e">
        <f t="shared" si="25"/>
        <v>#N/A</v>
      </c>
      <c r="L804" s="4" t="str">
        <f t="shared" si="26"/>
        <v>a</v>
      </c>
      <c r="M804" s="4"/>
    </row>
    <row r="805" spans="1:13" x14ac:dyDescent="0.25">
      <c r="A805" s="2">
        <v>774</v>
      </c>
      <c r="B805" s="19"/>
      <c r="C805" s="23"/>
      <c r="D805" s="84"/>
      <c r="E805" s="19"/>
      <c r="F805" s="19"/>
      <c r="G805" s="19"/>
      <c r="H805" s="138"/>
      <c r="J805" s="6" t="e">
        <f>VLOOKUP(A805,Endosos!C783:E1282,3,)</f>
        <v>#N/A</v>
      </c>
      <c r="K805" s="6" t="e">
        <f t="shared" si="25"/>
        <v>#N/A</v>
      </c>
      <c r="L805" s="4" t="str">
        <f t="shared" si="26"/>
        <v>a</v>
      </c>
      <c r="M805" s="4"/>
    </row>
    <row r="806" spans="1:13" x14ac:dyDescent="0.25">
      <c r="A806" s="2">
        <v>775</v>
      </c>
      <c r="B806" s="19"/>
      <c r="C806" s="23"/>
      <c r="D806" s="84"/>
      <c r="E806" s="19"/>
      <c r="F806" s="19"/>
      <c r="G806" s="19"/>
      <c r="H806" s="138"/>
      <c r="J806" s="6" t="e">
        <f>VLOOKUP(A806,Endosos!C784:E1283,3,)</f>
        <v>#N/A</v>
      </c>
      <c r="K806" s="6" t="e">
        <f t="shared" si="25"/>
        <v>#N/A</v>
      </c>
      <c r="L806" s="4" t="str">
        <f t="shared" si="26"/>
        <v>a</v>
      </c>
      <c r="M806" s="4"/>
    </row>
    <row r="807" spans="1:13" x14ac:dyDescent="0.25">
      <c r="A807" s="2">
        <v>776</v>
      </c>
      <c r="B807" s="19"/>
      <c r="C807" s="23"/>
      <c r="D807" s="84"/>
      <c r="E807" s="19"/>
      <c r="F807" s="19"/>
      <c r="G807" s="19"/>
      <c r="H807" s="138"/>
      <c r="J807" s="6" t="e">
        <f>VLOOKUP(A807,Endosos!C785:E1284,3,)</f>
        <v>#N/A</v>
      </c>
      <c r="K807" s="6" t="e">
        <f t="shared" si="25"/>
        <v>#N/A</v>
      </c>
      <c r="L807" s="4" t="str">
        <f t="shared" si="26"/>
        <v>a</v>
      </c>
      <c r="M807" s="4"/>
    </row>
    <row r="808" spans="1:13" x14ac:dyDescent="0.25">
      <c r="A808" s="2">
        <v>777</v>
      </c>
      <c r="B808" s="19"/>
      <c r="C808" s="23"/>
      <c r="D808" s="84"/>
      <c r="E808" s="19"/>
      <c r="F808" s="19"/>
      <c r="G808" s="19"/>
      <c r="H808" s="138"/>
      <c r="J808" s="6" t="e">
        <f>VLOOKUP(A808,Endosos!C786:E1285,3,)</f>
        <v>#N/A</v>
      </c>
      <c r="K808" s="6" t="e">
        <f t="shared" si="25"/>
        <v>#N/A</v>
      </c>
      <c r="L808" s="4" t="str">
        <f t="shared" si="26"/>
        <v>a</v>
      </c>
      <c r="M808" s="4"/>
    </row>
    <row r="809" spans="1:13" x14ac:dyDescent="0.25">
      <c r="A809" s="2">
        <v>778</v>
      </c>
      <c r="B809" s="19"/>
      <c r="C809" s="23"/>
      <c r="D809" s="84"/>
      <c r="E809" s="19"/>
      <c r="F809" s="19"/>
      <c r="G809" s="19"/>
      <c r="H809" s="138"/>
      <c r="J809" s="6" t="e">
        <f>VLOOKUP(A809,Endosos!C787:E1286,3,)</f>
        <v>#N/A</v>
      </c>
      <c r="K809" s="6" t="e">
        <f t="shared" si="25"/>
        <v>#N/A</v>
      </c>
      <c r="L809" s="4" t="str">
        <f t="shared" si="26"/>
        <v>a</v>
      </c>
      <c r="M809" s="4"/>
    </row>
    <row r="810" spans="1:13" x14ac:dyDescent="0.25">
      <c r="A810" s="2">
        <v>779</v>
      </c>
      <c r="B810" s="19"/>
      <c r="C810" s="23"/>
      <c r="D810" s="84"/>
      <c r="E810" s="19"/>
      <c r="F810" s="19"/>
      <c r="G810" s="19"/>
      <c r="H810" s="138"/>
      <c r="J810" s="6" t="e">
        <f>VLOOKUP(A810,Endosos!C788:E1287,3,)</f>
        <v>#N/A</v>
      </c>
      <c r="K810" s="6" t="e">
        <f t="shared" si="25"/>
        <v>#N/A</v>
      </c>
      <c r="L810" s="4" t="str">
        <f t="shared" si="26"/>
        <v>a</v>
      </c>
      <c r="M810" s="4"/>
    </row>
    <row r="811" spans="1:13" x14ac:dyDescent="0.25">
      <c r="A811" s="2">
        <v>780</v>
      </c>
      <c r="B811" s="19"/>
      <c r="C811" s="23"/>
      <c r="D811" s="84"/>
      <c r="E811" s="19"/>
      <c r="F811" s="19"/>
      <c r="G811" s="19"/>
      <c r="H811" s="138"/>
      <c r="J811" s="6" t="e">
        <f>VLOOKUP(A811,Endosos!C789:E1288,3,)</f>
        <v>#N/A</v>
      </c>
      <c r="K811" s="6" t="e">
        <f t="shared" si="25"/>
        <v>#N/A</v>
      </c>
      <c r="L811" s="4" t="str">
        <f t="shared" si="26"/>
        <v>a</v>
      </c>
      <c r="M811" s="4"/>
    </row>
    <row r="812" spans="1:13" x14ac:dyDescent="0.25">
      <c r="A812" s="2">
        <v>781</v>
      </c>
      <c r="B812" s="19"/>
      <c r="C812" s="23"/>
      <c r="D812" s="84"/>
      <c r="E812" s="19"/>
      <c r="F812" s="19"/>
      <c r="G812" s="19"/>
      <c r="H812" s="138"/>
      <c r="J812" s="6" t="e">
        <f>VLOOKUP(A812,Endosos!C790:E1289,3,)</f>
        <v>#N/A</v>
      </c>
      <c r="K812" s="6" t="e">
        <f t="shared" si="25"/>
        <v>#N/A</v>
      </c>
      <c r="L812" s="4" t="str">
        <f t="shared" si="26"/>
        <v>a</v>
      </c>
      <c r="M812" s="4"/>
    </row>
    <row r="813" spans="1:13" x14ac:dyDescent="0.25">
      <c r="A813" s="2">
        <v>782</v>
      </c>
      <c r="B813" s="19"/>
      <c r="C813" s="23"/>
      <c r="D813" s="84"/>
      <c r="E813" s="19"/>
      <c r="F813" s="19"/>
      <c r="G813" s="19"/>
      <c r="H813" s="138"/>
      <c r="J813" s="6" t="e">
        <f>VLOOKUP(A813,Endosos!C791:E1290,3,)</f>
        <v>#N/A</v>
      </c>
      <c r="K813" s="6" t="e">
        <f t="shared" si="25"/>
        <v>#N/A</v>
      </c>
      <c r="L813" s="4" t="str">
        <f t="shared" si="26"/>
        <v>a</v>
      </c>
      <c r="M813" s="4"/>
    </row>
    <row r="814" spans="1:13" x14ac:dyDescent="0.25">
      <c r="A814" s="2">
        <v>783</v>
      </c>
      <c r="B814" s="19"/>
      <c r="C814" s="23"/>
      <c r="D814" s="84"/>
      <c r="E814" s="19"/>
      <c r="F814" s="19"/>
      <c r="G814" s="19"/>
      <c r="H814" s="138"/>
      <c r="J814" s="6" t="e">
        <f>VLOOKUP(A814,Endosos!C792:E1291,3,)</f>
        <v>#N/A</v>
      </c>
      <c r="K814" s="6" t="e">
        <f t="shared" si="25"/>
        <v>#N/A</v>
      </c>
      <c r="L814" s="4" t="str">
        <f t="shared" si="26"/>
        <v>a</v>
      </c>
      <c r="M814" s="4"/>
    </row>
    <row r="815" spans="1:13" x14ac:dyDescent="0.25">
      <c r="A815" s="2">
        <v>784</v>
      </c>
      <c r="B815" s="19"/>
      <c r="C815" s="23"/>
      <c r="D815" s="84"/>
      <c r="E815" s="19"/>
      <c r="F815" s="19"/>
      <c r="G815" s="19"/>
      <c r="H815" s="138"/>
      <c r="J815" s="6" t="e">
        <f>VLOOKUP(A815,Endosos!C793:E1292,3,)</f>
        <v>#N/A</v>
      </c>
      <c r="K815" s="6" t="e">
        <f t="shared" si="25"/>
        <v>#N/A</v>
      </c>
      <c r="L815" s="4" t="str">
        <f t="shared" si="26"/>
        <v>a</v>
      </c>
      <c r="M815" s="4"/>
    </row>
    <row r="816" spans="1:13" x14ac:dyDescent="0.25">
      <c r="A816" s="2">
        <v>785</v>
      </c>
      <c r="B816" s="19"/>
      <c r="C816" s="23"/>
      <c r="D816" s="84"/>
      <c r="E816" s="19"/>
      <c r="F816" s="19"/>
      <c r="G816" s="19"/>
      <c r="H816" s="138"/>
      <c r="J816" s="6" t="e">
        <f>VLOOKUP(A816,Endosos!C794:E1293,3,)</f>
        <v>#N/A</v>
      </c>
      <c r="K816" s="6" t="e">
        <f t="shared" si="25"/>
        <v>#N/A</v>
      </c>
      <c r="L816" s="4" t="str">
        <f t="shared" si="26"/>
        <v>a</v>
      </c>
      <c r="M816" s="4"/>
    </row>
    <row r="817" spans="1:13" x14ac:dyDescent="0.25">
      <c r="A817" s="2">
        <v>786</v>
      </c>
      <c r="B817" s="19"/>
      <c r="C817" s="23"/>
      <c r="D817" s="84"/>
      <c r="E817" s="19"/>
      <c r="F817" s="19"/>
      <c r="G817" s="19"/>
      <c r="H817" s="138"/>
      <c r="J817" s="6" t="e">
        <f>VLOOKUP(A817,Endosos!C795:E1294,3,)</f>
        <v>#N/A</v>
      </c>
      <c r="K817" s="6" t="e">
        <f t="shared" si="25"/>
        <v>#N/A</v>
      </c>
      <c r="L817" s="4" t="str">
        <f t="shared" si="26"/>
        <v>a</v>
      </c>
      <c r="M817" s="4"/>
    </row>
    <row r="818" spans="1:13" x14ac:dyDescent="0.25">
      <c r="A818" s="2">
        <v>787</v>
      </c>
      <c r="B818" s="19"/>
      <c r="C818" s="23"/>
      <c r="D818" s="84"/>
      <c r="E818" s="19"/>
      <c r="F818" s="19"/>
      <c r="G818" s="19"/>
      <c r="H818" s="138"/>
      <c r="J818" s="6" t="e">
        <f>VLOOKUP(A818,Endosos!C796:E1295,3,)</f>
        <v>#N/A</v>
      </c>
      <c r="K818" s="6" t="e">
        <f t="shared" si="25"/>
        <v>#N/A</v>
      </c>
      <c r="L818" s="4" t="str">
        <f t="shared" si="26"/>
        <v>a</v>
      </c>
      <c r="M818" s="4"/>
    </row>
    <row r="819" spans="1:13" x14ac:dyDescent="0.25">
      <c r="A819" s="2">
        <v>788</v>
      </c>
      <c r="B819" s="19"/>
      <c r="C819" s="23"/>
      <c r="D819" s="84"/>
      <c r="E819" s="19"/>
      <c r="F819" s="19"/>
      <c r="G819" s="19"/>
      <c r="H819" s="138"/>
      <c r="J819" s="6" t="e">
        <f>VLOOKUP(A819,Endosos!C797:E1296,3,)</f>
        <v>#N/A</v>
      </c>
      <c r="K819" s="6" t="e">
        <f t="shared" si="25"/>
        <v>#N/A</v>
      </c>
      <c r="L819" s="4" t="str">
        <f t="shared" si="26"/>
        <v>a</v>
      </c>
      <c r="M819" s="4"/>
    </row>
    <row r="820" spans="1:13" x14ac:dyDescent="0.25">
      <c r="A820" s="2">
        <v>789</v>
      </c>
      <c r="B820" s="19"/>
      <c r="C820" s="23"/>
      <c r="D820" s="84"/>
      <c r="E820" s="19"/>
      <c r="F820" s="19"/>
      <c r="G820" s="19"/>
      <c r="H820" s="138"/>
      <c r="J820" s="6" t="e">
        <f>VLOOKUP(A820,Endosos!C798:E1297,3,)</f>
        <v>#N/A</v>
      </c>
      <c r="K820" s="6" t="e">
        <f t="shared" si="25"/>
        <v>#N/A</v>
      </c>
      <c r="L820" s="4" t="str">
        <f t="shared" si="26"/>
        <v>a</v>
      </c>
      <c r="M820" s="4"/>
    </row>
    <row r="821" spans="1:13" x14ac:dyDescent="0.25">
      <c r="A821" s="2">
        <v>790</v>
      </c>
      <c r="B821" s="19"/>
      <c r="C821" s="23"/>
      <c r="D821" s="84"/>
      <c r="E821" s="19"/>
      <c r="F821" s="19"/>
      <c r="G821" s="19"/>
      <c r="H821" s="138"/>
      <c r="J821" s="6" t="e">
        <f>VLOOKUP(A821,Endosos!C799:E1298,3,)</f>
        <v>#N/A</v>
      </c>
      <c r="K821" s="6" t="e">
        <f t="shared" si="25"/>
        <v>#N/A</v>
      </c>
      <c r="L821" s="4" t="str">
        <f t="shared" si="26"/>
        <v>a</v>
      </c>
      <c r="M821" s="4"/>
    </row>
    <row r="822" spans="1:13" x14ac:dyDescent="0.25">
      <c r="A822" s="2">
        <v>791</v>
      </c>
      <c r="B822" s="19"/>
      <c r="C822" s="23"/>
      <c r="D822" s="84"/>
      <c r="E822" s="19"/>
      <c r="F822" s="19"/>
      <c r="G822" s="19"/>
      <c r="H822" s="138"/>
      <c r="J822" s="6" t="e">
        <f>VLOOKUP(A822,Endosos!C800:E1299,3,)</f>
        <v>#N/A</v>
      </c>
      <c r="K822" s="6" t="e">
        <f t="shared" si="25"/>
        <v>#N/A</v>
      </c>
      <c r="L822" s="4" t="str">
        <f t="shared" si="26"/>
        <v>a</v>
      </c>
      <c r="M822" s="4"/>
    </row>
    <row r="823" spans="1:13" x14ac:dyDescent="0.25">
      <c r="A823" s="2">
        <v>792</v>
      </c>
      <c r="B823" s="19"/>
      <c r="C823" s="23"/>
      <c r="D823" s="84"/>
      <c r="E823" s="19"/>
      <c r="F823" s="19"/>
      <c r="G823" s="19"/>
      <c r="H823" s="138"/>
      <c r="J823" s="6" t="e">
        <f>VLOOKUP(A823,Endosos!C801:E1300,3,)</f>
        <v>#N/A</v>
      </c>
      <c r="K823" s="6" t="e">
        <f t="shared" si="25"/>
        <v>#N/A</v>
      </c>
      <c r="L823" s="4" t="str">
        <f t="shared" si="26"/>
        <v>a</v>
      </c>
      <c r="M823" s="4"/>
    </row>
    <row r="824" spans="1:13" x14ac:dyDescent="0.25">
      <c r="A824" s="2">
        <v>793</v>
      </c>
      <c r="B824" s="19"/>
      <c r="C824" s="23"/>
      <c r="D824" s="84"/>
      <c r="E824" s="19"/>
      <c r="F824" s="19"/>
      <c r="G824" s="19"/>
      <c r="H824" s="138"/>
      <c r="J824" s="6" t="e">
        <f>VLOOKUP(A824,Endosos!C802:E1301,3,)</f>
        <v>#N/A</v>
      </c>
      <c r="K824" s="6" t="e">
        <f t="shared" si="25"/>
        <v>#N/A</v>
      </c>
      <c r="L824" s="4" t="str">
        <f t="shared" si="26"/>
        <v>a</v>
      </c>
      <c r="M824" s="4"/>
    </row>
    <row r="825" spans="1:13" x14ac:dyDescent="0.25">
      <c r="A825" s="2">
        <v>794</v>
      </c>
      <c r="B825" s="19"/>
      <c r="C825" s="23"/>
      <c r="D825" s="84"/>
      <c r="E825" s="19"/>
      <c r="F825" s="19"/>
      <c r="G825" s="19"/>
      <c r="H825" s="138"/>
      <c r="J825" s="6" t="e">
        <f>VLOOKUP(A825,Endosos!C803:E1302,3,)</f>
        <v>#N/A</v>
      </c>
      <c r="K825" s="6" t="e">
        <f t="shared" si="25"/>
        <v>#N/A</v>
      </c>
      <c r="L825" s="4" t="str">
        <f t="shared" si="26"/>
        <v>a</v>
      </c>
      <c r="M825" s="4"/>
    </row>
    <row r="826" spans="1:13" x14ac:dyDescent="0.25">
      <c r="A826" s="2">
        <v>795</v>
      </c>
      <c r="B826" s="19"/>
      <c r="C826" s="23"/>
      <c r="D826" s="84"/>
      <c r="E826" s="19"/>
      <c r="F826" s="19"/>
      <c r="G826" s="19"/>
      <c r="H826" s="138"/>
      <c r="J826" s="6" t="e">
        <f>VLOOKUP(A826,Endosos!C804:E1303,3,)</f>
        <v>#N/A</v>
      </c>
      <c r="K826" s="6" t="e">
        <f t="shared" si="25"/>
        <v>#N/A</v>
      </c>
      <c r="L826" s="4" t="str">
        <f t="shared" si="26"/>
        <v>a</v>
      </c>
      <c r="M826" s="4"/>
    </row>
    <row r="827" spans="1:13" x14ac:dyDescent="0.25">
      <c r="A827" s="2">
        <v>796</v>
      </c>
      <c r="B827" s="19"/>
      <c r="C827" s="23"/>
      <c r="D827" s="84"/>
      <c r="E827" s="19"/>
      <c r="F827" s="19"/>
      <c r="G827" s="19"/>
      <c r="H827" s="138"/>
      <c r="J827" s="6" t="e">
        <f>VLOOKUP(A827,Endosos!C805:E1304,3,)</f>
        <v>#N/A</v>
      </c>
      <c r="K827" s="6" t="e">
        <f t="shared" si="25"/>
        <v>#N/A</v>
      </c>
      <c r="L827" s="4" t="str">
        <f t="shared" si="26"/>
        <v>a</v>
      </c>
      <c r="M827" s="4"/>
    </row>
    <row r="828" spans="1:13" x14ac:dyDescent="0.25">
      <c r="A828" s="2">
        <v>797</v>
      </c>
      <c r="B828" s="19"/>
      <c r="C828" s="23"/>
      <c r="D828" s="84"/>
      <c r="E828" s="19"/>
      <c r="F828" s="19"/>
      <c r="G828" s="19"/>
      <c r="H828" s="138"/>
      <c r="J828" s="6" t="e">
        <f>VLOOKUP(A828,Endosos!C806:E1305,3,)</f>
        <v>#N/A</v>
      </c>
      <c r="K828" s="6" t="e">
        <f t="shared" si="25"/>
        <v>#N/A</v>
      </c>
      <c r="L828" s="4" t="str">
        <f t="shared" si="26"/>
        <v>a</v>
      </c>
      <c r="M828" s="4"/>
    </row>
    <row r="829" spans="1:13" x14ac:dyDescent="0.25">
      <c r="A829" s="2">
        <v>798</v>
      </c>
      <c r="B829" s="19"/>
      <c r="C829" s="23"/>
      <c r="D829" s="84"/>
      <c r="E829" s="19"/>
      <c r="F829" s="19"/>
      <c r="G829" s="19"/>
      <c r="H829" s="138"/>
      <c r="J829" s="6" t="e">
        <f>VLOOKUP(A829,Endosos!C807:E1306,3,)</f>
        <v>#N/A</v>
      </c>
      <c r="K829" s="6" t="e">
        <f t="shared" si="25"/>
        <v>#N/A</v>
      </c>
      <c r="L829" s="4" t="str">
        <f t="shared" si="26"/>
        <v>a</v>
      </c>
      <c r="M829" s="4"/>
    </row>
    <row r="830" spans="1:13" x14ac:dyDescent="0.25">
      <c r="A830" s="2">
        <v>799</v>
      </c>
      <c r="B830" s="19"/>
      <c r="C830" s="23"/>
      <c r="D830" s="84"/>
      <c r="E830" s="19"/>
      <c r="F830" s="19"/>
      <c r="G830" s="19"/>
      <c r="H830" s="138"/>
      <c r="J830" s="6" t="e">
        <f>VLOOKUP(A830,Endosos!C808:E1307,3,)</f>
        <v>#N/A</v>
      </c>
      <c r="K830" s="6" t="e">
        <f t="shared" si="25"/>
        <v>#N/A</v>
      </c>
      <c r="L830" s="4" t="str">
        <f t="shared" si="26"/>
        <v>a</v>
      </c>
      <c r="M830" s="4"/>
    </row>
    <row r="831" spans="1:13" x14ac:dyDescent="0.25">
      <c r="A831" s="2">
        <v>800</v>
      </c>
      <c r="B831" s="19"/>
      <c r="C831" s="23"/>
      <c r="D831" s="84"/>
      <c r="E831" s="19"/>
      <c r="F831" s="19"/>
      <c r="G831" s="19"/>
      <c r="H831" s="138"/>
      <c r="J831" s="6" t="e">
        <f>VLOOKUP(A831,Endosos!C809:E1308,3,)</f>
        <v>#N/A</v>
      </c>
      <c r="K831" s="6" t="e">
        <f t="shared" si="25"/>
        <v>#N/A</v>
      </c>
      <c r="L831" s="4" t="str">
        <f t="shared" si="26"/>
        <v>a</v>
      </c>
      <c r="M831" s="4"/>
    </row>
    <row r="832" spans="1:13" x14ac:dyDescent="0.25">
      <c r="A832" s="2">
        <v>801</v>
      </c>
      <c r="B832" s="19"/>
      <c r="C832" s="23"/>
      <c r="D832" s="84"/>
      <c r="E832" s="19"/>
      <c r="F832" s="19"/>
      <c r="G832" s="19"/>
      <c r="H832" s="138"/>
      <c r="J832" s="6" t="e">
        <f>VLOOKUP(A832,Endosos!C810:E1309,3,)</f>
        <v>#N/A</v>
      </c>
      <c r="K832" s="6" t="e">
        <f t="shared" si="25"/>
        <v>#N/A</v>
      </c>
      <c r="L832" s="4" t="str">
        <f t="shared" si="26"/>
        <v>a</v>
      </c>
      <c r="M832" s="4"/>
    </row>
    <row r="833" spans="1:13" x14ac:dyDescent="0.25">
      <c r="A833" s="2">
        <v>802</v>
      </c>
      <c r="B833" s="19"/>
      <c r="C833" s="23"/>
      <c r="D833" s="84"/>
      <c r="E833" s="19"/>
      <c r="F833" s="19"/>
      <c r="G833" s="19"/>
      <c r="H833" s="138"/>
      <c r="J833" s="6" t="e">
        <f>VLOOKUP(A833,Endosos!C811:E1310,3,)</f>
        <v>#N/A</v>
      </c>
      <c r="K833" s="6" t="e">
        <f t="shared" si="25"/>
        <v>#N/A</v>
      </c>
      <c r="L833" s="4" t="str">
        <f t="shared" si="26"/>
        <v>a</v>
      </c>
      <c r="M833" s="4"/>
    </row>
    <row r="834" spans="1:13" x14ac:dyDescent="0.25">
      <c r="A834" s="2">
        <v>803</v>
      </c>
      <c r="B834" s="19"/>
      <c r="C834" s="23"/>
      <c r="D834" s="84"/>
      <c r="E834" s="19"/>
      <c r="F834" s="19"/>
      <c r="G834" s="19"/>
      <c r="H834" s="138"/>
      <c r="J834" s="6" t="e">
        <f>VLOOKUP(A834,Endosos!C812:E1311,3,)</f>
        <v>#N/A</v>
      </c>
      <c r="K834" s="6" t="e">
        <f t="shared" si="25"/>
        <v>#N/A</v>
      </c>
      <c r="L834" s="4" t="str">
        <f t="shared" si="26"/>
        <v>a</v>
      </c>
      <c r="M834" s="4"/>
    </row>
    <row r="835" spans="1:13" x14ac:dyDescent="0.25">
      <c r="A835" s="2">
        <v>804</v>
      </c>
      <c r="B835" s="19"/>
      <c r="C835" s="23"/>
      <c r="D835" s="84"/>
      <c r="E835" s="19"/>
      <c r="F835" s="19"/>
      <c r="G835" s="19"/>
      <c r="H835" s="138"/>
      <c r="J835" s="6" t="e">
        <f>VLOOKUP(A835,Endosos!C813:E1312,3,)</f>
        <v>#N/A</v>
      </c>
      <c r="K835" s="6" t="e">
        <f t="shared" si="25"/>
        <v>#N/A</v>
      </c>
      <c r="L835" s="4" t="str">
        <f t="shared" si="26"/>
        <v>a</v>
      </c>
      <c r="M835" s="4"/>
    </row>
    <row r="836" spans="1:13" x14ac:dyDescent="0.25">
      <c r="A836" s="2">
        <v>805</v>
      </c>
      <c r="B836" s="19"/>
      <c r="C836" s="37"/>
      <c r="D836" s="84"/>
      <c r="E836" s="19"/>
      <c r="F836" s="19"/>
      <c r="G836" s="19"/>
      <c r="H836" s="138"/>
      <c r="J836" s="6" t="e">
        <f>VLOOKUP(A836,Endosos!C814:E1313,3,)</f>
        <v>#N/A</v>
      </c>
      <c r="K836" s="6" t="e">
        <f t="shared" si="25"/>
        <v>#N/A</v>
      </c>
      <c r="L836" s="4" t="str">
        <f t="shared" si="26"/>
        <v>a</v>
      </c>
      <c r="M836" s="4"/>
    </row>
    <row r="837" spans="1:13" x14ac:dyDescent="0.25">
      <c r="A837" s="2">
        <v>806</v>
      </c>
      <c r="B837" s="19"/>
      <c r="C837" s="23"/>
      <c r="D837" s="84"/>
      <c r="E837" s="19"/>
      <c r="F837" s="19"/>
      <c r="G837" s="19"/>
      <c r="H837" s="138"/>
      <c r="J837" s="6" t="e">
        <f>VLOOKUP(A837,Endosos!C815:E1314,3,)</f>
        <v>#N/A</v>
      </c>
      <c r="K837" s="6" t="e">
        <f t="shared" si="25"/>
        <v>#N/A</v>
      </c>
      <c r="L837" s="4" t="str">
        <f t="shared" si="26"/>
        <v>a</v>
      </c>
      <c r="M837" s="4"/>
    </row>
    <row r="838" spans="1:13" x14ac:dyDescent="0.25">
      <c r="A838" s="2">
        <v>807</v>
      </c>
      <c r="B838" s="19"/>
      <c r="C838" s="23"/>
      <c r="D838" s="84"/>
      <c r="E838" s="19"/>
      <c r="F838" s="19"/>
      <c r="G838" s="19"/>
      <c r="H838" s="138"/>
      <c r="J838" s="6" t="e">
        <f>VLOOKUP(A838,Endosos!C816:E1315,3,)</f>
        <v>#N/A</v>
      </c>
      <c r="K838" s="6" t="e">
        <f t="shared" si="25"/>
        <v>#N/A</v>
      </c>
      <c r="L838" s="4" t="str">
        <f t="shared" si="26"/>
        <v>a</v>
      </c>
      <c r="M838" s="4"/>
    </row>
    <row r="839" spans="1:13" x14ac:dyDescent="0.25">
      <c r="A839" s="2">
        <v>808</v>
      </c>
      <c r="B839" s="19"/>
      <c r="C839" s="23"/>
      <c r="D839" s="84"/>
      <c r="E839" s="19"/>
      <c r="F839" s="19"/>
      <c r="G839" s="19"/>
      <c r="H839" s="138"/>
      <c r="J839" s="6" t="e">
        <f>VLOOKUP(A839,Endosos!C817:E1316,3,)</f>
        <v>#N/A</v>
      </c>
      <c r="K839" s="6" t="e">
        <f t="shared" si="25"/>
        <v>#N/A</v>
      </c>
      <c r="L839" s="4" t="str">
        <f t="shared" si="26"/>
        <v>a</v>
      </c>
      <c r="M839" s="4"/>
    </row>
    <row r="840" spans="1:13" x14ac:dyDescent="0.25">
      <c r="A840" s="2">
        <v>809</v>
      </c>
      <c r="B840" s="19"/>
      <c r="C840" s="23"/>
      <c r="D840" s="84"/>
      <c r="E840" s="19"/>
      <c r="F840" s="19"/>
      <c r="G840" s="19"/>
      <c r="H840" s="138"/>
      <c r="J840" s="6" t="e">
        <f>VLOOKUP(A840,Endosos!C818:E1317,3,)</f>
        <v>#N/A</v>
      </c>
      <c r="K840" s="6" t="e">
        <f t="shared" si="25"/>
        <v>#N/A</v>
      </c>
      <c r="L840" s="4" t="str">
        <f t="shared" si="26"/>
        <v>a</v>
      </c>
      <c r="M840" s="4"/>
    </row>
    <row r="841" spans="1:13" x14ac:dyDescent="0.25">
      <c r="A841" s="2">
        <v>810</v>
      </c>
      <c r="B841" s="19"/>
      <c r="C841" s="23"/>
      <c r="D841" s="84"/>
      <c r="E841" s="19"/>
      <c r="F841" s="19"/>
      <c r="G841" s="19"/>
      <c r="H841" s="138"/>
      <c r="J841" s="6" t="e">
        <f>VLOOKUP(A841,Endosos!C819:E1318,3,)</f>
        <v>#N/A</v>
      </c>
      <c r="K841" s="6" t="e">
        <f t="shared" si="25"/>
        <v>#N/A</v>
      </c>
      <c r="L841" s="4" t="str">
        <f t="shared" si="26"/>
        <v>a</v>
      </c>
      <c r="M841" s="4"/>
    </row>
    <row r="842" spans="1:13" x14ac:dyDescent="0.25">
      <c r="A842" s="2">
        <v>811</v>
      </c>
      <c r="B842" s="19"/>
      <c r="C842" s="23"/>
      <c r="D842" s="84"/>
      <c r="E842" s="19"/>
      <c r="F842" s="19"/>
      <c r="G842" s="19"/>
      <c r="H842" s="138"/>
      <c r="J842" s="6" t="e">
        <f>VLOOKUP(A842,Endosos!C820:E1319,3,)</f>
        <v>#N/A</v>
      </c>
      <c r="K842" s="6" t="e">
        <f t="shared" si="25"/>
        <v>#N/A</v>
      </c>
      <c r="L842" s="4" t="str">
        <f t="shared" si="26"/>
        <v>a</v>
      </c>
      <c r="M842" s="4"/>
    </row>
    <row r="843" spans="1:13" x14ac:dyDescent="0.25">
      <c r="A843" s="2">
        <v>812</v>
      </c>
      <c r="B843" s="19"/>
      <c r="C843" s="23"/>
      <c r="D843" s="84"/>
      <c r="E843" s="19"/>
      <c r="F843" s="19"/>
      <c r="G843" s="19"/>
      <c r="H843" s="138"/>
      <c r="J843" s="6" t="e">
        <f>VLOOKUP(A843,Endosos!C821:E1320,3,)</f>
        <v>#N/A</v>
      </c>
      <c r="K843" s="6" t="e">
        <f t="shared" si="25"/>
        <v>#N/A</v>
      </c>
      <c r="L843" s="4" t="str">
        <f t="shared" si="26"/>
        <v>a</v>
      </c>
      <c r="M843" s="4"/>
    </row>
    <row r="844" spans="1:13" x14ac:dyDescent="0.25">
      <c r="A844" s="2">
        <v>813</v>
      </c>
      <c r="B844" s="19"/>
      <c r="C844" s="23"/>
      <c r="D844" s="84"/>
      <c r="E844" s="19"/>
      <c r="F844" s="19"/>
      <c r="G844" s="19"/>
      <c r="H844" s="138"/>
      <c r="J844" s="6" t="e">
        <f>VLOOKUP(A844,Endosos!C822:E1321,3,)</f>
        <v>#N/A</v>
      </c>
      <c r="K844" s="6" t="e">
        <f t="shared" si="25"/>
        <v>#N/A</v>
      </c>
      <c r="L844" s="4" t="str">
        <f t="shared" si="26"/>
        <v>a</v>
      </c>
      <c r="M844" s="4"/>
    </row>
    <row r="845" spans="1:13" x14ac:dyDescent="0.25">
      <c r="A845" s="2">
        <v>814</v>
      </c>
      <c r="B845" s="19"/>
      <c r="C845" s="23"/>
      <c r="D845" s="84"/>
      <c r="E845" s="19"/>
      <c r="F845" s="19"/>
      <c r="G845" s="19"/>
      <c r="H845" s="138"/>
      <c r="J845" s="6" t="e">
        <f>VLOOKUP(A845,Endosos!C823:E1322,3,)</f>
        <v>#N/A</v>
      </c>
      <c r="K845" s="6" t="e">
        <f t="shared" si="25"/>
        <v>#N/A</v>
      </c>
      <c r="L845" s="4" t="str">
        <f t="shared" si="26"/>
        <v>a</v>
      </c>
      <c r="M845" s="4"/>
    </row>
    <row r="846" spans="1:13" x14ac:dyDescent="0.25">
      <c r="A846" s="2">
        <v>815</v>
      </c>
      <c r="B846" s="19"/>
      <c r="C846" s="23"/>
      <c r="D846" s="84"/>
      <c r="E846" s="19"/>
      <c r="F846" s="19"/>
      <c r="G846" s="19"/>
      <c r="H846" s="138"/>
      <c r="J846" s="6" t="e">
        <f>VLOOKUP(A846,Endosos!C824:E1323,3,)</f>
        <v>#N/A</v>
      </c>
      <c r="K846" s="6" t="e">
        <f t="shared" si="25"/>
        <v>#N/A</v>
      </c>
      <c r="L846" s="4" t="str">
        <f t="shared" si="26"/>
        <v>a</v>
      </c>
      <c r="M846" s="4"/>
    </row>
    <row r="847" spans="1:13" x14ac:dyDescent="0.25">
      <c r="A847" s="2">
        <v>816</v>
      </c>
      <c r="B847" s="19"/>
      <c r="C847" s="23"/>
      <c r="D847" s="84"/>
      <c r="E847" s="19"/>
      <c r="F847" s="19"/>
      <c r="G847" s="19"/>
      <c r="H847" s="138"/>
      <c r="J847" s="6" t="e">
        <f>VLOOKUP(A847,Endosos!C825:E1324,3,)</f>
        <v>#N/A</v>
      </c>
      <c r="K847" s="6" t="e">
        <f t="shared" si="25"/>
        <v>#N/A</v>
      </c>
      <c r="L847" s="4" t="str">
        <f t="shared" si="26"/>
        <v>a</v>
      </c>
      <c r="M847" s="4"/>
    </row>
    <row r="848" spans="1:13" x14ac:dyDescent="0.25">
      <c r="A848" s="2">
        <v>817</v>
      </c>
      <c r="B848" s="19"/>
      <c r="C848" s="23"/>
      <c r="D848" s="84"/>
      <c r="E848" s="19"/>
      <c r="F848" s="19"/>
      <c r="G848" s="19"/>
      <c r="H848" s="138"/>
      <c r="J848" s="6" t="e">
        <f>VLOOKUP(A848,Endosos!C826:E1325,3,)</f>
        <v>#N/A</v>
      </c>
      <c r="K848" s="6" t="e">
        <f t="shared" si="25"/>
        <v>#N/A</v>
      </c>
      <c r="L848" s="4" t="str">
        <f t="shared" si="26"/>
        <v>a</v>
      </c>
      <c r="M848" s="4"/>
    </row>
    <row r="849" spans="1:13" x14ac:dyDescent="0.25">
      <c r="A849" s="2">
        <v>818</v>
      </c>
      <c r="B849" s="19"/>
      <c r="C849" s="23"/>
      <c r="D849" s="84"/>
      <c r="E849" s="19"/>
      <c r="F849" s="19"/>
      <c r="G849" s="19"/>
      <c r="H849" s="138"/>
      <c r="J849" s="6" t="e">
        <f>VLOOKUP(A849,Endosos!C827:E1326,3,)</f>
        <v>#N/A</v>
      </c>
      <c r="K849" s="6" t="e">
        <f t="shared" si="25"/>
        <v>#N/A</v>
      </c>
      <c r="L849" s="4" t="str">
        <f t="shared" si="26"/>
        <v>a</v>
      </c>
      <c r="M849" s="4"/>
    </row>
    <row r="850" spans="1:13" x14ac:dyDescent="0.25">
      <c r="A850" s="2">
        <v>819</v>
      </c>
      <c r="B850" s="19"/>
      <c r="C850" s="23"/>
      <c r="D850" s="84"/>
      <c r="E850" s="19"/>
      <c r="F850" s="19"/>
      <c r="G850" s="19"/>
      <c r="H850" s="138"/>
      <c r="J850" s="6" t="e">
        <f>VLOOKUP(A850,Endosos!C828:E1327,3,)</f>
        <v>#N/A</v>
      </c>
      <c r="K850" s="6" t="e">
        <f t="shared" si="25"/>
        <v>#N/A</v>
      </c>
      <c r="L850" s="4" t="str">
        <f t="shared" si="26"/>
        <v>a</v>
      </c>
      <c r="M850" s="4"/>
    </row>
    <row r="851" spans="1:13" x14ac:dyDescent="0.25">
      <c r="A851" s="2">
        <v>820</v>
      </c>
      <c r="B851" s="19"/>
      <c r="C851" s="23"/>
      <c r="D851" s="84"/>
      <c r="E851" s="19"/>
      <c r="F851" s="19"/>
      <c r="G851" s="19"/>
      <c r="H851" s="138"/>
      <c r="J851" s="6" t="e">
        <f>VLOOKUP(A851,Endosos!C829:E1328,3,)</f>
        <v>#N/A</v>
      </c>
      <c r="K851" s="6" t="e">
        <f t="shared" si="25"/>
        <v>#N/A</v>
      </c>
      <c r="L851" s="4" t="str">
        <f t="shared" si="26"/>
        <v>a</v>
      </c>
      <c r="M851" s="4"/>
    </row>
    <row r="852" spans="1:13" x14ac:dyDescent="0.25">
      <c r="A852" s="2">
        <v>821</v>
      </c>
      <c r="B852" s="19"/>
      <c r="C852" s="23"/>
      <c r="D852" s="84"/>
      <c r="E852" s="19"/>
      <c r="F852" s="19"/>
      <c r="G852" s="19"/>
      <c r="H852" s="138"/>
      <c r="J852" s="6" t="e">
        <f>VLOOKUP(A852,Endosos!C830:E1329,3,)</f>
        <v>#N/A</v>
      </c>
      <c r="K852" s="6" t="e">
        <f t="shared" si="25"/>
        <v>#N/A</v>
      </c>
      <c r="L852" s="4" t="str">
        <f t="shared" si="26"/>
        <v>a</v>
      </c>
      <c r="M852" s="4"/>
    </row>
    <row r="853" spans="1:13" x14ac:dyDescent="0.25">
      <c r="A853" s="2">
        <v>822</v>
      </c>
      <c r="B853" s="19"/>
      <c r="C853" s="23"/>
      <c r="D853" s="84"/>
      <c r="E853" s="19"/>
      <c r="F853" s="19"/>
      <c r="G853" s="19"/>
      <c r="H853" s="138"/>
      <c r="J853" s="6" t="e">
        <f>VLOOKUP(A853,Endosos!C831:E1330,3,)</f>
        <v>#N/A</v>
      </c>
      <c r="K853" s="6" t="e">
        <f t="shared" si="25"/>
        <v>#N/A</v>
      </c>
      <c r="L853" s="4" t="str">
        <f t="shared" si="26"/>
        <v>a</v>
      </c>
      <c r="M853" s="4"/>
    </row>
    <row r="854" spans="1:13" x14ac:dyDescent="0.25">
      <c r="A854" s="2">
        <v>823</v>
      </c>
      <c r="B854" s="19"/>
      <c r="C854" s="23"/>
      <c r="D854" s="84"/>
      <c r="E854" s="19"/>
      <c r="F854" s="19"/>
      <c r="G854" s="19"/>
      <c r="H854" s="138"/>
      <c r="J854" s="6" t="e">
        <f>VLOOKUP(A854,Endosos!C832:E1331,3,)</f>
        <v>#N/A</v>
      </c>
      <c r="K854" s="6" t="e">
        <f t="shared" si="25"/>
        <v>#N/A</v>
      </c>
      <c r="L854" s="4" t="str">
        <f t="shared" si="26"/>
        <v>a</v>
      </c>
      <c r="M854" s="4"/>
    </row>
    <row r="855" spans="1:13" x14ac:dyDescent="0.25">
      <c r="A855" s="2">
        <v>824</v>
      </c>
      <c r="B855" s="19"/>
      <c r="C855" s="23"/>
      <c r="D855" s="84"/>
      <c r="E855" s="19"/>
      <c r="F855" s="19"/>
      <c r="G855" s="19"/>
      <c r="H855" s="138"/>
      <c r="J855" s="6" t="e">
        <f>VLOOKUP(A855,Endosos!C833:E1332,3,)</f>
        <v>#N/A</v>
      </c>
      <c r="K855" s="6" t="e">
        <f t="shared" si="25"/>
        <v>#N/A</v>
      </c>
      <c r="L855" s="4" t="str">
        <f t="shared" si="26"/>
        <v>a</v>
      </c>
      <c r="M855" s="4"/>
    </row>
    <row r="856" spans="1:13" x14ac:dyDescent="0.25">
      <c r="A856" s="2">
        <v>825</v>
      </c>
      <c r="B856" s="19"/>
      <c r="C856" s="23"/>
      <c r="D856" s="84"/>
      <c r="E856" s="19"/>
      <c r="F856" s="19"/>
      <c r="G856" s="19"/>
      <c r="H856" s="138"/>
      <c r="J856" s="6" t="e">
        <f>VLOOKUP(A856,Endosos!C834:E1333,3,)</f>
        <v>#N/A</v>
      </c>
      <c r="K856" s="6" t="e">
        <f t="shared" si="25"/>
        <v>#N/A</v>
      </c>
      <c r="L856" s="4" t="str">
        <f t="shared" si="26"/>
        <v>a</v>
      </c>
      <c r="M856" s="4"/>
    </row>
    <row r="857" spans="1:13" x14ac:dyDescent="0.25">
      <c r="A857" s="2">
        <v>826</v>
      </c>
      <c r="B857" s="19"/>
      <c r="C857" s="23"/>
      <c r="D857" s="84"/>
      <c r="E857" s="19"/>
      <c r="F857" s="19"/>
      <c r="G857" s="19"/>
      <c r="H857" s="138"/>
      <c r="J857" s="6" t="e">
        <f>VLOOKUP(A857,Endosos!C835:E1334,3,)</f>
        <v>#N/A</v>
      </c>
      <c r="K857" s="6" t="e">
        <f t="shared" si="25"/>
        <v>#N/A</v>
      </c>
      <c r="L857" s="4" t="str">
        <f t="shared" si="26"/>
        <v>a</v>
      </c>
      <c r="M857" s="4"/>
    </row>
    <row r="858" spans="1:13" x14ac:dyDescent="0.25">
      <c r="A858" s="2">
        <v>827</v>
      </c>
      <c r="B858" s="19"/>
      <c r="C858" s="23"/>
      <c r="D858" s="84"/>
      <c r="E858" s="19"/>
      <c r="F858" s="19"/>
      <c r="G858" s="19"/>
      <c r="H858" s="138"/>
      <c r="J858" s="6" t="e">
        <f>VLOOKUP(A858,Endosos!C836:E1335,3,)</f>
        <v>#N/A</v>
      </c>
      <c r="K858" s="6" t="e">
        <f t="shared" si="25"/>
        <v>#N/A</v>
      </c>
      <c r="L858" s="4" t="str">
        <f t="shared" si="26"/>
        <v>a</v>
      </c>
      <c r="M858" s="4"/>
    </row>
    <row r="859" spans="1:13" x14ac:dyDescent="0.25">
      <c r="A859" s="2">
        <v>828</v>
      </c>
      <c r="B859" s="19"/>
      <c r="C859" s="23"/>
      <c r="D859" s="84"/>
      <c r="E859" s="19"/>
      <c r="F859" s="19"/>
      <c r="G859" s="19"/>
      <c r="H859" s="138"/>
      <c r="J859" s="6" t="e">
        <f>VLOOKUP(A859,Endosos!C837:E1336,3,)</f>
        <v>#N/A</v>
      </c>
      <c r="K859" s="6" t="e">
        <f t="shared" si="25"/>
        <v>#N/A</v>
      </c>
      <c r="L859" s="4" t="str">
        <f t="shared" si="26"/>
        <v>a</v>
      </c>
      <c r="M859" s="4"/>
    </row>
    <row r="860" spans="1:13" x14ac:dyDescent="0.25">
      <c r="A860" s="2">
        <v>829</v>
      </c>
      <c r="B860" s="19"/>
      <c r="C860" s="23"/>
      <c r="D860" s="84"/>
      <c r="E860" s="19"/>
      <c r="F860" s="19"/>
      <c r="G860" s="19"/>
      <c r="H860" s="138"/>
      <c r="J860" s="6" t="e">
        <f>VLOOKUP(A860,Endosos!C838:E1337,3,)</f>
        <v>#N/A</v>
      </c>
      <c r="K860" s="6" t="e">
        <f t="shared" si="25"/>
        <v>#N/A</v>
      </c>
      <c r="L860" s="4" t="str">
        <f t="shared" si="26"/>
        <v>a</v>
      </c>
      <c r="M860" s="4"/>
    </row>
    <row r="861" spans="1:13" x14ac:dyDescent="0.25">
      <c r="A861" s="2">
        <v>830</v>
      </c>
      <c r="B861" s="19"/>
      <c r="C861" s="23"/>
      <c r="D861" s="84"/>
      <c r="E861" s="19"/>
      <c r="F861" s="19"/>
      <c r="G861" s="19"/>
      <c r="H861" s="138"/>
      <c r="J861" s="6" t="e">
        <f>VLOOKUP(A861,Endosos!C839:E1338,3,)</f>
        <v>#N/A</v>
      </c>
      <c r="K861" s="6" t="e">
        <f t="shared" si="25"/>
        <v>#N/A</v>
      </c>
      <c r="L861" s="4" t="str">
        <f t="shared" si="26"/>
        <v>a</v>
      </c>
      <c r="M861" s="4"/>
    </row>
    <row r="862" spans="1:13" x14ac:dyDescent="0.25">
      <c r="A862" s="2">
        <v>831</v>
      </c>
      <c r="B862" s="19"/>
      <c r="C862" s="23"/>
      <c r="D862" s="84"/>
      <c r="E862" s="19"/>
      <c r="F862" s="19"/>
      <c r="G862" s="19"/>
      <c r="H862" s="138"/>
      <c r="J862" s="6" t="e">
        <f>VLOOKUP(A862,Endosos!C840:E1339,3,)</f>
        <v>#N/A</v>
      </c>
      <c r="K862" s="6" t="e">
        <f t="shared" si="25"/>
        <v>#N/A</v>
      </c>
      <c r="L862" s="4" t="str">
        <f t="shared" si="26"/>
        <v>a</v>
      </c>
      <c r="M862" s="4"/>
    </row>
    <row r="863" spans="1:13" x14ac:dyDescent="0.25">
      <c r="A863" s="2">
        <v>832</v>
      </c>
      <c r="B863" s="19"/>
      <c r="C863" s="23"/>
      <c r="D863" s="84"/>
      <c r="E863" s="19"/>
      <c r="F863" s="19"/>
      <c r="G863" s="19"/>
      <c r="H863" s="138"/>
      <c r="J863" s="6" t="e">
        <f>VLOOKUP(A863,Endosos!C841:E1340,3,)</f>
        <v>#N/A</v>
      </c>
      <c r="K863" s="6" t="e">
        <f t="shared" si="25"/>
        <v>#N/A</v>
      </c>
      <c r="L863" s="4" t="str">
        <f t="shared" si="26"/>
        <v>a</v>
      </c>
      <c r="M863" s="4"/>
    </row>
    <row r="864" spans="1:13" x14ac:dyDescent="0.25">
      <c r="A864" s="2">
        <v>833</v>
      </c>
      <c r="B864" s="19"/>
      <c r="C864" s="23"/>
      <c r="D864" s="84"/>
      <c r="E864" s="19"/>
      <c r="F864" s="19"/>
      <c r="G864" s="19"/>
      <c r="H864" s="138"/>
      <c r="J864" s="6" t="e">
        <f>VLOOKUP(A864,Endosos!C842:E1341,3,)</f>
        <v>#N/A</v>
      </c>
      <c r="K864" s="6" t="e">
        <f t="shared" si="25"/>
        <v>#N/A</v>
      </c>
      <c r="L864" s="4" t="str">
        <f t="shared" si="26"/>
        <v>a</v>
      </c>
      <c r="M864" s="4"/>
    </row>
    <row r="865" spans="1:13" x14ac:dyDescent="0.25">
      <c r="A865" s="2">
        <v>834</v>
      </c>
      <c r="B865" s="19"/>
      <c r="C865" s="23"/>
      <c r="D865" s="84"/>
      <c r="E865" s="19"/>
      <c r="F865" s="19"/>
      <c r="G865" s="19"/>
      <c r="H865" s="138"/>
      <c r="J865" s="6" t="e">
        <f>VLOOKUP(A865,Endosos!C843:E1342,3,)</f>
        <v>#N/A</v>
      </c>
      <c r="K865" s="6" t="e">
        <f t="shared" ref="K865:K928" si="27">IF(J865="Baja de Vehículo",1,0)</f>
        <v>#N/A</v>
      </c>
      <c r="L865" s="4" t="str">
        <f t="shared" ref="L865:L928" si="28">IF(ISNA(J865),"a","D")</f>
        <v>a</v>
      </c>
      <c r="M865" s="4"/>
    </row>
    <row r="866" spans="1:13" x14ac:dyDescent="0.25">
      <c r="A866" s="2">
        <v>835</v>
      </c>
      <c r="B866" s="19"/>
      <c r="C866" s="23"/>
      <c r="D866" s="84"/>
      <c r="E866" s="19"/>
      <c r="F866" s="19"/>
      <c r="G866" s="19"/>
      <c r="H866" s="138"/>
      <c r="J866" s="6" t="e">
        <f>VLOOKUP(A866,Endosos!C844:E1343,3,)</f>
        <v>#N/A</v>
      </c>
      <c r="K866" s="6" t="e">
        <f t="shared" si="27"/>
        <v>#N/A</v>
      </c>
      <c r="L866" s="4" t="str">
        <f t="shared" si="28"/>
        <v>a</v>
      </c>
      <c r="M866" s="4"/>
    </row>
    <row r="867" spans="1:13" x14ac:dyDescent="0.25">
      <c r="A867" s="2">
        <v>836</v>
      </c>
      <c r="B867" s="19"/>
      <c r="C867" s="23"/>
      <c r="D867" s="84"/>
      <c r="E867" s="19"/>
      <c r="F867" s="19"/>
      <c r="G867" s="19"/>
      <c r="H867" s="138"/>
      <c r="J867" s="6" t="e">
        <f>VLOOKUP(A867,Endosos!C845:E1344,3,)</f>
        <v>#N/A</v>
      </c>
      <c r="K867" s="6" t="e">
        <f t="shared" si="27"/>
        <v>#N/A</v>
      </c>
      <c r="L867" s="4" t="str">
        <f t="shared" si="28"/>
        <v>a</v>
      </c>
      <c r="M867" s="4"/>
    </row>
    <row r="868" spans="1:13" x14ac:dyDescent="0.25">
      <c r="A868" s="2">
        <v>837</v>
      </c>
      <c r="B868" s="19"/>
      <c r="C868" s="23"/>
      <c r="D868" s="84"/>
      <c r="E868" s="19"/>
      <c r="F868" s="19"/>
      <c r="G868" s="19"/>
      <c r="H868" s="138"/>
      <c r="J868" s="6" t="e">
        <f>VLOOKUP(A868,Endosos!C846:E1345,3,)</f>
        <v>#N/A</v>
      </c>
      <c r="K868" s="6" t="e">
        <f t="shared" si="27"/>
        <v>#N/A</v>
      </c>
      <c r="L868" s="4" t="str">
        <f t="shared" si="28"/>
        <v>a</v>
      </c>
      <c r="M868" s="4"/>
    </row>
    <row r="869" spans="1:13" x14ac:dyDescent="0.25">
      <c r="A869" s="2">
        <v>838</v>
      </c>
      <c r="B869" s="19"/>
      <c r="C869" s="23"/>
      <c r="D869" s="84"/>
      <c r="E869" s="19"/>
      <c r="F869" s="19"/>
      <c r="G869" s="19"/>
      <c r="H869" s="138"/>
      <c r="J869" s="6" t="e">
        <f>VLOOKUP(A869,Endosos!C847:E1346,3,)</f>
        <v>#N/A</v>
      </c>
      <c r="K869" s="6" t="e">
        <f t="shared" si="27"/>
        <v>#N/A</v>
      </c>
      <c r="L869" s="4" t="str">
        <f t="shared" si="28"/>
        <v>a</v>
      </c>
      <c r="M869" s="4"/>
    </row>
    <row r="870" spans="1:13" x14ac:dyDescent="0.25">
      <c r="A870" s="2">
        <v>839</v>
      </c>
      <c r="B870" s="19"/>
      <c r="C870" s="23"/>
      <c r="D870" s="84"/>
      <c r="E870" s="19"/>
      <c r="F870" s="19"/>
      <c r="G870" s="19"/>
      <c r="H870" s="138"/>
      <c r="J870" s="6" t="e">
        <f>VLOOKUP(A870,Endosos!C848:E1347,3,)</f>
        <v>#N/A</v>
      </c>
      <c r="K870" s="6" t="e">
        <f t="shared" si="27"/>
        <v>#N/A</v>
      </c>
      <c r="L870" s="4" t="str">
        <f t="shared" si="28"/>
        <v>a</v>
      </c>
      <c r="M870" s="4"/>
    </row>
    <row r="871" spans="1:13" x14ac:dyDescent="0.25">
      <c r="A871" s="2">
        <v>840</v>
      </c>
      <c r="B871" s="19"/>
      <c r="C871" s="23"/>
      <c r="D871" s="84"/>
      <c r="E871" s="19"/>
      <c r="F871" s="19"/>
      <c r="G871" s="19"/>
      <c r="H871" s="138"/>
      <c r="J871" s="6" t="e">
        <f>VLOOKUP(A871,Endosos!C849:E1348,3,)</f>
        <v>#N/A</v>
      </c>
      <c r="K871" s="6" t="e">
        <f t="shared" si="27"/>
        <v>#N/A</v>
      </c>
      <c r="L871" s="4" t="str">
        <f t="shared" si="28"/>
        <v>a</v>
      </c>
      <c r="M871" s="4"/>
    </row>
    <row r="872" spans="1:13" x14ac:dyDescent="0.25">
      <c r="A872" s="2">
        <v>841</v>
      </c>
      <c r="B872" s="19"/>
      <c r="C872" s="23"/>
      <c r="D872" s="84"/>
      <c r="E872" s="19"/>
      <c r="F872" s="19"/>
      <c r="G872" s="19"/>
      <c r="H872" s="138"/>
      <c r="J872" s="6" t="e">
        <f>VLOOKUP(A872,Endosos!C850:E1349,3,)</f>
        <v>#N/A</v>
      </c>
      <c r="K872" s="6" t="e">
        <f t="shared" si="27"/>
        <v>#N/A</v>
      </c>
      <c r="L872" s="4" t="str">
        <f t="shared" si="28"/>
        <v>a</v>
      </c>
      <c r="M872" s="4"/>
    </row>
    <row r="873" spans="1:13" x14ac:dyDescent="0.25">
      <c r="A873" s="2">
        <v>842</v>
      </c>
      <c r="B873" s="19"/>
      <c r="C873" s="23"/>
      <c r="D873" s="84"/>
      <c r="E873" s="19"/>
      <c r="F873" s="19"/>
      <c r="G873" s="19"/>
      <c r="H873" s="138"/>
      <c r="J873" s="6" t="e">
        <f>VLOOKUP(A873,Endosos!C851:E1350,3,)</f>
        <v>#N/A</v>
      </c>
      <c r="K873" s="6" t="e">
        <f t="shared" si="27"/>
        <v>#N/A</v>
      </c>
      <c r="L873" s="4" t="str">
        <f t="shared" si="28"/>
        <v>a</v>
      </c>
      <c r="M873" s="4"/>
    </row>
    <row r="874" spans="1:13" x14ac:dyDescent="0.25">
      <c r="A874" s="2">
        <v>843</v>
      </c>
      <c r="B874" s="19"/>
      <c r="C874" s="23"/>
      <c r="D874" s="84"/>
      <c r="E874" s="19"/>
      <c r="F874" s="19"/>
      <c r="G874" s="19"/>
      <c r="H874" s="138"/>
      <c r="J874" s="6" t="e">
        <f>VLOOKUP(A874,Endosos!C852:E1351,3,)</f>
        <v>#N/A</v>
      </c>
      <c r="K874" s="6" t="e">
        <f t="shared" si="27"/>
        <v>#N/A</v>
      </c>
      <c r="L874" s="4" t="str">
        <f t="shared" si="28"/>
        <v>a</v>
      </c>
      <c r="M874" s="4"/>
    </row>
    <row r="875" spans="1:13" x14ac:dyDescent="0.25">
      <c r="A875" s="2">
        <v>844</v>
      </c>
      <c r="B875" s="19"/>
      <c r="C875" s="23"/>
      <c r="D875" s="84"/>
      <c r="E875" s="19"/>
      <c r="F875" s="19"/>
      <c r="G875" s="19"/>
      <c r="H875" s="138"/>
      <c r="J875" s="6" t="e">
        <f>VLOOKUP(A875,Endosos!C853:E1352,3,)</f>
        <v>#N/A</v>
      </c>
      <c r="K875" s="6" t="e">
        <f t="shared" si="27"/>
        <v>#N/A</v>
      </c>
      <c r="L875" s="4" t="str">
        <f t="shared" si="28"/>
        <v>a</v>
      </c>
      <c r="M875" s="4"/>
    </row>
    <row r="876" spans="1:13" x14ac:dyDescent="0.25">
      <c r="A876" s="2">
        <v>845</v>
      </c>
      <c r="B876" s="19"/>
      <c r="C876" s="23"/>
      <c r="D876" s="84"/>
      <c r="E876" s="19"/>
      <c r="F876" s="19"/>
      <c r="G876" s="19"/>
      <c r="H876" s="138"/>
      <c r="J876" s="6" t="e">
        <f>VLOOKUP(A876,Endosos!C854:E1353,3,)</f>
        <v>#N/A</v>
      </c>
      <c r="K876" s="6" t="e">
        <f t="shared" si="27"/>
        <v>#N/A</v>
      </c>
      <c r="L876" s="4" t="str">
        <f t="shared" si="28"/>
        <v>a</v>
      </c>
      <c r="M876" s="4"/>
    </row>
    <row r="877" spans="1:13" x14ac:dyDescent="0.25">
      <c r="A877" s="2">
        <v>846</v>
      </c>
      <c r="B877" s="19"/>
      <c r="C877" s="23"/>
      <c r="D877" s="84"/>
      <c r="E877" s="19"/>
      <c r="F877" s="19"/>
      <c r="G877" s="19"/>
      <c r="H877" s="138"/>
      <c r="J877" s="6" t="e">
        <f>VLOOKUP(A877,Endosos!C855:E1354,3,)</f>
        <v>#N/A</v>
      </c>
      <c r="K877" s="6" t="e">
        <f t="shared" si="27"/>
        <v>#N/A</v>
      </c>
      <c r="L877" s="4" t="str">
        <f t="shared" si="28"/>
        <v>a</v>
      </c>
      <c r="M877" s="4"/>
    </row>
    <row r="878" spans="1:13" x14ac:dyDescent="0.25">
      <c r="A878" s="2">
        <v>847</v>
      </c>
      <c r="B878" s="19"/>
      <c r="C878" s="23"/>
      <c r="D878" s="84"/>
      <c r="E878" s="19"/>
      <c r="F878" s="19"/>
      <c r="G878" s="19"/>
      <c r="H878" s="138"/>
      <c r="J878" s="6" t="e">
        <f>VLOOKUP(A878,Endosos!C856:E1355,3,)</f>
        <v>#N/A</v>
      </c>
      <c r="K878" s="6" t="e">
        <f t="shared" si="27"/>
        <v>#N/A</v>
      </c>
      <c r="L878" s="4" t="str">
        <f t="shared" si="28"/>
        <v>a</v>
      </c>
      <c r="M878" s="4"/>
    </row>
    <row r="879" spans="1:13" x14ac:dyDescent="0.25">
      <c r="A879" s="2">
        <v>848</v>
      </c>
      <c r="B879" s="19"/>
      <c r="C879" s="23"/>
      <c r="D879" s="84"/>
      <c r="E879" s="19"/>
      <c r="F879" s="19"/>
      <c r="G879" s="19"/>
      <c r="H879" s="138"/>
      <c r="J879" s="6" t="e">
        <f>VLOOKUP(A879,Endosos!C857:E1356,3,)</f>
        <v>#N/A</v>
      </c>
      <c r="K879" s="6" t="e">
        <f t="shared" si="27"/>
        <v>#N/A</v>
      </c>
      <c r="L879" s="4" t="str">
        <f t="shared" si="28"/>
        <v>a</v>
      </c>
      <c r="M879" s="4"/>
    </row>
    <row r="880" spans="1:13" x14ac:dyDescent="0.25">
      <c r="A880" s="2">
        <v>849</v>
      </c>
      <c r="B880" s="19"/>
      <c r="C880" s="23"/>
      <c r="D880" s="84"/>
      <c r="E880" s="19"/>
      <c r="F880" s="19"/>
      <c r="G880" s="19"/>
      <c r="H880" s="138"/>
      <c r="J880" s="6" t="e">
        <f>VLOOKUP(A880,Endosos!C858:E1357,3,)</f>
        <v>#N/A</v>
      </c>
      <c r="K880" s="6" t="e">
        <f t="shared" si="27"/>
        <v>#N/A</v>
      </c>
      <c r="L880" s="4" t="str">
        <f t="shared" si="28"/>
        <v>a</v>
      </c>
      <c r="M880" s="4"/>
    </row>
    <row r="881" spans="1:13" x14ac:dyDescent="0.25">
      <c r="A881" s="2">
        <v>850</v>
      </c>
      <c r="B881" s="19"/>
      <c r="C881" s="23"/>
      <c r="D881" s="84"/>
      <c r="E881" s="19"/>
      <c r="F881" s="19"/>
      <c r="G881" s="19"/>
      <c r="H881" s="138"/>
      <c r="J881" s="6" t="e">
        <f>VLOOKUP(A881,Endosos!C859:E1358,3,)</f>
        <v>#N/A</v>
      </c>
      <c r="K881" s="6" t="e">
        <f t="shared" si="27"/>
        <v>#N/A</v>
      </c>
      <c r="L881" s="4" t="str">
        <f t="shared" si="28"/>
        <v>a</v>
      </c>
      <c r="M881" s="4"/>
    </row>
    <row r="882" spans="1:13" x14ac:dyDescent="0.25">
      <c r="A882" s="2">
        <v>851</v>
      </c>
      <c r="B882" s="19"/>
      <c r="C882" s="23"/>
      <c r="D882" s="84"/>
      <c r="E882" s="19"/>
      <c r="F882" s="19"/>
      <c r="G882" s="19"/>
      <c r="H882" s="138"/>
      <c r="J882" s="6" t="e">
        <f>VLOOKUP(A882,Endosos!C860:E1359,3,)</f>
        <v>#N/A</v>
      </c>
      <c r="K882" s="6" t="e">
        <f t="shared" si="27"/>
        <v>#N/A</v>
      </c>
      <c r="L882" s="4" t="str">
        <f t="shared" si="28"/>
        <v>a</v>
      </c>
      <c r="M882" s="4"/>
    </row>
    <row r="883" spans="1:13" x14ac:dyDescent="0.25">
      <c r="A883" s="2">
        <v>852</v>
      </c>
      <c r="B883" s="19"/>
      <c r="C883" s="23"/>
      <c r="D883" s="84"/>
      <c r="E883" s="19"/>
      <c r="F883" s="19"/>
      <c r="G883" s="19"/>
      <c r="H883" s="138"/>
      <c r="J883" s="6" t="e">
        <f>VLOOKUP(A883,Endosos!C861:E1360,3,)</f>
        <v>#N/A</v>
      </c>
      <c r="K883" s="6" t="e">
        <f t="shared" si="27"/>
        <v>#N/A</v>
      </c>
      <c r="L883" s="4" t="str">
        <f t="shared" si="28"/>
        <v>a</v>
      </c>
      <c r="M883" s="4"/>
    </row>
    <row r="884" spans="1:13" x14ac:dyDescent="0.25">
      <c r="A884" s="2">
        <v>853</v>
      </c>
      <c r="B884" s="19"/>
      <c r="C884" s="23"/>
      <c r="D884" s="84"/>
      <c r="E884" s="19"/>
      <c r="F884" s="19"/>
      <c r="G884" s="19"/>
      <c r="H884" s="138"/>
      <c r="J884" s="6" t="e">
        <f>VLOOKUP(A884,Endosos!C862:E1361,3,)</f>
        <v>#N/A</v>
      </c>
      <c r="K884" s="6" t="e">
        <f t="shared" si="27"/>
        <v>#N/A</v>
      </c>
      <c r="L884" s="4" t="str">
        <f t="shared" si="28"/>
        <v>a</v>
      </c>
      <c r="M884" s="4"/>
    </row>
    <row r="885" spans="1:13" x14ac:dyDescent="0.25">
      <c r="A885" s="2">
        <v>854</v>
      </c>
      <c r="B885" s="19"/>
      <c r="C885" s="23"/>
      <c r="D885" s="84"/>
      <c r="E885" s="19"/>
      <c r="F885" s="19"/>
      <c r="G885" s="19"/>
      <c r="H885" s="138"/>
      <c r="J885" s="6" t="e">
        <f>VLOOKUP(A885,Endosos!C863:E1362,3,)</f>
        <v>#N/A</v>
      </c>
      <c r="K885" s="6" t="e">
        <f t="shared" si="27"/>
        <v>#N/A</v>
      </c>
      <c r="L885" s="4" t="str">
        <f t="shared" si="28"/>
        <v>a</v>
      </c>
      <c r="M885" s="4"/>
    </row>
    <row r="886" spans="1:13" x14ac:dyDescent="0.25">
      <c r="A886" s="2">
        <v>855</v>
      </c>
      <c r="B886" s="19"/>
      <c r="C886" s="37"/>
      <c r="D886" s="84"/>
      <c r="E886" s="19"/>
      <c r="F886" s="19"/>
      <c r="G886" s="19"/>
      <c r="H886" s="138"/>
      <c r="J886" s="6" t="e">
        <f>VLOOKUP(A886,Endosos!C864:E1363,3,)</f>
        <v>#N/A</v>
      </c>
      <c r="K886" s="6" t="e">
        <f t="shared" si="27"/>
        <v>#N/A</v>
      </c>
      <c r="L886" s="4" t="str">
        <f t="shared" si="28"/>
        <v>a</v>
      </c>
      <c r="M886" s="4"/>
    </row>
    <row r="887" spans="1:13" x14ac:dyDescent="0.25">
      <c r="A887" s="2">
        <v>856</v>
      </c>
      <c r="B887" s="19"/>
      <c r="C887" s="23"/>
      <c r="D887" s="84"/>
      <c r="E887" s="19"/>
      <c r="F887" s="19"/>
      <c r="G887" s="19"/>
      <c r="H887" s="138"/>
      <c r="J887" s="6" t="e">
        <f>VLOOKUP(A887,Endosos!C865:E1364,3,)</f>
        <v>#N/A</v>
      </c>
      <c r="K887" s="6" t="e">
        <f t="shared" si="27"/>
        <v>#N/A</v>
      </c>
      <c r="L887" s="4" t="str">
        <f t="shared" si="28"/>
        <v>a</v>
      </c>
      <c r="M887" s="4"/>
    </row>
    <row r="888" spans="1:13" x14ac:dyDescent="0.25">
      <c r="A888" s="2">
        <v>857</v>
      </c>
      <c r="B888" s="19"/>
      <c r="C888" s="23"/>
      <c r="D888" s="84"/>
      <c r="E888" s="19"/>
      <c r="F888" s="19"/>
      <c r="G888" s="19"/>
      <c r="H888" s="138"/>
      <c r="J888" s="6" t="e">
        <f>VLOOKUP(A888,Endosos!C866:E1365,3,)</f>
        <v>#N/A</v>
      </c>
      <c r="K888" s="6" t="e">
        <f t="shared" si="27"/>
        <v>#N/A</v>
      </c>
      <c r="L888" s="4" t="str">
        <f t="shared" si="28"/>
        <v>a</v>
      </c>
      <c r="M888" s="4"/>
    </row>
    <row r="889" spans="1:13" x14ac:dyDescent="0.25">
      <c r="A889" s="2">
        <v>858</v>
      </c>
      <c r="B889" s="19"/>
      <c r="C889" s="23"/>
      <c r="D889" s="84"/>
      <c r="E889" s="19"/>
      <c r="F889" s="19"/>
      <c r="G889" s="19"/>
      <c r="H889" s="138"/>
      <c r="J889" s="6" t="e">
        <f>VLOOKUP(A889,Endosos!C867:E1366,3,)</f>
        <v>#N/A</v>
      </c>
      <c r="K889" s="6" t="e">
        <f t="shared" si="27"/>
        <v>#N/A</v>
      </c>
      <c r="L889" s="4" t="str">
        <f t="shared" si="28"/>
        <v>a</v>
      </c>
      <c r="M889" s="4"/>
    </row>
    <row r="890" spans="1:13" x14ac:dyDescent="0.25">
      <c r="A890" s="2">
        <v>859</v>
      </c>
      <c r="B890" s="19"/>
      <c r="C890" s="23"/>
      <c r="D890" s="84"/>
      <c r="E890" s="19"/>
      <c r="F890" s="19"/>
      <c r="G890" s="19"/>
      <c r="H890" s="138"/>
      <c r="J890" s="6" t="e">
        <f>VLOOKUP(A890,Endosos!C868:E1367,3,)</f>
        <v>#N/A</v>
      </c>
      <c r="K890" s="6" t="e">
        <f t="shared" si="27"/>
        <v>#N/A</v>
      </c>
      <c r="L890" s="4" t="str">
        <f t="shared" si="28"/>
        <v>a</v>
      </c>
      <c r="M890" s="4"/>
    </row>
    <row r="891" spans="1:13" x14ac:dyDescent="0.25">
      <c r="A891" s="2">
        <v>860</v>
      </c>
      <c r="B891" s="19"/>
      <c r="C891" s="23"/>
      <c r="D891" s="84"/>
      <c r="E891" s="19"/>
      <c r="F891" s="19"/>
      <c r="G891" s="19"/>
      <c r="H891" s="138"/>
      <c r="J891" s="6" t="e">
        <f>VLOOKUP(A891,Endosos!C869:E1368,3,)</f>
        <v>#N/A</v>
      </c>
      <c r="K891" s="6" t="e">
        <f t="shared" si="27"/>
        <v>#N/A</v>
      </c>
      <c r="L891" s="4" t="str">
        <f t="shared" si="28"/>
        <v>a</v>
      </c>
      <c r="M891" s="4"/>
    </row>
    <row r="892" spans="1:13" x14ac:dyDescent="0.25">
      <c r="A892" s="2">
        <v>861</v>
      </c>
      <c r="B892" s="19"/>
      <c r="C892" s="23"/>
      <c r="D892" s="84"/>
      <c r="E892" s="19"/>
      <c r="F892" s="19"/>
      <c r="G892" s="19"/>
      <c r="H892" s="138"/>
      <c r="J892" s="6" t="e">
        <f>VLOOKUP(A892,Endosos!C870:E1369,3,)</f>
        <v>#N/A</v>
      </c>
      <c r="K892" s="6" t="e">
        <f t="shared" si="27"/>
        <v>#N/A</v>
      </c>
      <c r="L892" s="4" t="str">
        <f t="shared" si="28"/>
        <v>a</v>
      </c>
      <c r="M892" s="4"/>
    </row>
    <row r="893" spans="1:13" x14ac:dyDescent="0.25">
      <c r="A893" s="2">
        <v>862</v>
      </c>
      <c r="B893" s="19"/>
      <c r="C893" s="23"/>
      <c r="D893" s="84"/>
      <c r="E893" s="19"/>
      <c r="F893" s="19"/>
      <c r="G893" s="19"/>
      <c r="H893" s="138"/>
      <c r="J893" s="6" t="e">
        <f>VLOOKUP(A893,Endosos!C871:E1370,3,)</f>
        <v>#N/A</v>
      </c>
      <c r="K893" s="6" t="e">
        <f t="shared" si="27"/>
        <v>#N/A</v>
      </c>
      <c r="L893" s="4" t="str">
        <f t="shared" si="28"/>
        <v>a</v>
      </c>
      <c r="M893" s="4"/>
    </row>
    <row r="894" spans="1:13" x14ac:dyDescent="0.25">
      <c r="A894" s="2">
        <v>863</v>
      </c>
      <c r="B894" s="19"/>
      <c r="C894" s="23"/>
      <c r="D894" s="84"/>
      <c r="E894" s="19"/>
      <c r="F894" s="19"/>
      <c r="G894" s="19"/>
      <c r="H894" s="138"/>
      <c r="J894" s="6" t="e">
        <f>VLOOKUP(A894,Endosos!C872:E1371,3,)</f>
        <v>#N/A</v>
      </c>
      <c r="K894" s="6" t="e">
        <f t="shared" si="27"/>
        <v>#N/A</v>
      </c>
      <c r="L894" s="4" t="str">
        <f t="shared" si="28"/>
        <v>a</v>
      </c>
      <c r="M894" s="4"/>
    </row>
    <row r="895" spans="1:13" x14ac:dyDescent="0.25">
      <c r="A895" s="2">
        <v>864</v>
      </c>
      <c r="B895" s="19"/>
      <c r="C895" s="23"/>
      <c r="D895" s="84"/>
      <c r="E895" s="19"/>
      <c r="F895" s="19"/>
      <c r="G895" s="19"/>
      <c r="H895" s="138"/>
      <c r="J895" s="6" t="e">
        <f>VLOOKUP(A895,Endosos!C873:E1372,3,)</f>
        <v>#N/A</v>
      </c>
      <c r="K895" s="6" t="e">
        <f t="shared" si="27"/>
        <v>#N/A</v>
      </c>
      <c r="L895" s="4" t="str">
        <f t="shared" si="28"/>
        <v>a</v>
      </c>
      <c r="M895" s="4"/>
    </row>
    <row r="896" spans="1:13" x14ac:dyDescent="0.25">
      <c r="A896" s="2">
        <v>865</v>
      </c>
      <c r="B896" s="19"/>
      <c r="C896" s="23"/>
      <c r="D896" s="84"/>
      <c r="E896" s="19"/>
      <c r="F896" s="19"/>
      <c r="G896" s="19"/>
      <c r="H896" s="138"/>
      <c r="J896" s="6" t="e">
        <f>VLOOKUP(A896,Endosos!C874:E1373,3,)</f>
        <v>#N/A</v>
      </c>
      <c r="K896" s="6" t="e">
        <f t="shared" si="27"/>
        <v>#N/A</v>
      </c>
      <c r="L896" s="4" t="str">
        <f t="shared" si="28"/>
        <v>a</v>
      </c>
      <c r="M896" s="4"/>
    </row>
    <row r="897" spans="1:13" x14ac:dyDescent="0.25">
      <c r="A897" s="2">
        <v>866</v>
      </c>
      <c r="B897" s="19"/>
      <c r="C897" s="23"/>
      <c r="D897" s="84"/>
      <c r="E897" s="19"/>
      <c r="F897" s="19"/>
      <c r="G897" s="19"/>
      <c r="H897" s="138"/>
      <c r="J897" s="6" t="e">
        <f>VLOOKUP(A897,Endosos!C875:E1374,3,)</f>
        <v>#N/A</v>
      </c>
      <c r="K897" s="6" t="e">
        <f t="shared" si="27"/>
        <v>#N/A</v>
      </c>
      <c r="L897" s="4" t="str">
        <f t="shared" si="28"/>
        <v>a</v>
      </c>
      <c r="M897" s="4"/>
    </row>
    <row r="898" spans="1:13" x14ac:dyDescent="0.25">
      <c r="A898" s="2">
        <v>867</v>
      </c>
      <c r="B898" s="19"/>
      <c r="C898" s="23"/>
      <c r="D898" s="84"/>
      <c r="E898" s="19"/>
      <c r="F898" s="19"/>
      <c r="G898" s="19"/>
      <c r="H898" s="138"/>
      <c r="J898" s="6" t="e">
        <f>VLOOKUP(A898,Endosos!C876:E1375,3,)</f>
        <v>#N/A</v>
      </c>
      <c r="K898" s="6" t="e">
        <f t="shared" si="27"/>
        <v>#N/A</v>
      </c>
      <c r="L898" s="4" t="str">
        <f t="shared" si="28"/>
        <v>a</v>
      </c>
      <c r="M898" s="4"/>
    </row>
    <row r="899" spans="1:13" x14ac:dyDescent="0.25">
      <c r="A899" s="2">
        <v>868</v>
      </c>
      <c r="B899" s="19"/>
      <c r="C899" s="23"/>
      <c r="D899" s="84"/>
      <c r="E899" s="19"/>
      <c r="F899" s="19"/>
      <c r="G899" s="19"/>
      <c r="H899" s="138"/>
      <c r="J899" s="6" t="e">
        <f>VLOOKUP(A899,Endosos!C877:E1376,3,)</f>
        <v>#N/A</v>
      </c>
      <c r="K899" s="6" t="e">
        <f t="shared" si="27"/>
        <v>#N/A</v>
      </c>
      <c r="L899" s="4" t="str">
        <f t="shared" si="28"/>
        <v>a</v>
      </c>
      <c r="M899" s="4"/>
    </row>
    <row r="900" spans="1:13" x14ac:dyDescent="0.25">
      <c r="A900" s="2">
        <v>869</v>
      </c>
      <c r="B900" s="19"/>
      <c r="C900" s="23"/>
      <c r="D900" s="84"/>
      <c r="E900" s="19"/>
      <c r="F900" s="19"/>
      <c r="G900" s="19"/>
      <c r="H900" s="138"/>
      <c r="J900" s="6" t="e">
        <f>VLOOKUP(A900,Endosos!C878:E1377,3,)</f>
        <v>#N/A</v>
      </c>
      <c r="K900" s="6" t="e">
        <f t="shared" si="27"/>
        <v>#N/A</v>
      </c>
      <c r="L900" s="4" t="str">
        <f t="shared" si="28"/>
        <v>a</v>
      </c>
      <c r="M900" s="4"/>
    </row>
    <row r="901" spans="1:13" x14ac:dyDescent="0.25">
      <c r="A901" s="2">
        <v>870</v>
      </c>
      <c r="B901" s="19"/>
      <c r="C901" s="23"/>
      <c r="D901" s="84"/>
      <c r="E901" s="19"/>
      <c r="F901" s="19"/>
      <c r="G901" s="19"/>
      <c r="H901" s="138"/>
      <c r="J901" s="6" t="e">
        <f>VLOOKUP(A901,Endosos!C879:E1378,3,)</f>
        <v>#N/A</v>
      </c>
      <c r="K901" s="6" t="e">
        <f t="shared" si="27"/>
        <v>#N/A</v>
      </c>
      <c r="L901" s="4" t="str">
        <f t="shared" si="28"/>
        <v>a</v>
      </c>
      <c r="M901" s="4"/>
    </row>
    <row r="902" spans="1:13" x14ac:dyDescent="0.25">
      <c r="A902" s="2">
        <v>871</v>
      </c>
      <c r="B902" s="19"/>
      <c r="C902" s="23"/>
      <c r="D902" s="84"/>
      <c r="E902" s="19"/>
      <c r="F902" s="19"/>
      <c r="G902" s="19"/>
      <c r="H902" s="138"/>
      <c r="J902" s="6" t="e">
        <f>VLOOKUP(A902,Endosos!C880:E1379,3,)</f>
        <v>#N/A</v>
      </c>
      <c r="K902" s="6" t="e">
        <f t="shared" si="27"/>
        <v>#N/A</v>
      </c>
      <c r="L902" s="4" t="str">
        <f t="shared" si="28"/>
        <v>a</v>
      </c>
      <c r="M902" s="4"/>
    </row>
    <row r="903" spans="1:13" x14ac:dyDescent="0.25">
      <c r="A903" s="2">
        <v>872</v>
      </c>
      <c r="B903" s="19"/>
      <c r="C903" s="23"/>
      <c r="D903" s="84"/>
      <c r="E903" s="19"/>
      <c r="F903" s="19"/>
      <c r="G903" s="19"/>
      <c r="H903" s="138"/>
      <c r="J903" s="6" t="e">
        <f>VLOOKUP(A903,Endosos!C881:E1380,3,)</f>
        <v>#N/A</v>
      </c>
      <c r="K903" s="6" t="e">
        <f t="shared" si="27"/>
        <v>#N/A</v>
      </c>
      <c r="L903" s="4" t="str">
        <f t="shared" si="28"/>
        <v>a</v>
      </c>
      <c r="M903" s="4"/>
    </row>
    <row r="904" spans="1:13" x14ac:dyDescent="0.25">
      <c r="A904" s="2">
        <v>873</v>
      </c>
      <c r="B904" s="19"/>
      <c r="C904" s="23"/>
      <c r="D904" s="84"/>
      <c r="E904" s="19"/>
      <c r="F904" s="19"/>
      <c r="G904" s="19"/>
      <c r="H904" s="138"/>
      <c r="J904" s="6" t="e">
        <f>VLOOKUP(A904,Endosos!C882:E1381,3,)</f>
        <v>#N/A</v>
      </c>
      <c r="K904" s="6" t="e">
        <f t="shared" si="27"/>
        <v>#N/A</v>
      </c>
      <c r="L904" s="4" t="str">
        <f t="shared" si="28"/>
        <v>a</v>
      </c>
      <c r="M904" s="4"/>
    </row>
    <row r="905" spans="1:13" x14ac:dyDescent="0.25">
      <c r="A905" s="2">
        <v>874</v>
      </c>
      <c r="B905" s="19"/>
      <c r="C905" s="23"/>
      <c r="D905" s="84"/>
      <c r="E905" s="19"/>
      <c r="F905" s="19"/>
      <c r="G905" s="19"/>
      <c r="H905" s="138"/>
      <c r="J905" s="6" t="e">
        <f>VLOOKUP(A905,Endosos!C883:E1382,3,)</f>
        <v>#N/A</v>
      </c>
      <c r="K905" s="6" t="e">
        <f t="shared" si="27"/>
        <v>#N/A</v>
      </c>
      <c r="L905" s="4" t="str">
        <f t="shared" si="28"/>
        <v>a</v>
      </c>
      <c r="M905" s="4"/>
    </row>
    <row r="906" spans="1:13" x14ac:dyDescent="0.25">
      <c r="A906" s="2">
        <v>875</v>
      </c>
      <c r="B906" s="19"/>
      <c r="C906" s="23"/>
      <c r="D906" s="84"/>
      <c r="E906" s="19"/>
      <c r="F906" s="19"/>
      <c r="G906" s="19"/>
      <c r="H906" s="138"/>
      <c r="J906" s="6" t="e">
        <f>VLOOKUP(A906,Endosos!C884:E1383,3,)</f>
        <v>#N/A</v>
      </c>
      <c r="K906" s="6" t="e">
        <f t="shared" si="27"/>
        <v>#N/A</v>
      </c>
      <c r="L906" s="4" t="str">
        <f t="shared" si="28"/>
        <v>a</v>
      </c>
      <c r="M906" s="4"/>
    </row>
    <row r="907" spans="1:13" x14ac:dyDescent="0.25">
      <c r="A907" s="2">
        <v>876</v>
      </c>
      <c r="B907" s="19"/>
      <c r="C907" s="23"/>
      <c r="D907" s="84"/>
      <c r="E907" s="19"/>
      <c r="F907" s="19"/>
      <c r="G907" s="19"/>
      <c r="H907" s="138"/>
      <c r="J907" s="6" t="e">
        <f>VLOOKUP(A907,Endosos!C885:E1384,3,)</f>
        <v>#N/A</v>
      </c>
      <c r="K907" s="6" t="e">
        <f t="shared" si="27"/>
        <v>#N/A</v>
      </c>
      <c r="L907" s="4" t="str">
        <f t="shared" si="28"/>
        <v>a</v>
      </c>
      <c r="M907" s="4"/>
    </row>
    <row r="908" spans="1:13" x14ac:dyDescent="0.25">
      <c r="A908" s="2">
        <v>877</v>
      </c>
      <c r="B908" s="19"/>
      <c r="C908" s="23"/>
      <c r="D908" s="84"/>
      <c r="E908" s="19"/>
      <c r="F908" s="19"/>
      <c r="G908" s="19"/>
      <c r="H908" s="138"/>
      <c r="J908" s="6" t="e">
        <f>VLOOKUP(A908,Endosos!C886:E1385,3,)</f>
        <v>#N/A</v>
      </c>
      <c r="K908" s="6" t="e">
        <f t="shared" si="27"/>
        <v>#N/A</v>
      </c>
      <c r="L908" s="4" t="str">
        <f t="shared" si="28"/>
        <v>a</v>
      </c>
      <c r="M908" s="4"/>
    </row>
    <row r="909" spans="1:13" x14ac:dyDescent="0.25">
      <c r="A909" s="2">
        <v>878</v>
      </c>
      <c r="B909" s="19"/>
      <c r="C909" s="23"/>
      <c r="D909" s="84"/>
      <c r="E909" s="19"/>
      <c r="F909" s="19"/>
      <c r="G909" s="19"/>
      <c r="H909" s="138"/>
      <c r="J909" s="6" t="e">
        <f>VLOOKUP(A909,Endosos!C887:E1386,3,)</f>
        <v>#N/A</v>
      </c>
      <c r="K909" s="6" t="e">
        <f t="shared" si="27"/>
        <v>#N/A</v>
      </c>
      <c r="L909" s="4" t="str">
        <f t="shared" si="28"/>
        <v>a</v>
      </c>
      <c r="M909" s="4"/>
    </row>
    <row r="910" spans="1:13" x14ac:dyDescent="0.25">
      <c r="A910" s="2">
        <v>879</v>
      </c>
      <c r="B910" s="19"/>
      <c r="C910" s="23"/>
      <c r="D910" s="84"/>
      <c r="E910" s="19"/>
      <c r="F910" s="19"/>
      <c r="G910" s="19"/>
      <c r="H910" s="138"/>
      <c r="J910" s="6" t="e">
        <f>VLOOKUP(A910,Endosos!C888:E1387,3,)</f>
        <v>#N/A</v>
      </c>
      <c r="K910" s="6" t="e">
        <f t="shared" si="27"/>
        <v>#N/A</v>
      </c>
      <c r="L910" s="4" t="str">
        <f t="shared" si="28"/>
        <v>a</v>
      </c>
      <c r="M910" s="4"/>
    </row>
    <row r="911" spans="1:13" x14ac:dyDescent="0.25">
      <c r="A911" s="2">
        <v>880</v>
      </c>
      <c r="B911" s="19"/>
      <c r="C911" s="23"/>
      <c r="D911" s="84"/>
      <c r="E911" s="19"/>
      <c r="F911" s="19"/>
      <c r="G911" s="19"/>
      <c r="H911" s="138"/>
      <c r="J911" s="6" t="e">
        <f>VLOOKUP(A911,Endosos!C889:E1388,3,)</f>
        <v>#N/A</v>
      </c>
      <c r="K911" s="6" t="e">
        <f t="shared" si="27"/>
        <v>#N/A</v>
      </c>
      <c r="L911" s="4" t="str">
        <f t="shared" si="28"/>
        <v>a</v>
      </c>
      <c r="M911" s="4"/>
    </row>
    <row r="912" spans="1:13" x14ac:dyDescent="0.25">
      <c r="A912" s="2">
        <v>881</v>
      </c>
      <c r="B912" s="19"/>
      <c r="C912" s="23"/>
      <c r="D912" s="84"/>
      <c r="E912" s="19"/>
      <c r="F912" s="19"/>
      <c r="G912" s="19"/>
      <c r="H912" s="138"/>
      <c r="J912" s="6" t="e">
        <f>VLOOKUP(A912,Endosos!C890:E1389,3,)</f>
        <v>#N/A</v>
      </c>
      <c r="K912" s="6" t="e">
        <f t="shared" si="27"/>
        <v>#N/A</v>
      </c>
      <c r="L912" s="4" t="str">
        <f t="shared" si="28"/>
        <v>a</v>
      </c>
      <c r="M912" s="4"/>
    </row>
    <row r="913" spans="1:13" x14ac:dyDescent="0.25">
      <c r="A913" s="2">
        <v>882</v>
      </c>
      <c r="B913" s="19"/>
      <c r="C913" s="23"/>
      <c r="D913" s="84"/>
      <c r="E913" s="19"/>
      <c r="F913" s="19"/>
      <c r="G913" s="19"/>
      <c r="H913" s="138"/>
      <c r="J913" s="6" t="e">
        <f>VLOOKUP(A913,Endosos!C891:E1390,3,)</f>
        <v>#N/A</v>
      </c>
      <c r="K913" s="6" t="e">
        <f t="shared" si="27"/>
        <v>#N/A</v>
      </c>
      <c r="L913" s="4" t="str">
        <f t="shared" si="28"/>
        <v>a</v>
      </c>
      <c r="M913" s="4"/>
    </row>
    <row r="914" spans="1:13" x14ac:dyDescent="0.25">
      <c r="A914" s="2">
        <v>883</v>
      </c>
      <c r="B914" s="19"/>
      <c r="C914" s="23"/>
      <c r="D914" s="84"/>
      <c r="E914" s="19"/>
      <c r="F914" s="19"/>
      <c r="G914" s="19"/>
      <c r="H914" s="138"/>
      <c r="J914" s="6" t="e">
        <f>VLOOKUP(A914,Endosos!C892:E1391,3,)</f>
        <v>#N/A</v>
      </c>
      <c r="K914" s="6" t="e">
        <f t="shared" si="27"/>
        <v>#N/A</v>
      </c>
      <c r="L914" s="4" t="str">
        <f t="shared" si="28"/>
        <v>a</v>
      </c>
      <c r="M914" s="4"/>
    </row>
    <row r="915" spans="1:13" x14ac:dyDescent="0.25">
      <c r="A915" s="2">
        <v>884</v>
      </c>
      <c r="B915" s="19"/>
      <c r="C915" s="23"/>
      <c r="D915" s="84"/>
      <c r="E915" s="19"/>
      <c r="F915" s="19"/>
      <c r="G915" s="19"/>
      <c r="H915" s="138"/>
      <c r="J915" s="6" t="e">
        <f>VLOOKUP(A915,Endosos!C893:E1392,3,)</f>
        <v>#N/A</v>
      </c>
      <c r="K915" s="6" t="e">
        <f t="shared" si="27"/>
        <v>#N/A</v>
      </c>
      <c r="L915" s="4" t="str">
        <f t="shared" si="28"/>
        <v>a</v>
      </c>
      <c r="M915" s="4"/>
    </row>
    <row r="916" spans="1:13" x14ac:dyDescent="0.25">
      <c r="A916" s="2">
        <v>885</v>
      </c>
      <c r="B916" s="19"/>
      <c r="C916" s="23"/>
      <c r="D916" s="84"/>
      <c r="E916" s="19"/>
      <c r="F916" s="19"/>
      <c r="G916" s="19"/>
      <c r="H916" s="138"/>
      <c r="J916" s="6" t="e">
        <f>VLOOKUP(A916,Endosos!C894:E1393,3,)</f>
        <v>#N/A</v>
      </c>
      <c r="K916" s="6" t="e">
        <f t="shared" si="27"/>
        <v>#N/A</v>
      </c>
      <c r="L916" s="4" t="str">
        <f t="shared" si="28"/>
        <v>a</v>
      </c>
      <c r="M916" s="4"/>
    </row>
    <row r="917" spans="1:13" x14ac:dyDescent="0.25">
      <c r="A917" s="2">
        <v>886</v>
      </c>
      <c r="B917" s="19"/>
      <c r="C917" s="23"/>
      <c r="D917" s="84"/>
      <c r="E917" s="19"/>
      <c r="F917" s="19"/>
      <c r="G917" s="19"/>
      <c r="H917" s="138"/>
      <c r="J917" s="6" t="e">
        <f>VLOOKUP(A917,Endosos!C895:E1394,3,)</f>
        <v>#N/A</v>
      </c>
      <c r="K917" s="6" t="e">
        <f t="shared" si="27"/>
        <v>#N/A</v>
      </c>
      <c r="L917" s="4" t="str">
        <f t="shared" si="28"/>
        <v>a</v>
      </c>
      <c r="M917" s="4"/>
    </row>
    <row r="918" spans="1:13" x14ac:dyDescent="0.25">
      <c r="A918" s="2">
        <v>887</v>
      </c>
      <c r="B918" s="19"/>
      <c r="C918" s="23"/>
      <c r="D918" s="84"/>
      <c r="E918" s="19"/>
      <c r="F918" s="19"/>
      <c r="G918" s="19"/>
      <c r="H918" s="138"/>
      <c r="J918" s="6" t="e">
        <f>VLOOKUP(A918,Endosos!C896:E1395,3,)</f>
        <v>#N/A</v>
      </c>
      <c r="K918" s="6" t="e">
        <f t="shared" si="27"/>
        <v>#N/A</v>
      </c>
      <c r="L918" s="4" t="str">
        <f t="shared" si="28"/>
        <v>a</v>
      </c>
      <c r="M918" s="4"/>
    </row>
    <row r="919" spans="1:13" x14ac:dyDescent="0.25">
      <c r="A919" s="2">
        <v>888</v>
      </c>
      <c r="B919" s="19"/>
      <c r="C919" s="23"/>
      <c r="D919" s="84"/>
      <c r="E919" s="19"/>
      <c r="F919" s="19"/>
      <c r="G919" s="19"/>
      <c r="H919" s="138"/>
      <c r="J919" s="6" t="e">
        <f>VLOOKUP(A919,Endosos!C897:E1396,3,)</f>
        <v>#N/A</v>
      </c>
      <c r="K919" s="6" t="e">
        <f t="shared" si="27"/>
        <v>#N/A</v>
      </c>
      <c r="L919" s="4" t="str">
        <f t="shared" si="28"/>
        <v>a</v>
      </c>
      <c r="M919" s="4"/>
    </row>
    <row r="920" spans="1:13" x14ac:dyDescent="0.25">
      <c r="A920" s="2">
        <v>889</v>
      </c>
      <c r="B920" s="19"/>
      <c r="C920" s="23"/>
      <c r="D920" s="84"/>
      <c r="E920" s="19"/>
      <c r="F920" s="19"/>
      <c r="G920" s="19"/>
      <c r="H920" s="138"/>
      <c r="J920" s="6" t="e">
        <f>VLOOKUP(A920,Endosos!C898:E1397,3,)</f>
        <v>#N/A</v>
      </c>
      <c r="K920" s="6" t="e">
        <f t="shared" si="27"/>
        <v>#N/A</v>
      </c>
      <c r="L920" s="4" t="str">
        <f t="shared" si="28"/>
        <v>a</v>
      </c>
      <c r="M920" s="4"/>
    </row>
    <row r="921" spans="1:13" x14ac:dyDescent="0.25">
      <c r="A921" s="2">
        <v>890</v>
      </c>
      <c r="B921" s="19"/>
      <c r="C921" s="23"/>
      <c r="D921" s="84"/>
      <c r="E921" s="19"/>
      <c r="F921" s="19"/>
      <c r="G921" s="19"/>
      <c r="H921" s="138"/>
      <c r="J921" s="6" t="e">
        <f>VLOOKUP(A921,Endosos!C899:E1398,3,)</f>
        <v>#N/A</v>
      </c>
      <c r="K921" s="6" t="e">
        <f t="shared" si="27"/>
        <v>#N/A</v>
      </c>
      <c r="L921" s="4" t="str">
        <f t="shared" si="28"/>
        <v>a</v>
      </c>
      <c r="M921" s="4"/>
    </row>
    <row r="922" spans="1:13" x14ac:dyDescent="0.25">
      <c r="A922" s="2">
        <v>891</v>
      </c>
      <c r="B922" s="19"/>
      <c r="C922" s="23"/>
      <c r="D922" s="84"/>
      <c r="E922" s="19"/>
      <c r="F922" s="19"/>
      <c r="G922" s="19"/>
      <c r="H922" s="138"/>
      <c r="J922" s="6" t="e">
        <f>VLOOKUP(A922,Endosos!C900:E1399,3,)</f>
        <v>#N/A</v>
      </c>
      <c r="K922" s="6" t="e">
        <f t="shared" si="27"/>
        <v>#N/A</v>
      </c>
      <c r="L922" s="4" t="str">
        <f t="shared" si="28"/>
        <v>a</v>
      </c>
      <c r="M922" s="4"/>
    </row>
    <row r="923" spans="1:13" x14ac:dyDescent="0.25">
      <c r="A923" s="2">
        <v>892</v>
      </c>
      <c r="B923" s="19"/>
      <c r="C923" s="23"/>
      <c r="D923" s="84"/>
      <c r="E923" s="19"/>
      <c r="F923" s="19"/>
      <c r="G923" s="19"/>
      <c r="H923" s="138"/>
      <c r="J923" s="6" t="e">
        <f>VLOOKUP(A923,Endosos!C901:E1400,3,)</f>
        <v>#N/A</v>
      </c>
      <c r="K923" s="6" t="e">
        <f t="shared" si="27"/>
        <v>#N/A</v>
      </c>
      <c r="L923" s="4" t="str">
        <f t="shared" si="28"/>
        <v>a</v>
      </c>
      <c r="M923" s="4"/>
    </row>
    <row r="924" spans="1:13" x14ac:dyDescent="0.25">
      <c r="A924" s="2">
        <v>893</v>
      </c>
      <c r="B924" s="19"/>
      <c r="C924" s="23"/>
      <c r="D924" s="84"/>
      <c r="E924" s="19"/>
      <c r="F924" s="19"/>
      <c r="G924" s="19"/>
      <c r="H924" s="138"/>
      <c r="J924" s="6" t="e">
        <f>VLOOKUP(A924,Endosos!C902:E1401,3,)</f>
        <v>#N/A</v>
      </c>
      <c r="K924" s="6" t="e">
        <f t="shared" si="27"/>
        <v>#N/A</v>
      </c>
      <c r="L924" s="4" t="str">
        <f t="shared" si="28"/>
        <v>a</v>
      </c>
      <c r="M924" s="4"/>
    </row>
    <row r="925" spans="1:13" x14ac:dyDescent="0.25">
      <c r="A925" s="2">
        <v>894</v>
      </c>
      <c r="B925" s="19"/>
      <c r="C925" s="23"/>
      <c r="D925" s="84"/>
      <c r="E925" s="19"/>
      <c r="F925" s="19"/>
      <c r="G925" s="19"/>
      <c r="H925" s="138"/>
      <c r="J925" s="6" t="e">
        <f>VLOOKUP(A925,Endosos!C903:E1402,3,)</f>
        <v>#N/A</v>
      </c>
      <c r="K925" s="6" t="e">
        <f t="shared" si="27"/>
        <v>#N/A</v>
      </c>
      <c r="L925" s="4" t="str">
        <f t="shared" si="28"/>
        <v>a</v>
      </c>
      <c r="M925" s="4"/>
    </row>
    <row r="926" spans="1:13" x14ac:dyDescent="0.25">
      <c r="A926" s="2">
        <v>895</v>
      </c>
      <c r="B926" s="19"/>
      <c r="C926" s="23"/>
      <c r="D926" s="84"/>
      <c r="E926" s="19"/>
      <c r="F926" s="19"/>
      <c r="G926" s="19"/>
      <c r="H926" s="138"/>
      <c r="J926" s="6" t="e">
        <f>VLOOKUP(A926,Endosos!C904:E1403,3,)</f>
        <v>#N/A</v>
      </c>
      <c r="K926" s="6" t="e">
        <f t="shared" si="27"/>
        <v>#N/A</v>
      </c>
      <c r="L926" s="4" t="str">
        <f t="shared" si="28"/>
        <v>a</v>
      </c>
      <c r="M926" s="4"/>
    </row>
    <row r="927" spans="1:13" x14ac:dyDescent="0.25">
      <c r="A927" s="2">
        <v>896</v>
      </c>
      <c r="B927" s="19"/>
      <c r="C927" s="23"/>
      <c r="D927" s="84"/>
      <c r="E927" s="19"/>
      <c r="F927" s="19"/>
      <c r="G927" s="19"/>
      <c r="H927" s="138"/>
      <c r="J927" s="6" t="e">
        <f>VLOOKUP(A927,Endosos!C905:E1404,3,)</f>
        <v>#N/A</v>
      </c>
      <c r="K927" s="6" t="e">
        <f t="shared" si="27"/>
        <v>#N/A</v>
      </c>
      <c r="L927" s="4" t="str">
        <f t="shared" si="28"/>
        <v>a</v>
      </c>
      <c r="M927" s="4"/>
    </row>
    <row r="928" spans="1:13" x14ac:dyDescent="0.25">
      <c r="A928" s="2">
        <v>897</v>
      </c>
      <c r="B928" s="19"/>
      <c r="C928" s="23"/>
      <c r="D928" s="84"/>
      <c r="E928" s="19"/>
      <c r="F928" s="19"/>
      <c r="G928" s="19"/>
      <c r="H928" s="138"/>
      <c r="J928" s="6" t="e">
        <f>VLOOKUP(A928,Endosos!C906:E1405,3,)</f>
        <v>#N/A</v>
      </c>
      <c r="K928" s="6" t="e">
        <f t="shared" si="27"/>
        <v>#N/A</v>
      </c>
      <c r="L928" s="4" t="str">
        <f t="shared" si="28"/>
        <v>a</v>
      </c>
      <c r="M928" s="4"/>
    </row>
    <row r="929" spans="1:13" x14ac:dyDescent="0.25">
      <c r="A929" s="2">
        <v>898</v>
      </c>
      <c r="B929" s="19"/>
      <c r="C929" s="23"/>
      <c r="D929" s="84"/>
      <c r="E929" s="19"/>
      <c r="F929" s="19"/>
      <c r="G929" s="19"/>
      <c r="H929" s="138"/>
      <c r="J929" s="6" t="e">
        <f>VLOOKUP(A929,Endosos!C907:E1406,3,)</f>
        <v>#N/A</v>
      </c>
      <c r="K929" s="6" t="e">
        <f t="shared" ref="K929:K992" si="29">IF(J929="Baja de Vehículo",1,0)</f>
        <v>#N/A</v>
      </c>
      <c r="L929" s="4" t="str">
        <f t="shared" ref="L929:L992" si="30">IF(ISNA(J929),"a","D")</f>
        <v>a</v>
      </c>
      <c r="M929" s="4"/>
    </row>
    <row r="930" spans="1:13" x14ac:dyDescent="0.25">
      <c r="A930" s="2">
        <v>899</v>
      </c>
      <c r="B930" s="19"/>
      <c r="C930" s="23"/>
      <c r="D930" s="84"/>
      <c r="E930" s="19"/>
      <c r="F930" s="19"/>
      <c r="G930" s="19"/>
      <c r="H930" s="138"/>
      <c r="J930" s="6" t="e">
        <f>VLOOKUP(A930,Endosos!C908:E1407,3,)</f>
        <v>#N/A</v>
      </c>
      <c r="K930" s="6" t="e">
        <f t="shared" si="29"/>
        <v>#N/A</v>
      </c>
      <c r="L930" s="4" t="str">
        <f t="shared" si="30"/>
        <v>a</v>
      </c>
      <c r="M930" s="4"/>
    </row>
    <row r="931" spans="1:13" x14ac:dyDescent="0.25">
      <c r="A931" s="2">
        <v>900</v>
      </c>
      <c r="B931" s="19"/>
      <c r="C931" s="23"/>
      <c r="D931" s="84"/>
      <c r="E931" s="19"/>
      <c r="F931" s="19"/>
      <c r="G931" s="19"/>
      <c r="H931" s="138"/>
      <c r="J931" s="6" t="e">
        <f>VLOOKUP(A931,Endosos!C909:E1408,3,)</f>
        <v>#N/A</v>
      </c>
      <c r="K931" s="6" t="e">
        <f t="shared" si="29"/>
        <v>#N/A</v>
      </c>
      <c r="L931" s="4" t="str">
        <f t="shared" si="30"/>
        <v>a</v>
      </c>
      <c r="M931" s="4"/>
    </row>
    <row r="932" spans="1:13" x14ac:dyDescent="0.25">
      <c r="A932" s="2">
        <v>901</v>
      </c>
      <c r="B932" s="19"/>
      <c r="C932" s="23"/>
      <c r="D932" s="84"/>
      <c r="E932" s="19"/>
      <c r="F932" s="19"/>
      <c r="G932" s="19"/>
      <c r="H932" s="138"/>
      <c r="J932" s="6" t="e">
        <f>VLOOKUP(A932,Endosos!C910:E1409,3,)</f>
        <v>#N/A</v>
      </c>
      <c r="K932" s="6" t="e">
        <f t="shared" si="29"/>
        <v>#N/A</v>
      </c>
      <c r="L932" s="4" t="str">
        <f t="shared" si="30"/>
        <v>a</v>
      </c>
      <c r="M932" s="4"/>
    </row>
    <row r="933" spans="1:13" x14ac:dyDescent="0.25">
      <c r="A933" s="2">
        <v>902</v>
      </c>
      <c r="B933" s="19"/>
      <c r="C933" s="23"/>
      <c r="D933" s="84"/>
      <c r="E933" s="19"/>
      <c r="F933" s="19"/>
      <c r="G933" s="19"/>
      <c r="H933" s="138"/>
      <c r="J933" s="6" t="e">
        <f>VLOOKUP(A933,Endosos!C911:E1410,3,)</f>
        <v>#N/A</v>
      </c>
      <c r="K933" s="6" t="e">
        <f t="shared" si="29"/>
        <v>#N/A</v>
      </c>
      <c r="L933" s="4" t="str">
        <f t="shared" si="30"/>
        <v>a</v>
      </c>
      <c r="M933" s="4"/>
    </row>
    <row r="934" spans="1:13" x14ac:dyDescent="0.25">
      <c r="A934" s="2">
        <v>903</v>
      </c>
      <c r="B934" s="19"/>
      <c r="C934" s="23"/>
      <c r="D934" s="84"/>
      <c r="E934" s="19"/>
      <c r="F934" s="19"/>
      <c r="G934" s="19"/>
      <c r="H934" s="138"/>
      <c r="J934" s="6" t="e">
        <f>VLOOKUP(A934,Endosos!C912:E1411,3,)</f>
        <v>#N/A</v>
      </c>
      <c r="K934" s="6" t="e">
        <f t="shared" si="29"/>
        <v>#N/A</v>
      </c>
      <c r="L934" s="4" t="str">
        <f t="shared" si="30"/>
        <v>a</v>
      </c>
      <c r="M934" s="4"/>
    </row>
    <row r="935" spans="1:13" x14ac:dyDescent="0.25">
      <c r="A935" s="2">
        <v>904</v>
      </c>
      <c r="B935" s="19"/>
      <c r="C935" s="23"/>
      <c r="D935" s="84"/>
      <c r="E935" s="19"/>
      <c r="F935" s="19"/>
      <c r="G935" s="19"/>
      <c r="H935" s="138"/>
      <c r="J935" s="6" t="e">
        <f>VLOOKUP(A935,Endosos!C913:E1412,3,)</f>
        <v>#N/A</v>
      </c>
      <c r="K935" s="6" t="e">
        <f t="shared" si="29"/>
        <v>#N/A</v>
      </c>
      <c r="L935" s="4" t="str">
        <f t="shared" si="30"/>
        <v>a</v>
      </c>
      <c r="M935" s="4"/>
    </row>
    <row r="936" spans="1:13" x14ac:dyDescent="0.25">
      <c r="A936" s="2">
        <v>905</v>
      </c>
      <c r="B936" s="19"/>
      <c r="C936" s="37"/>
      <c r="D936" s="84"/>
      <c r="E936" s="19"/>
      <c r="F936" s="19"/>
      <c r="G936" s="19"/>
      <c r="H936" s="138"/>
      <c r="J936" s="6" t="e">
        <f>VLOOKUP(A936,Endosos!C914:E1413,3,)</f>
        <v>#N/A</v>
      </c>
      <c r="K936" s="6" t="e">
        <f t="shared" si="29"/>
        <v>#N/A</v>
      </c>
      <c r="L936" s="4" t="str">
        <f t="shared" si="30"/>
        <v>a</v>
      </c>
      <c r="M936" s="4"/>
    </row>
    <row r="937" spans="1:13" x14ac:dyDescent="0.25">
      <c r="A937" s="2">
        <v>906</v>
      </c>
      <c r="B937" s="19"/>
      <c r="C937" s="23"/>
      <c r="D937" s="84"/>
      <c r="E937" s="19"/>
      <c r="F937" s="19"/>
      <c r="G937" s="19"/>
      <c r="H937" s="138"/>
      <c r="J937" s="6" t="e">
        <f>VLOOKUP(A937,Endosos!C915:E1414,3,)</f>
        <v>#N/A</v>
      </c>
      <c r="K937" s="6" t="e">
        <f t="shared" si="29"/>
        <v>#N/A</v>
      </c>
      <c r="L937" s="4" t="str">
        <f t="shared" si="30"/>
        <v>a</v>
      </c>
      <c r="M937" s="4"/>
    </row>
    <row r="938" spans="1:13" x14ac:dyDescent="0.25">
      <c r="A938" s="2">
        <v>907</v>
      </c>
      <c r="B938" s="19"/>
      <c r="C938" s="23"/>
      <c r="D938" s="84"/>
      <c r="E938" s="19"/>
      <c r="F938" s="19"/>
      <c r="G938" s="19"/>
      <c r="H938" s="138"/>
      <c r="J938" s="6" t="e">
        <f>VLOOKUP(A938,Endosos!C916:E1415,3,)</f>
        <v>#N/A</v>
      </c>
      <c r="K938" s="6" t="e">
        <f t="shared" si="29"/>
        <v>#N/A</v>
      </c>
      <c r="L938" s="4" t="str">
        <f t="shared" si="30"/>
        <v>a</v>
      </c>
      <c r="M938" s="4"/>
    </row>
    <row r="939" spans="1:13" x14ac:dyDescent="0.25">
      <c r="A939" s="2">
        <v>908</v>
      </c>
      <c r="B939" s="19"/>
      <c r="C939" s="23"/>
      <c r="D939" s="84"/>
      <c r="E939" s="19"/>
      <c r="F939" s="19"/>
      <c r="G939" s="19"/>
      <c r="H939" s="138"/>
      <c r="J939" s="6" t="e">
        <f>VLOOKUP(A939,Endosos!C917:E1416,3,)</f>
        <v>#N/A</v>
      </c>
      <c r="K939" s="6" t="e">
        <f t="shared" si="29"/>
        <v>#N/A</v>
      </c>
      <c r="L939" s="4" t="str">
        <f t="shared" si="30"/>
        <v>a</v>
      </c>
      <c r="M939" s="4"/>
    </row>
    <row r="940" spans="1:13" x14ac:dyDescent="0.25">
      <c r="A940" s="2">
        <v>909</v>
      </c>
      <c r="B940" s="19"/>
      <c r="C940" s="23"/>
      <c r="D940" s="84"/>
      <c r="E940" s="19"/>
      <c r="F940" s="19"/>
      <c r="G940" s="19"/>
      <c r="H940" s="138"/>
      <c r="J940" s="6" t="e">
        <f>VLOOKUP(A940,Endosos!C918:E1417,3,)</f>
        <v>#N/A</v>
      </c>
      <c r="K940" s="6" t="e">
        <f t="shared" si="29"/>
        <v>#N/A</v>
      </c>
      <c r="L940" s="4" t="str">
        <f t="shared" si="30"/>
        <v>a</v>
      </c>
      <c r="M940" s="4"/>
    </row>
    <row r="941" spans="1:13" x14ac:dyDescent="0.25">
      <c r="A941" s="2">
        <v>910</v>
      </c>
      <c r="B941" s="19"/>
      <c r="C941" s="23"/>
      <c r="D941" s="84"/>
      <c r="E941" s="19"/>
      <c r="F941" s="19"/>
      <c r="G941" s="19"/>
      <c r="H941" s="138"/>
      <c r="J941" s="6" t="e">
        <f>VLOOKUP(A941,Endosos!C919:E1418,3,)</f>
        <v>#N/A</v>
      </c>
      <c r="K941" s="6" t="e">
        <f t="shared" si="29"/>
        <v>#N/A</v>
      </c>
      <c r="L941" s="4" t="str">
        <f t="shared" si="30"/>
        <v>a</v>
      </c>
      <c r="M941" s="4"/>
    </row>
    <row r="942" spans="1:13" x14ac:dyDescent="0.25">
      <c r="A942" s="2">
        <v>911</v>
      </c>
      <c r="B942" s="19"/>
      <c r="C942" s="23"/>
      <c r="D942" s="84"/>
      <c r="E942" s="19"/>
      <c r="F942" s="19"/>
      <c r="G942" s="19"/>
      <c r="H942" s="138"/>
      <c r="J942" s="6" t="e">
        <f>VLOOKUP(A942,Endosos!C920:E1419,3,)</f>
        <v>#N/A</v>
      </c>
      <c r="K942" s="6" t="e">
        <f t="shared" si="29"/>
        <v>#N/A</v>
      </c>
      <c r="L942" s="4" t="str">
        <f t="shared" si="30"/>
        <v>a</v>
      </c>
      <c r="M942" s="4"/>
    </row>
    <row r="943" spans="1:13" x14ac:dyDescent="0.25">
      <c r="A943" s="2">
        <v>912</v>
      </c>
      <c r="B943" s="19"/>
      <c r="C943" s="23"/>
      <c r="D943" s="84"/>
      <c r="E943" s="19"/>
      <c r="F943" s="19"/>
      <c r="G943" s="19"/>
      <c r="H943" s="138"/>
      <c r="J943" s="6" t="e">
        <f>VLOOKUP(A943,Endosos!C921:E1420,3,)</f>
        <v>#N/A</v>
      </c>
      <c r="K943" s="6" t="e">
        <f t="shared" si="29"/>
        <v>#N/A</v>
      </c>
      <c r="L943" s="4" t="str">
        <f t="shared" si="30"/>
        <v>a</v>
      </c>
      <c r="M943" s="4"/>
    </row>
    <row r="944" spans="1:13" x14ac:dyDescent="0.25">
      <c r="A944" s="2">
        <v>913</v>
      </c>
      <c r="B944" s="19"/>
      <c r="C944" s="23"/>
      <c r="D944" s="84"/>
      <c r="E944" s="19"/>
      <c r="F944" s="19"/>
      <c r="G944" s="19"/>
      <c r="H944" s="138"/>
      <c r="J944" s="6" t="e">
        <f>VLOOKUP(A944,Endosos!C922:E1421,3,)</f>
        <v>#N/A</v>
      </c>
      <c r="K944" s="6" t="e">
        <f t="shared" si="29"/>
        <v>#N/A</v>
      </c>
      <c r="L944" s="4" t="str">
        <f t="shared" si="30"/>
        <v>a</v>
      </c>
      <c r="M944" s="4"/>
    </row>
    <row r="945" spans="1:13" x14ac:dyDescent="0.25">
      <c r="A945" s="2">
        <v>914</v>
      </c>
      <c r="B945" s="19"/>
      <c r="C945" s="23"/>
      <c r="D945" s="84"/>
      <c r="E945" s="19"/>
      <c r="F945" s="19"/>
      <c r="G945" s="19"/>
      <c r="H945" s="138"/>
      <c r="J945" s="6" t="e">
        <f>VLOOKUP(A945,Endosos!C923:E1422,3,)</f>
        <v>#N/A</v>
      </c>
      <c r="K945" s="6" t="e">
        <f t="shared" si="29"/>
        <v>#N/A</v>
      </c>
      <c r="L945" s="4" t="str">
        <f t="shared" si="30"/>
        <v>a</v>
      </c>
      <c r="M945" s="4"/>
    </row>
    <row r="946" spans="1:13" x14ac:dyDescent="0.25">
      <c r="A946" s="2">
        <v>915</v>
      </c>
      <c r="B946" s="19"/>
      <c r="C946" s="23"/>
      <c r="D946" s="84"/>
      <c r="E946" s="19"/>
      <c r="F946" s="19"/>
      <c r="G946" s="19"/>
      <c r="H946" s="138"/>
      <c r="J946" s="6" t="e">
        <f>VLOOKUP(A946,Endosos!C924:E1423,3,)</f>
        <v>#N/A</v>
      </c>
      <c r="K946" s="6" t="e">
        <f t="shared" si="29"/>
        <v>#N/A</v>
      </c>
      <c r="L946" s="4" t="str">
        <f t="shared" si="30"/>
        <v>a</v>
      </c>
      <c r="M946" s="4"/>
    </row>
    <row r="947" spans="1:13" x14ac:dyDescent="0.25">
      <c r="A947" s="2">
        <v>916</v>
      </c>
      <c r="B947" s="19"/>
      <c r="C947" s="23"/>
      <c r="D947" s="84"/>
      <c r="E947" s="19"/>
      <c r="F947" s="19"/>
      <c r="G947" s="19"/>
      <c r="H947" s="138"/>
      <c r="J947" s="6" t="e">
        <f>VLOOKUP(A947,Endosos!C925:E1424,3,)</f>
        <v>#N/A</v>
      </c>
      <c r="K947" s="6" t="e">
        <f t="shared" si="29"/>
        <v>#N/A</v>
      </c>
      <c r="L947" s="4" t="str">
        <f t="shared" si="30"/>
        <v>a</v>
      </c>
      <c r="M947" s="4"/>
    </row>
    <row r="948" spans="1:13" x14ac:dyDescent="0.25">
      <c r="A948" s="2">
        <v>917</v>
      </c>
      <c r="B948" s="19"/>
      <c r="C948" s="23"/>
      <c r="D948" s="84"/>
      <c r="E948" s="19"/>
      <c r="F948" s="19"/>
      <c r="G948" s="19"/>
      <c r="H948" s="138"/>
      <c r="J948" s="6" t="e">
        <f>VLOOKUP(A948,Endosos!C926:E1425,3,)</f>
        <v>#N/A</v>
      </c>
      <c r="K948" s="6" t="e">
        <f t="shared" si="29"/>
        <v>#N/A</v>
      </c>
      <c r="L948" s="4" t="str">
        <f t="shared" si="30"/>
        <v>a</v>
      </c>
      <c r="M948" s="4"/>
    </row>
    <row r="949" spans="1:13" x14ac:dyDescent="0.25">
      <c r="A949" s="2">
        <v>918</v>
      </c>
      <c r="B949" s="19"/>
      <c r="C949" s="23"/>
      <c r="D949" s="84"/>
      <c r="E949" s="19"/>
      <c r="F949" s="19"/>
      <c r="G949" s="19"/>
      <c r="H949" s="138"/>
      <c r="J949" s="6" t="e">
        <f>VLOOKUP(A949,Endosos!C927:E1426,3,)</f>
        <v>#N/A</v>
      </c>
      <c r="K949" s="6" t="e">
        <f t="shared" si="29"/>
        <v>#N/A</v>
      </c>
      <c r="L949" s="4" t="str">
        <f t="shared" si="30"/>
        <v>a</v>
      </c>
      <c r="M949" s="4"/>
    </row>
    <row r="950" spans="1:13" x14ac:dyDescent="0.25">
      <c r="A950" s="2">
        <v>919</v>
      </c>
      <c r="B950" s="19"/>
      <c r="C950" s="23"/>
      <c r="D950" s="84"/>
      <c r="E950" s="19"/>
      <c r="F950" s="19"/>
      <c r="G950" s="19"/>
      <c r="H950" s="138"/>
      <c r="J950" s="6" t="e">
        <f>VLOOKUP(A950,Endosos!C928:E1427,3,)</f>
        <v>#N/A</v>
      </c>
      <c r="K950" s="6" t="e">
        <f t="shared" si="29"/>
        <v>#N/A</v>
      </c>
      <c r="L950" s="4" t="str">
        <f t="shared" si="30"/>
        <v>a</v>
      </c>
      <c r="M950" s="4"/>
    </row>
    <row r="951" spans="1:13" x14ac:dyDescent="0.25">
      <c r="A951" s="2">
        <v>920</v>
      </c>
      <c r="B951" s="19"/>
      <c r="C951" s="23"/>
      <c r="D951" s="84"/>
      <c r="E951" s="19"/>
      <c r="F951" s="19"/>
      <c r="G951" s="19"/>
      <c r="H951" s="138"/>
      <c r="J951" s="6" t="e">
        <f>VLOOKUP(A951,Endosos!C929:E1428,3,)</f>
        <v>#N/A</v>
      </c>
      <c r="K951" s="6" t="e">
        <f t="shared" si="29"/>
        <v>#N/A</v>
      </c>
      <c r="L951" s="4" t="str">
        <f t="shared" si="30"/>
        <v>a</v>
      </c>
      <c r="M951" s="4"/>
    </row>
    <row r="952" spans="1:13" x14ac:dyDescent="0.25">
      <c r="A952" s="2">
        <v>921</v>
      </c>
      <c r="B952" s="19"/>
      <c r="C952" s="23"/>
      <c r="D952" s="84"/>
      <c r="E952" s="19"/>
      <c r="F952" s="19"/>
      <c r="G952" s="19"/>
      <c r="H952" s="138"/>
      <c r="J952" s="6" t="e">
        <f>VLOOKUP(A952,Endosos!C930:E1429,3,)</f>
        <v>#N/A</v>
      </c>
      <c r="K952" s="6" t="e">
        <f t="shared" si="29"/>
        <v>#N/A</v>
      </c>
      <c r="L952" s="4" t="str">
        <f t="shared" si="30"/>
        <v>a</v>
      </c>
      <c r="M952" s="4"/>
    </row>
    <row r="953" spans="1:13" x14ac:dyDescent="0.25">
      <c r="A953" s="2">
        <v>922</v>
      </c>
      <c r="B953" s="19"/>
      <c r="C953" s="23"/>
      <c r="D953" s="84"/>
      <c r="E953" s="19"/>
      <c r="F953" s="19"/>
      <c r="G953" s="19"/>
      <c r="H953" s="138"/>
      <c r="J953" s="6" t="e">
        <f>VLOOKUP(A953,Endosos!C931:E1430,3,)</f>
        <v>#N/A</v>
      </c>
      <c r="K953" s="6" t="e">
        <f t="shared" si="29"/>
        <v>#N/A</v>
      </c>
      <c r="L953" s="4" t="str">
        <f t="shared" si="30"/>
        <v>a</v>
      </c>
      <c r="M953" s="4"/>
    </row>
    <row r="954" spans="1:13" x14ac:dyDescent="0.25">
      <c r="A954" s="2">
        <v>923</v>
      </c>
      <c r="B954" s="19"/>
      <c r="C954" s="23"/>
      <c r="D954" s="84"/>
      <c r="E954" s="19"/>
      <c r="F954" s="19"/>
      <c r="G954" s="19"/>
      <c r="H954" s="138"/>
      <c r="J954" s="6" t="e">
        <f>VLOOKUP(A954,Endosos!C932:E1431,3,)</f>
        <v>#N/A</v>
      </c>
      <c r="K954" s="6" t="e">
        <f t="shared" si="29"/>
        <v>#N/A</v>
      </c>
      <c r="L954" s="4" t="str">
        <f t="shared" si="30"/>
        <v>a</v>
      </c>
      <c r="M954" s="4"/>
    </row>
    <row r="955" spans="1:13" x14ac:dyDescent="0.25">
      <c r="A955" s="2">
        <v>924</v>
      </c>
      <c r="B955" s="19"/>
      <c r="C955" s="23"/>
      <c r="D955" s="84"/>
      <c r="E955" s="19"/>
      <c r="F955" s="19"/>
      <c r="G955" s="19"/>
      <c r="H955" s="138"/>
      <c r="J955" s="6" t="e">
        <f>VLOOKUP(A955,Endosos!C933:E1432,3,)</f>
        <v>#N/A</v>
      </c>
      <c r="K955" s="6" t="e">
        <f t="shared" si="29"/>
        <v>#N/A</v>
      </c>
      <c r="L955" s="4" t="str">
        <f t="shared" si="30"/>
        <v>a</v>
      </c>
      <c r="M955" s="4"/>
    </row>
    <row r="956" spans="1:13" x14ac:dyDescent="0.25">
      <c r="A956" s="2">
        <v>925</v>
      </c>
      <c r="B956" s="19"/>
      <c r="C956" s="23"/>
      <c r="D956" s="84"/>
      <c r="E956" s="19"/>
      <c r="F956" s="19"/>
      <c r="G956" s="19"/>
      <c r="H956" s="138"/>
      <c r="J956" s="6" t="e">
        <f>VLOOKUP(A956,Endosos!C934:E1433,3,)</f>
        <v>#N/A</v>
      </c>
      <c r="K956" s="6" t="e">
        <f t="shared" si="29"/>
        <v>#N/A</v>
      </c>
      <c r="L956" s="4" t="str">
        <f t="shared" si="30"/>
        <v>a</v>
      </c>
      <c r="M956" s="4"/>
    </row>
    <row r="957" spans="1:13" x14ac:dyDescent="0.25">
      <c r="A957" s="2">
        <v>926</v>
      </c>
      <c r="B957" s="19"/>
      <c r="C957" s="23"/>
      <c r="D957" s="84"/>
      <c r="E957" s="19"/>
      <c r="F957" s="19"/>
      <c r="G957" s="19"/>
      <c r="H957" s="138"/>
      <c r="J957" s="6" t="e">
        <f>VLOOKUP(A957,Endosos!C935:E1434,3,)</f>
        <v>#N/A</v>
      </c>
      <c r="K957" s="6" t="e">
        <f t="shared" si="29"/>
        <v>#N/A</v>
      </c>
      <c r="L957" s="4" t="str">
        <f t="shared" si="30"/>
        <v>a</v>
      </c>
      <c r="M957" s="4"/>
    </row>
    <row r="958" spans="1:13" x14ac:dyDescent="0.25">
      <c r="A958" s="2">
        <v>927</v>
      </c>
      <c r="B958" s="19"/>
      <c r="C958" s="23"/>
      <c r="D958" s="84"/>
      <c r="E958" s="19"/>
      <c r="F958" s="19"/>
      <c r="G958" s="19"/>
      <c r="H958" s="138"/>
      <c r="J958" s="6" t="e">
        <f>VLOOKUP(A958,Endosos!C936:E1435,3,)</f>
        <v>#N/A</v>
      </c>
      <c r="K958" s="6" t="e">
        <f t="shared" si="29"/>
        <v>#N/A</v>
      </c>
      <c r="L958" s="4" t="str">
        <f t="shared" si="30"/>
        <v>a</v>
      </c>
      <c r="M958" s="4"/>
    </row>
    <row r="959" spans="1:13" x14ac:dyDescent="0.25">
      <c r="A959" s="2">
        <v>928</v>
      </c>
      <c r="B959" s="19"/>
      <c r="C959" s="23"/>
      <c r="D959" s="84"/>
      <c r="E959" s="19"/>
      <c r="F959" s="19"/>
      <c r="G959" s="19"/>
      <c r="H959" s="138"/>
      <c r="J959" s="6" t="e">
        <f>VLOOKUP(A959,Endosos!C937:E1436,3,)</f>
        <v>#N/A</v>
      </c>
      <c r="K959" s="6" t="e">
        <f t="shared" si="29"/>
        <v>#N/A</v>
      </c>
      <c r="L959" s="4" t="str">
        <f t="shared" si="30"/>
        <v>a</v>
      </c>
      <c r="M959" s="4"/>
    </row>
    <row r="960" spans="1:13" x14ac:dyDescent="0.25">
      <c r="A960" s="2">
        <v>929</v>
      </c>
      <c r="B960" s="19"/>
      <c r="C960" s="23"/>
      <c r="D960" s="84"/>
      <c r="E960" s="19"/>
      <c r="F960" s="19"/>
      <c r="G960" s="19"/>
      <c r="H960" s="138"/>
      <c r="J960" s="6" t="e">
        <f>VLOOKUP(A960,Endosos!C938:E1437,3,)</f>
        <v>#N/A</v>
      </c>
      <c r="K960" s="6" t="e">
        <f t="shared" si="29"/>
        <v>#N/A</v>
      </c>
      <c r="L960" s="4" t="str">
        <f t="shared" si="30"/>
        <v>a</v>
      </c>
      <c r="M960" s="4"/>
    </row>
    <row r="961" spans="1:13" x14ac:dyDescent="0.25">
      <c r="A961" s="2">
        <v>930</v>
      </c>
      <c r="B961" s="19"/>
      <c r="C961" s="23"/>
      <c r="D961" s="84"/>
      <c r="E961" s="19"/>
      <c r="F961" s="19"/>
      <c r="G961" s="19"/>
      <c r="H961" s="138"/>
      <c r="J961" s="6" t="e">
        <f>VLOOKUP(A961,Endosos!C939:E1438,3,)</f>
        <v>#N/A</v>
      </c>
      <c r="K961" s="6" t="e">
        <f t="shared" si="29"/>
        <v>#N/A</v>
      </c>
      <c r="L961" s="4" t="str">
        <f t="shared" si="30"/>
        <v>a</v>
      </c>
      <c r="M961" s="4"/>
    </row>
    <row r="962" spans="1:13" x14ac:dyDescent="0.25">
      <c r="A962" s="2">
        <v>931</v>
      </c>
      <c r="B962" s="19"/>
      <c r="C962" s="23"/>
      <c r="D962" s="84"/>
      <c r="E962" s="19"/>
      <c r="F962" s="19"/>
      <c r="G962" s="19"/>
      <c r="H962" s="138"/>
      <c r="J962" s="6" t="e">
        <f>VLOOKUP(A962,Endosos!C940:E1439,3,)</f>
        <v>#N/A</v>
      </c>
      <c r="K962" s="6" t="e">
        <f t="shared" si="29"/>
        <v>#N/A</v>
      </c>
      <c r="L962" s="4" t="str">
        <f t="shared" si="30"/>
        <v>a</v>
      </c>
      <c r="M962" s="4"/>
    </row>
    <row r="963" spans="1:13" x14ac:dyDescent="0.25">
      <c r="A963" s="2">
        <v>932</v>
      </c>
      <c r="B963" s="19"/>
      <c r="C963" s="23"/>
      <c r="D963" s="84"/>
      <c r="E963" s="19"/>
      <c r="F963" s="19"/>
      <c r="G963" s="19"/>
      <c r="H963" s="138"/>
      <c r="J963" s="6" t="e">
        <f>VLOOKUP(A963,Endosos!C941:E1440,3,)</f>
        <v>#N/A</v>
      </c>
      <c r="K963" s="6" t="e">
        <f t="shared" si="29"/>
        <v>#N/A</v>
      </c>
      <c r="L963" s="4" t="str">
        <f t="shared" si="30"/>
        <v>a</v>
      </c>
      <c r="M963" s="4"/>
    </row>
    <row r="964" spans="1:13" x14ac:dyDescent="0.25">
      <c r="A964" s="2">
        <v>933</v>
      </c>
      <c r="B964" s="19"/>
      <c r="C964" s="23"/>
      <c r="D964" s="84"/>
      <c r="E964" s="19"/>
      <c r="F964" s="19"/>
      <c r="G964" s="19"/>
      <c r="H964" s="138"/>
      <c r="J964" s="6" t="e">
        <f>VLOOKUP(A964,Endosos!C942:E1441,3,)</f>
        <v>#N/A</v>
      </c>
      <c r="K964" s="6" t="e">
        <f t="shared" si="29"/>
        <v>#N/A</v>
      </c>
      <c r="L964" s="4" t="str">
        <f t="shared" si="30"/>
        <v>a</v>
      </c>
      <c r="M964" s="4"/>
    </row>
    <row r="965" spans="1:13" x14ac:dyDescent="0.25">
      <c r="A965" s="2">
        <v>934</v>
      </c>
      <c r="B965" s="19"/>
      <c r="C965" s="23"/>
      <c r="D965" s="84"/>
      <c r="E965" s="19"/>
      <c r="F965" s="19"/>
      <c r="G965" s="19"/>
      <c r="H965" s="138"/>
      <c r="J965" s="6" t="e">
        <f>VLOOKUP(A965,Endosos!C943:E1442,3,)</f>
        <v>#N/A</v>
      </c>
      <c r="K965" s="6" t="e">
        <f t="shared" si="29"/>
        <v>#N/A</v>
      </c>
      <c r="L965" s="4" t="str">
        <f t="shared" si="30"/>
        <v>a</v>
      </c>
      <c r="M965" s="4"/>
    </row>
    <row r="966" spans="1:13" x14ac:dyDescent="0.25">
      <c r="A966" s="2">
        <v>935</v>
      </c>
      <c r="B966" s="19"/>
      <c r="C966" s="23"/>
      <c r="D966" s="84"/>
      <c r="E966" s="19"/>
      <c r="F966" s="19"/>
      <c r="G966" s="19"/>
      <c r="H966" s="138"/>
      <c r="J966" s="6" t="e">
        <f>VLOOKUP(A966,Endosos!C944:E1443,3,)</f>
        <v>#N/A</v>
      </c>
      <c r="K966" s="6" t="e">
        <f t="shared" si="29"/>
        <v>#N/A</v>
      </c>
      <c r="L966" s="4" t="str">
        <f t="shared" si="30"/>
        <v>a</v>
      </c>
      <c r="M966" s="4"/>
    </row>
    <row r="967" spans="1:13" x14ac:dyDescent="0.25">
      <c r="A967" s="2">
        <v>936</v>
      </c>
      <c r="B967" s="19"/>
      <c r="C967" s="23"/>
      <c r="D967" s="84"/>
      <c r="E967" s="19"/>
      <c r="F967" s="19"/>
      <c r="G967" s="19"/>
      <c r="H967" s="138"/>
      <c r="J967" s="6" t="e">
        <f>VLOOKUP(A967,Endosos!C945:E1444,3,)</f>
        <v>#N/A</v>
      </c>
      <c r="K967" s="6" t="e">
        <f t="shared" si="29"/>
        <v>#N/A</v>
      </c>
      <c r="L967" s="4" t="str">
        <f t="shared" si="30"/>
        <v>a</v>
      </c>
      <c r="M967" s="4"/>
    </row>
    <row r="968" spans="1:13" x14ac:dyDescent="0.25">
      <c r="A968" s="2">
        <v>937</v>
      </c>
      <c r="B968" s="19"/>
      <c r="C968" s="23"/>
      <c r="D968" s="84"/>
      <c r="E968" s="19"/>
      <c r="F968" s="19"/>
      <c r="G968" s="19"/>
      <c r="H968" s="138"/>
      <c r="J968" s="6" t="e">
        <f>VLOOKUP(A968,Endosos!C946:E1445,3,)</f>
        <v>#N/A</v>
      </c>
      <c r="K968" s="6" t="e">
        <f t="shared" si="29"/>
        <v>#N/A</v>
      </c>
      <c r="L968" s="4" t="str">
        <f t="shared" si="30"/>
        <v>a</v>
      </c>
      <c r="M968" s="4"/>
    </row>
    <row r="969" spans="1:13" x14ac:dyDescent="0.25">
      <c r="A969" s="2">
        <v>938</v>
      </c>
      <c r="B969" s="19"/>
      <c r="C969" s="23"/>
      <c r="D969" s="84"/>
      <c r="E969" s="19"/>
      <c r="F969" s="19"/>
      <c r="G969" s="19"/>
      <c r="H969" s="138"/>
      <c r="J969" s="6" t="e">
        <f>VLOOKUP(A969,Endosos!C947:E1446,3,)</f>
        <v>#N/A</v>
      </c>
      <c r="K969" s="6" t="e">
        <f t="shared" si="29"/>
        <v>#N/A</v>
      </c>
      <c r="L969" s="4" t="str">
        <f t="shared" si="30"/>
        <v>a</v>
      </c>
      <c r="M969" s="4"/>
    </row>
    <row r="970" spans="1:13" x14ac:dyDescent="0.25">
      <c r="A970" s="2">
        <v>939</v>
      </c>
      <c r="B970" s="19"/>
      <c r="C970" s="23"/>
      <c r="D970" s="84"/>
      <c r="E970" s="19"/>
      <c r="F970" s="19"/>
      <c r="G970" s="19"/>
      <c r="H970" s="138"/>
      <c r="J970" s="6" t="e">
        <f>VLOOKUP(A970,Endosos!C948:E1447,3,)</f>
        <v>#N/A</v>
      </c>
      <c r="K970" s="6" t="e">
        <f t="shared" si="29"/>
        <v>#N/A</v>
      </c>
      <c r="L970" s="4" t="str">
        <f t="shared" si="30"/>
        <v>a</v>
      </c>
      <c r="M970" s="4"/>
    </row>
    <row r="971" spans="1:13" x14ac:dyDescent="0.25">
      <c r="A971" s="2">
        <v>940</v>
      </c>
      <c r="B971" s="19"/>
      <c r="C971" s="23"/>
      <c r="D971" s="84"/>
      <c r="E971" s="19"/>
      <c r="F971" s="19"/>
      <c r="G971" s="19"/>
      <c r="H971" s="138"/>
      <c r="J971" s="6" t="e">
        <f>VLOOKUP(A971,Endosos!C949:E1448,3,)</f>
        <v>#N/A</v>
      </c>
      <c r="K971" s="6" t="e">
        <f t="shared" si="29"/>
        <v>#N/A</v>
      </c>
      <c r="L971" s="4" t="str">
        <f t="shared" si="30"/>
        <v>a</v>
      </c>
      <c r="M971" s="4"/>
    </row>
    <row r="972" spans="1:13" x14ac:dyDescent="0.25">
      <c r="A972" s="2">
        <v>941</v>
      </c>
      <c r="B972" s="19"/>
      <c r="C972" s="23"/>
      <c r="D972" s="84"/>
      <c r="E972" s="19"/>
      <c r="F972" s="19"/>
      <c r="G972" s="19"/>
      <c r="H972" s="138"/>
      <c r="J972" s="6" t="e">
        <f>VLOOKUP(A972,Endosos!C950:E1449,3,)</f>
        <v>#N/A</v>
      </c>
      <c r="K972" s="6" t="e">
        <f t="shared" si="29"/>
        <v>#N/A</v>
      </c>
      <c r="L972" s="4" t="str">
        <f t="shared" si="30"/>
        <v>a</v>
      </c>
      <c r="M972" s="4"/>
    </row>
    <row r="973" spans="1:13" x14ac:dyDescent="0.25">
      <c r="A973" s="2">
        <v>942</v>
      </c>
      <c r="B973" s="19"/>
      <c r="C973" s="23"/>
      <c r="D973" s="84"/>
      <c r="E973" s="19"/>
      <c r="F973" s="19"/>
      <c r="G973" s="19"/>
      <c r="H973" s="138"/>
      <c r="J973" s="6" t="e">
        <f>VLOOKUP(A973,Endosos!C951:E1450,3,)</f>
        <v>#N/A</v>
      </c>
      <c r="K973" s="6" t="e">
        <f t="shared" si="29"/>
        <v>#N/A</v>
      </c>
      <c r="L973" s="4" t="str">
        <f t="shared" si="30"/>
        <v>a</v>
      </c>
      <c r="M973" s="4"/>
    </row>
    <row r="974" spans="1:13" x14ac:dyDescent="0.25">
      <c r="A974" s="2">
        <v>943</v>
      </c>
      <c r="B974" s="19"/>
      <c r="C974" s="23"/>
      <c r="D974" s="84"/>
      <c r="E974" s="19"/>
      <c r="F974" s="19"/>
      <c r="G974" s="19"/>
      <c r="H974" s="138"/>
      <c r="J974" s="6" t="e">
        <f>VLOOKUP(A974,Endosos!C952:E1451,3,)</f>
        <v>#N/A</v>
      </c>
      <c r="K974" s="6" t="e">
        <f t="shared" si="29"/>
        <v>#N/A</v>
      </c>
      <c r="L974" s="4" t="str">
        <f t="shared" si="30"/>
        <v>a</v>
      </c>
      <c r="M974" s="4"/>
    </row>
    <row r="975" spans="1:13" x14ac:dyDescent="0.25">
      <c r="A975" s="2">
        <v>944</v>
      </c>
      <c r="B975" s="19"/>
      <c r="C975" s="23"/>
      <c r="D975" s="84"/>
      <c r="E975" s="19"/>
      <c r="F975" s="19"/>
      <c r="G975" s="19"/>
      <c r="H975" s="138"/>
      <c r="J975" s="6" t="e">
        <f>VLOOKUP(A975,Endosos!C953:E1452,3,)</f>
        <v>#N/A</v>
      </c>
      <c r="K975" s="6" t="e">
        <f t="shared" si="29"/>
        <v>#N/A</v>
      </c>
      <c r="L975" s="4" t="str">
        <f t="shared" si="30"/>
        <v>a</v>
      </c>
      <c r="M975" s="4"/>
    </row>
    <row r="976" spans="1:13" x14ac:dyDescent="0.25">
      <c r="A976" s="2">
        <v>945</v>
      </c>
      <c r="B976" s="19"/>
      <c r="C976" s="23"/>
      <c r="D976" s="84"/>
      <c r="E976" s="19"/>
      <c r="F976" s="19"/>
      <c r="G976" s="19"/>
      <c r="H976" s="138"/>
      <c r="J976" s="6" t="e">
        <f>VLOOKUP(A976,Endosos!C954:E1453,3,)</f>
        <v>#N/A</v>
      </c>
      <c r="K976" s="6" t="e">
        <f t="shared" si="29"/>
        <v>#N/A</v>
      </c>
      <c r="L976" s="4" t="str">
        <f t="shared" si="30"/>
        <v>a</v>
      </c>
      <c r="M976" s="4"/>
    </row>
    <row r="977" spans="1:13" x14ac:dyDescent="0.25">
      <c r="A977" s="2">
        <v>946</v>
      </c>
      <c r="B977" s="19"/>
      <c r="C977" s="23"/>
      <c r="D977" s="84"/>
      <c r="E977" s="19"/>
      <c r="F977" s="19"/>
      <c r="G977" s="19"/>
      <c r="H977" s="138"/>
      <c r="J977" s="6" t="e">
        <f>VLOOKUP(A977,Endosos!C955:E1454,3,)</f>
        <v>#N/A</v>
      </c>
      <c r="K977" s="6" t="e">
        <f t="shared" si="29"/>
        <v>#N/A</v>
      </c>
      <c r="L977" s="4" t="str">
        <f t="shared" si="30"/>
        <v>a</v>
      </c>
      <c r="M977" s="4"/>
    </row>
    <row r="978" spans="1:13" x14ac:dyDescent="0.25">
      <c r="A978" s="2">
        <v>947</v>
      </c>
      <c r="B978" s="19"/>
      <c r="C978" s="23"/>
      <c r="D978" s="84"/>
      <c r="E978" s="19"/>
      <c r="F978" s="19"/>
      <c r="G978" s="19"/>
      <c r="H978" s="138"/>
      <c r="J978" s="6" t="e">
        <f>VLOOKUP(A978,Endosos!C956:E1455,3,)</f>
        <v>#N/A</v>
      </c>
      <c r="K978" s="6" t="e">
        <f t="shared" si="29"/>
        <v>#N/A</v>
      </c>
      <c r="L978" s="4" t="str">
        <f t="shared" si="30"/>
        <v>a</v>
      </c>
      <c r="M978" s="4"/>
    </row>
    <row r="979" spans="1:13" x14ac:dyDescent="0.25">
      <c r="A979" s="2">
        <v>948</v>
      </c>
      <c r="B979" s="19"/>
      <c r="C979" s="23"/>
      <c r="D979" s="84"/>
      <c r="E979" s="19"/>
      <c r="F979" s="19"/>
      <c r="G979" s="19"/>
      <c r="H979" s="138"/>
      <c r="J979" s="6" t="e">
        <f>VLOOKUP(A979,Endosos!C957:E1456,3,)</f>
        <v>#N/A</v>
      </c>
      <c r="K979" s="6" t="e">
        <f t="shared" si="29"/>
        <v>#N/A</v>
      </c>
      <c r="L979" s="4" t="str">
        <f t="shared" si="30"/>
        <v>a</v>
      </c>
      <c r="M979" s="4"/>
    </row>
    <row r="980" spans="1:13" x14ac:dyDescent="0.25">
      <c r="A980" s="2">
        <v>949</v>
      </c>
      <c r="B980" s="19"/>
      <c r="C980" s="23"/>
      <c r="D980" s="84"/>
      <c r="E980" s="19"/>
      <c r="F980" s="19"/>
      <c r="G980" s="19"/>
      <c r="H980" s="138"/>
      <c r="J980" s="6" t="e">
        <f>VLOOKUP(A980,Endosos!C958:E1457,3,)</f>
        <v>#N/A</v>
      </c>
      <c r="K980" s="6" t="e">
        <f t="shared" si="29"/>
        <v>#N/A</v>
      </c>
      <c r="L980" s="4" t="str">
        <f t="shared" si="30"/>
        <v>a</v>
      </c>
      <c r="M980" s="4"/>
    </row>
    <row r="981" spans="1:13" x14ac:dyDescent="0.25">
      <c r="A981" s="2">
        <v>950</v>
      </c>
      <c r="B981" s="19"/>
      <c r="C981" s="23"/>
      <c r="D981" s="84"/>
      <c r="E981" s="19"/>
      <c r="F981" s="19"/>
      <c r="G981" s="19"/>
      <c r="H981" s="138"/>
      <c r="J981" s="6" t="e">
        <f>VLOOKUP(A981,Endosos!C959:E1458,3,)</f>
        <v>#N/A</v>
      </c>
      <c r="K981" s="6" t="e">
        <f t="shared" si="29"/>
        <v>#N/A</v>
      </c>
      <c r="L981" s="4" t="str">
        <f t="shared" si="30"/>
        <v>a</v>
      </c>
      <c r="M981" s="4"/>
    </row>
    <row r="982" spans="1:13" x14ac:dyDescent="0.25">
      <c r="A982" s="2">
        <v>951</v>
      </c>
      <c r="B982" s="19"/>
      <c r="C982" s="23"/>
      <c r="D982" s="84"/>
      <c r="E982" s="19"/>
      <c r="F982" s="19"/>
      <c r="G982" s="19"/>
      <c r="H982" s="138"/>
      <c r="J982" s="6" t="e">
        <f>VLOOKUP(A982,Endosos!C960:E1459,3,)</f>
        <v>#N/A</v>
      </c>
      <c r="K982" s="6" t="e">
        <f t="shared" si="29"/>
        <v>#N/A</v>
      </c>
      <c r="L982" s="4" t="str">
        <f t="shared" si="30"/>
        <v>a</v>
      </c>
      <c r="M982" s="4"/>
    </row>
    <row r="983" spans="1:13" x14ac:dyDescent="0.25">
      <c r="A983" s="2">
        <v>952</v>
      </c>
      <c r="B983" s="19"/>
      <c r="C983" s="23"/>
      <c r="D983" s="84"/>
      <c r="E983" s="19"/>
      <c r="F983" s="19"/>
      <c r="G983" s="19"/>
      <c r="H983" s="138"/>
      <c r="J983" s="6" t="e">
        <f>VLOOKUP(A983,Endosos!C961:E1460,3,)</f>
        <v>#N/A</v>
      </c>
      <c r="K983" s="6" t="e">
        <f t="shared" si="29"/>
        <v>#N/A</v>
      </c>
      <c r="L983" s="4" t="str">
        <f t="shared" si="30"/>
        <v>a</v>
      </c>
      <c r="M983" s="4"/>
    </row>
    <row r="984" spans="1:13" x14ac:dyDescent="0.25">
      <c r="A984" s="2">
        <v>953</v>
      </c>
      <c r="B984" s="19"/>
      <c r="C984" s="23"/>
      <c r="D984" s="84"/>
      <c r="E984" s="19"/>
      <c r="F984" s="19"/>
      <c r="G984" s="19"/>
      <c r="H984" s="138"/>
      <c r="J984" s="6" t="e">
        <f>VLOOKUP(A984,Endosos!C962:E1461,3,)</f>
        <v>#N/A</v>
      </c>
      <c r="K984" s="6" t="e">
        <f t="shared" si="29"/>
        <v>#N/A</v>
      </c>
      <c r="L984" s="4" t="str">
        <f t="shared" si="30"/>
        <v>a</v>
      </c>
      <c r="M984" s="4"/>
    </row>
    <row r="985" spans="1:13" x14ac:dyDescent="0.25">
      <c r="A985" s="2">
        <v>954</v>
      </c>
      <c r="B985" s="19"/>
      <c r="C985" s="23"/>
      <c r="D985" s="84"/>
      <c r="E985" s="19"/>
      <c r="F985" s="19"/>
      <c r="G985" s="19"/>
      <c r="H985" s="138"/>
      <c r="J985" s="6" t="e">
        <f>VLOOKUP(A985,Endosos!C963:E1462,3,)</f>
        <v>#N/A</v>
      </c>
      <c r="K985" s="6" t="e">
        <f t="shared" si="29"/>
        <v>#N/A</v>
      </c>
      <c r="L985" s="4" t="str">
        <f t="shared" si="30"/>
        <v>a</v>
      </c>
      <c r="M985" s="4"/>
    </row>
    <row r="986" spans="1:13" x14ac:dyDescent="0.25">
      <c r="A986" s="2">
        <v>955</v>
      </c>
      <c r="B986" s="19"/>
      <c r="C986" s="37"/>
      <c r="D986" s="84"/>
      <c r="E986" s="19"/>
      <c r="F986" s="19"/>
      <c r="G986" s="19"/>
      <c r="H986" s="138"/>
      <c r="J986" s="6" t="e">
        <f>VLOOKUP(A986,Endosos!C964:E1463,3,)</f>
        <v>#N/A</v>
      </c>
      <c r="K986" s="6" t="e">
        <f t="shared" si="29"/>
        <v>#N/A</v>
      </c>
      <c r="L986" s="4" t="str">
        <f t="shared" si="30"/>
        <v>a</v>
      </c>
      <c r="M986" s="4"/>
    </row>
    <row r="987" spans="1:13" x14ac:dyDescent="0.25">
      <c r="A987" s="2">
        <v>956</v>
      </c>
      <c r="B987" s="19"/>
      <c r="C987" s="23"/>
      <c r="D987" s="84"/>
      <c r="E987" s="19"/>
      <c r="F987" s="19"/>
      <c r="G987" s="19"/>
      <c r="H987" s="138"/>
      <c r="J987" s="6" t="e">
        <f>VLOOKUP(A987,Endosos!C965:E1464,3,)</f>
        <v>#N/A</v>
      </c>
      <c r="K987" s="6" t="e">
        <f t="shared" si="29"/>
        <v>#N/A</v>
      </c>
      <c r="L987" s="4" t="str">
        <f t="shared" si="30"/>
        <v>a</v>
      </c>
      <c r="M987" s="4"/>
    </row>
    <row r="988" spans="1:13" x14ac:dyDescent="0.25">
      <c r="A988" s="2">
        <v>957</v>
      </c>
      <c r="B988" s="19"/>
      <c r="C988" s="23"/>
      <c r="D988" s="84"/>
      <c r="E988" s="19"/>
      <c r="F988" s="19"/>
      <c r="G988" s="19"/>
      <c r="H988" s="138"/>
      <c r="J988" s="6" t="e">
        <f>VLOOKUP(A988,Endosos!C966:E1465,3,)</f>
        <v>#N/A</v>
      </c>
      <c r="K988" s="6" t="e">
        <f t="shared" si="29"/>
        <v>#N/A</v>
      </c>
      <c r="L988" s="4" t="str">
        <f t="shared" si="30"/>
        <v>a</v>
      </c>
      <c r="M988" s="4"/>
    </row>
    <row r="989" spans="1:13" x14ac:dyDescent="0.25">
      <c r="A989" s="2">
        <v>958</v>
      </c>
      <c r="B989" s="19"/>
      <c r="C989" s="23"/>
      <c r="D989" s="84"/>
      <c r="E989" s="19"/>
      <c r="F989" s="19"/>
      <c r="G989" s="19"/>
      <c r="H989" s="138"/>
      <c r="J989" s="6" t="e">
        <f>VLOOKUP(A989,Endosos!C967:E1466,3,)</f>
        <v>#N/A</v>
      </c>
      <c r="K989" s="6" t="e">
        <f t="shared" si="29"/>
        <v>#N/A</v>
      </c>
      <c r="L989" s="4" t="str">
        <f t="shared" si="30"/>
        <v>a</v>
      </c>
      <c r="M989" s="4"/>
    </row>
    <row r="990" spans="1:13" x14ac:dyDescent="0.25">
      <c r="A990" s="2">
        <v>959</v>
      </c>
      <c r="B990" s="19"/>
      <c r="C990" s="23"/>
      <c r="D990" s="84"/>
      <c r="E990" s="19"/>
      <c r="F990" s="19"/>
      <c r="G990" s="19"/>
      <c r="H990" s="138"/>
      <c r="J990" s="6" t="e">
        <f>VLOOKUP(A990,Endosos!C968:E1467,3,)</f>
        <v>#N/A</v>
      </c>
      <c r="K990" s="6" t="e">
        <f t="shared" si="29"/>
        <v>#N/A</v>
      </c>
      <c r="L990" s="4" t="str">
        <f t="shared" si="30"/>
        <v>a</v>
      </c>
      <c r="M990" s="4"/>
    </row>
    <row r="991" spans="1:13" x14ac:dyDescent="0.25">
      <c r="A991" s="2">
        <v>960</v>
      </c>
      <c r="B991" s="19"/>
      <c r="C991" s="23"/>
      <c r="D991" s="84"/>
      <c r="E991" s="19"/>
      <c r="F991" s="19"/>
      <c r="G991" s="19"/>
      <c r="H991" s="138"/>
      <c r="J991" s="6" t="e">
        <f>VLOOKUP(A991,Endosos!C969:E1468,3,)</f>
        <v>#N/A</v>
      </c>
      <c r="K991" s="6" t="e">
        <f t="shared" si="29"/>
        <v>#N/A</v>
      </c>
      <c r="L991" s="4" t="str">
        <f t="shared" si="30"/>
        <v>a</v>
      </c>
      <c r="M991" s="4"/>
    </row>
    <row r="992" spans="1:13" x14ac:dyDescent="0.25">
      <c r="A992" s="2">
        <v>961</v>
      </c>
      <c r="B992" s="19"/>
      <c r="C992" s="23"/>
      <c r="D992" s="84"/>
      <c r="E992" s="19"/>
      <c r="F992" s="19"/>
      <c r="G992" s="19"/>
      <c r="H992" s="138"/>
      <c r="J992" s="6" t="e">
        <f>VLOOKUP(A992,Endosos!C970:E1469,3,)</f>
        <v>#N/A</v>
      </c>
      <c r="K992" s="6" t="e">
        <f t="shared" si="29"/>
        <v>#N/A</v>
      </c>
      <c r="L992" s="4" t="str">
        <f t="shared" si="30"/>
        <v>a</v>
      </c>
      <c r="M992" s="4"/>
    </row>
    <row r="993" spans="1:13" x14ac:dyDescent="0.25">
      <c r="A993" s="2">
        <v>962</v>
      </c>
      <c r="B993" s="19"/>
      <c r="C993" s="23"/>
      <c r="D993" s="84"/>
      <c r="E993" s="19"/>
      <c r="F993" s="19"/>
      <c r="G993" s="19"/>
      <c r="H993" s="138"/>
      <c r="J993" s="6" t="e">
        <f>VLOOKUP(A993,Endosos!C971:E1470,3,)</f>
        <v>#N/A</v>
      </c>
      <c r="K993" s="6" t="e">
        <f t="shared" ref="K993:K1031" si="31">IF(J993="Baja de Vehículo",1,0)</f>
        <v>#N/A</v>
      </c>
      <c r="L993" s="4" t="str">
        <f t="shared" ref="L993:L1031" si="32">IF(ISNA(J993),"a","D")</f>
        <v>a</v>
      </c>
      <c r="M993" s="4"/>
    </row>
    <row r="994" spans="1:13" x14ac:dyDescent="0.25">
      <c r="A994" s="2">
        <v>963</v>
      </c>
      <c r="B994" s="19"/>
      <c r="C994" s="23"/>
      <c r="D994" s="84"/>
      <c r="E994" s="19"/>
      <c r="F994" s="19"/>
      <c r="G994" s="19"/>
      <c r="H994" s="138"/>
      <c r="J994" s="6" t="e">
        <f>VLOOKUP(A994,Endosos!C972:E1471,3,)</f>
        <v>#N/A</v>
      </c>
      <c r="K994" s="6" t="e">
        <f t="shared" si="31"/>
        <v>#N/A</v>
      </c>
      <c r="L994" s="4" t="str">
        <f t="shared" si="32"/>
        <v>a</v>
      </c>
      <c r="M994" s="4"/>
    </row>
    <row r="995" spans="1:13" x14ac:dyDescent="0.25">
      <c r="A995" s="2">
        <v>964</v>
      </c>
      <c r="B995" s="19"/>
      <c r="C995" s="23"/>
      <c r="D995" s="84"/>
      <c r="E995" s="19"/>
      <c r="F995" s="19"/>
      <c r="G995" s="19"/>
      <c r="H995" s="138"/>
      <c r="J995" s="6" t="e">
        <f>VLOOKUP(A995,Endosos!C973:E1472,3,)</f>
        <v>#N/A</v>
      </c>
      <c r="K995" s="6" t="e">
        <f t="shared" si="31"/>
        <v>#N/A</v>
      </c>
      <c r="L995" s="4" t="str">
        <f t="shared" si="32"/>
        <v>a</v>
      </c>
      <c r="M995" s="4"/>
    </row>
    <row r="996" spans="1:13" x14ac:dyDescent="0.25">
      <c r="A996" s="2">
        <v>965</v>
      </c>
      <c r="B996" s="19"/>
      <c r="C996" s="23"/>
      <c r="D996" s="84"/>
      <c r="E996" s="19"/>
      <c r="F996" s="19"/>
      <c r="G996" s="19"/>
      <c r="H996" s="138"/>
      <c r="J996" s="6" t="e">
        <f>VLOOKUP(A996,Endosos!C974:E1473,3,)</f>
        <v>#N/A</v>
      </c>
      <c r="K996" s="6" t="e">
        <f t="shared" si="31"/>
        <v>#N/A</v>
      </c>
      <c r="L996" s="4" t="str">
        <f t="shared" si="32"/>
        <v>a</v>
      </c>
      <c r="M996" s="4"/>
    </row>
    <row r="997" spans="1:13" x14ac:dyDescent="0.25">
      <c r="A997" s="2">
        <v>966</v>
      </c>
      <c r="B997" s="19"/>
      <c r="C997" s="23"/>
      <c r="D997" s="84"/>
      <c r="E997" s="19"/>
      <c r="F997" s="19"/>
      <c r="G997" s="19"/>
      <c r="H997" s="138"/>
      <c r="J997" s="6" t="e">
        <f>VLOOKUP(A997,Endosos!C975:E1474,3,)</f>
        <v>#N/A</v>
      </c>
      <c r="K997" s="6" t="e">
        <f t="shared" si="31"/>
        <v>#N/A</v>
      </c>
      <c r="L997" s="4" t="str">
        <f t="shared" si="32"/>
        <v>a</v>
      </c>
      <c r="M997" s="4"/>
    </row>
    <row r="998" spans="1:13" x14ac:dyDescent="0.25">
      <c r="A998" s="2">
        <v>967</v>
      </c>
      <c r="B998" s="19"/>
      <c r="C998" s="23"/>
      <c r="D998" s="84"/>
      <c r="E998" s="19"/>
      <c r="F998" s="19"/>
      <c r="G998" s="19"/>
      <c r="H998" s="138"/>
      <c r="J998" s="6" t="e">
        <f>VLOOKUP(A998,Endosos!C976:E1475,3,)</f>
        <v>#N/A</v>
      </c>
      <c r="K998" s="6" t="e">
        <f t="shared" si="31"/>
        <v>#N/A</v>
      </c>
      <c r="L998" s="4" t="str">
        <f t="shared" si="32"/>
        <v>a</v>
      </c>
      <c r="M998" s="4"/>
    </row>
    <row r="999" spans="1:13" x14ac:dyDescent="0.25">
      <c r="A999" s="2">
        <v>968</v>
      </c>
      <c r="B999" s="19"/>
      <c r="C999" s="23"/>
      <c r="D999" s="84"/>
      <c r="E999" s="19"/>
      <c r="F999" s="19"/>
      <c r="G999" s="19"/>
      <c r="H999" s="138"/>
      <c r="J999" s="6" t="e">
        <f>VLOOKUP(A999,Endosos!C977:E1476,3,)</f>
        <v>#N/A</v>
      </c>
      <c r="K999" s="6" t="e">
        <f t="shared" si="31"/>
        <v>#N/A</v>
      </c>
      <c r="L999" s="4" t="str">
        <f t="shared" si="32"/>
        <v>a</v>
      </c>
      <c r="M999" s="4"/>
    </row>
    <row r="1000" spans="1:13" x14ac:dyDescent="0.25">
      <c r="A1000" s="2">
        <v>969</v>
      </c>
      <c r="B1000" s="19"/>
      <c r="C1000" s="23"/>
      <c r="D1000" s="84"/>
      <c r="E1000" s="19"/>
      <c r="F1000" s="19"/>
      <c r="G1000" s="19"/>
      <c r="H1000" s="138"/>
      <c r="J1000" s="6" t="e">
        <f>VLOOKUP(A1000,Endosos!C978:E1477,3,)</f>
        <v>#N/A</v>
      </c>
      <c r="K1000" s="6" t="e">
        <f t="shared" si="31"/>
        <v>#N/A</v>
      </c>
      <c r="L1000" s="4" t="str">
        <f t="shared" si="32"/>
        <v>a</v>
      </c>
      <c r="M1000" s="4"/>
    </row>
    <row r="1001" spans="1:13" x14ac:dyDescent="0.25">
      <c r="A1001" s="2">
        <v>970</v>
      </c>
      <c r="B1001" s="19"/>
      <c r="C1001" s="23"/>
      <c r="D1001" s="84"/>
      <c r="E1001" s="19"/>
      <c r="F1001" s="19"/>
      <c r="G1001" s="19"/>
      <c r="H1001" s="138"/>
      <c r="J1001" s="6" t="e">
        <f>VLOOKUP(A1001,Endosos!C979:E1478,3,)</f>
        <v>#N/A</v>
      </c>
      <c r="K1001" s="6" t="e">
        <f t="shared" si="31"/>
        <v>#N/A</v>
      </c>
      <c r="L1001" s="4" t="str">
        <f t="shared" si="32"/>
        <v>a</v>
      </c>
      <c r="M1001" s="4"/>
    </row>
    <row r="1002" spans="1:13" x14ac:dyDescent="0.25">
      <c r="A1002" s="2">
        <v>971</v>
      </c>
      <c r="B1002" s="19"/>
      <c r="C1002" s="23"/>
      <c r="D1002" s="84"/>
      <c r="E1002" s="19"/>
      <c r="F1002" s="19"/>
      <c r="G1002" s="19"/>
      <c r="H1002" s="138"/>
      <c r="J1002" s="6" t="e">
        <f>VLOOKUP(A1002,Endosos!C980:E1479,3,)</f>
        <v>#N/A</v>
      </c>
      <c r="K1002" s="6" t="e">
        <f t="shared" si="31"/>
        <v>#N/A</v>
      </c>
      <c r="L1002" s="4" t="str">
        <f t="shared" si="32"/>
        <v>a</v>
      </c>
      <c r="M1002" s="4"/>
    </row>
    <row r="1003" spans="1:13" x14ac:dyDescent="0.25">
      <c r="A1003" s="2">
        <v>972</v>
      </c>
      <c r="B1003" s="19"/>
      <c r="C1003" s="23"/>
      <c r="D1003" s="84"/>
      <c r="E1003" s="19"/>
      <c r="F1003" s="19"/>
      <c r="G1003" s="19"/>
      <c r="H1003" s="138"/>
      <c r="J1003" s="6" t="e">
        <f>VLOOKUP(A1003,Endosos!C981:E1480,3,)</f>
        <v>#N/A</v>
      </c>
      <c r="K1003" s="6" t="e">
        <f t="shared" si="31"/>
        <v>#N/A</v>
      </c>
      <c r="L1003" s="4" t="str">
        <f t="shared" si="32"/>
        <v>a</v>
      </c>
      <c r="M1003" s="4"/>
    </row>
    <row r="1004" spans="1:13" x14ac:dyDescent="0.25">
      <c r="A1004" s="2">
        <v>973</v>
      </c>
      <c r="B1004" s="19"/>
      <c r="C1004" s="23"/>
      <c r="D1004" s="84"/>
      <c r="E1004" s="19"/>
      <c r="F1004" s="19"/>
      <c r="G1004" s="19"/>
      <c r="H1004" s="138"/>
      <c r="J1004" s="6" t="e">
        <f>VLOOKUP(A1004,Endosos!C982:E1481,3,)</f>
        <v>#N/A</v>
      </c>
      <c r="K1004" s="6" t="e">
        <f t="shared" si="31"/>
        <v>#N/A</v>
      </c>
      <c r="L1004" s="4" t="str">
        <f t="shared" si="32"/>
        <v>a</v>
      </c>
      <c r="M1004" s="4"/>
    </row>
    <row r="1005" spans="1:13" x14ac:dyDescent="0.25">
      <c r="A1005" s="2">
        <v>974</v>
      </c>
      <c r="B1005" s="19"/>
      <c r="C1005" s="23"/>
      <c r="D1005" s="84"/>
      <c r="E1005" s="19"/>
      <c r="F1005" s="19"/>
      <c r="G1005" s="19"/>
      <c r="H1005" s="138"/>
      <c r="J1005" s="6" t="e">
        <f>VLOOKUP(A1005,Endosos!C983:E1482,3,)</f>
        <v>#N/A</v>
      </c>
      <c r="K1005" s="6" t="e">
        <f t="shared" si="31"/>
        <v>#N/A</v>
      </c>
      <c r="L1005" s="4" t="str">
        <f t="shared" si="32"/>
        <v>a</v>
      </c>
      <c r="M1005" s="4"/>
    </row>
    <row r="1006" spans="1:13" x14ac:dyDescent="0.25">
      <c r="A1006" s="2">
        <v>975</v>
      </c>
      <c r="B1006" s="19"/>
      <c r="C1006" s="23"/>
      <c r="D1006" s="84"/>
      <c r="E1006" s="19"/>
      <c r="F1006" s="19"/>
      <c r="G1006" s="19"/>
      <c r="H1006" s="138"/>
      <c r="J1006" s="6" t="e">
        <f>VLOOKUP(A1006,Endosos!C984:E1483,3,)</f>
        <v>#N/A</v>
      </c>
      <c r="K1006" s="6" t="e">
        <f t="shared" si="31"/>
        <v>#N/A</v>
      </c>
      <c r="L1006" s="4" t="str">
        <f t="shared" si="32"/>
        <v>a</v>
      </c>
      <c r="M1006" s="4"/>
    </row>
    <row r="1007" spans="1:13" x14ac:dyDescent="0.25">
      <c r="A1007" s="2">
        <v>976</v>
      </c>
      <c r="B1007" s="19"/>
      <c r="C1007" s="23"/>
      <c r="D1007" s="84"/>
      <c r="E1007" s="19"/>
      <c r="F1007" s="19"/>
      <c r="G1007" s="19"/>
      <c r="H1007" s="138"/>
      <c r="J1007" s="6" t="e">
        <f>VLOOKUP(A1007,Endosos!C985:E1484,3,)</f>
        <v>#N/A</v>
      </c>
      <c r="K1007" s="6" t="e">
        <f t="shared" si="31"/>
        <v>#N/A</v>
      </c>
      <c r="L1007" s="4" t="str">
        <f t="shared" si="32"/>
        <v>a</v>
      </c>
      <c r="M1007" s="4"/>
    </row>
    <row r="1008" spans="1:13" x14ac:dyDescent="0.25">
      <c r="A1008" s="2">
        <v>977</v>
      </c>
      <c r="B1008" s="19"/>
      <c r="C1008" s="23"/>
      <c r="D1008" s="84"/>
      <c r="E1008" s="19"/>
      <c r="F1008" s="19"/>
      <c r="G1008" s="19"/>
      <c r="H1008" s="138"/>
      <c r="J1008" s="6" t="e">
        <f>VLOOKUP(A1008,Endosos!C986:E1485,3,)</f>
        <v>#N/A</v>
      </c>
      <c r="K1008" s="6" t="e">
        <f t="shared" si="31"/>
        <v>#N/A</v>
      </c>
      <c r="L1008" s="4" t="str">
        <f t="shared" si="32"/>
        <v>a</v>
      </c>
      <c r="M1008" s="4"/>
    </row>
    <row r="1009" spans="1:13" x14ac:dyDescent="0.25">
      <c r="A1009" s="2">
        <v>978</v>
      </c>
      <c r="B1009" s="19"/>
      <c r="C1009" s="23"/>
      <c r="D1009" s="84"/>
      <c r="E1009" s="19"/>
      <c r="F1009" s="19"/>
      <c r="G1009" s="19"/>
      <c r="H1009" s="138"/>
      <c r="J1009" s="6" t="e">
        <f>VLOOKUP(A1009,Endosos!C987:E1486,3,)</f>
        <v>#N/A</v>
      </c>
      <c r="K1009" s="6" t="e">
        <f t="shared" si="31"/>
        <v>#N/A</v>
      </c>
      <c r="L1009" s="4" t="str">
        <f t="shared" si="32"/>
        <v>a</v>
      </c>
      <c r="M1009" s="4"/>
    </row>
    <row r="1010" spans="1:13" x14ac:dyDescent="0.25">
      <c r="A1010" s="2">
        <v>979</v>
      </c>
      <c r="B1010" s="19"/>
      <c r="C1010" s="23"/>
      <c r="D1010" s="84"/>
      <c r="E1010" s="19"/>
      <c r="F1010" s="19"/>
      <c r="G1010" s="19"/>
      <c r="H1010" s="138"/>
      <c r="J1010" s="6" t="e">
        <f>VLOOKUP(A1010,Endosos!C988:E1487,3,)</f>
        <v>#N/A</v>
      </c>
      <c r="K1010" s="6" t="e">
        <f t="shared" si="31"/>
        <v>#N/A</v>
      </c>
      <c r="L1010" s="4" t="str">
        <f t="shared" si="32"/>
        <v>a</v>
      </c>
      <c r="M1010" s="4"/>
    </row>
    <row r="1011" spans="1:13" x14ac:dyDescent="0.25">
      <c r="A1011" s="2">
        <v>980</v>
      </c>
      <c r="B1011" s="19"/>
      <c r="C1011" s="23"/>
      <c r="D1011" s="84"/>
      <c r="E1011" s="19"/>
      <c r="F1011" s="19"/>
      <c r="G1011" s="19"/>
      <c r="H1011" s="138"/>
      <c r="J1011" s="6" t="e">
        <f>VLOOKUP(A1011,Endosos!C989:E1488,3,)</f>
        <v>#N/A</v>
      </c>
      <c r="K1011" s="6" t="e">
        <f t="shared" si="31"/>
        <v>#N/A</v>
      </c>
      <c r="L1011" s="4" t="str">
        <f t="shared" si="32"/>
        <v>a</v>
      </c>
      <c r="M1011" s="4"/>
    </row>
    <row r="1012" spans="1:13" x14ac:dyDescent="0.25">
      <c r="A1012" s="2">
        <v>981</v>
      </c>
      <c r="B1012" s="19"/>
      <c r="C1012" s="23"/>
      <c r="D1012" s="84"/>
      <c r="E1012" s="19"/>
      <c r="F1012" s="19"/>
      <c r="G1012" s="19"/>
      <c r="H1012" s="138"/>
      <c r="J1012" s="6" t="e">
        <f>VLOOKUP(A1012,Endosos!C990:E1489,3,)</f>
        <v>#N/A</v>
      </c>
      <c r="K1012" s="6" t="e">
        <f t="shared" si="31"/>
        <v>#N/A</v>
      </c>
      <c r="L1012" s="4" t="str">
        <f t="shared" si="32"/>
        <v>a</v>
      </c>
      <c r="M1012" s="4"/>
    </row>
    <row r="1013" spans="1:13" x14ac:dyDescent="0.25">
      <c r="A1013" s="2">
        <v>982</v>
      </c>
      <c r="B1013" s="19"/>
      <c r="C1013" s="23"/>
      <c r="D1013" s="84"/>
      <c r="E1013" s="19"/>
      <c r="F1013" s="19"/>
      <c r="G1013" s="19"/>
      <c r="H1013" s="138"/>
      <c r="J1013" s="6" t="e">
        <f>VLOOKUP(A1013,Endosos!C991:E1490,3,)</f>
        <v>#N/A</v>
      </c>
      <c r="K1013" s="6" t="e">
        <f t="shared" si="31"/>
        <v>#N/A</v>
      </c>
      <c r="L1013" s="4" t="str">
        <f t="shared" si="32"/>
        <v>a</v>
      </c>
      <c r="M1013" s="4"/>
    </row>
    <row r="1014" spans="1:13" x14ac:dyDescent="0.25">
      <c r="A1014" s="2">
        <v>983</v>
      </c>
      <c r="B1014" s="19"/>
      <c r="C1014" s="23"/>
      <c r="D1014" s="84"/>
      <c r="E1014" s="19"/>
      <c r="F1014" s="19"/>
      <c r="G1014" s="19"/>
      <c r="H1014" s="138"/>
      <c r="J1014" s="6" t="e">
        <f>VLOOKUP(A1014,Endosos!C992:E1491,3,)</f>
        <v>#N/A</v>
      </c>
      <c r="K1014" s="6" t="e">
        <f t="shared" si="31"/>
        <v>#N/A</v>
      </c>
      <c r="L1014" s="4" t="str">
        <f t="shared" si="32"/>
        <v>a</v>
      </c>
      <c r="M1014" s="4"/>
    </row>
    <row r="1015" spans="1:13" x14ac:dyDescent="0.25">
      <c r="A1015" s="2">
        <v>984</v>
      </c>
      <c r="B1015" s="19"/>
      <c r="C1015" s="23"/>
      <c r="D1015" s="84"/>
      <c r="E1015" s="19"/>
      <c r="F1015" s="19"/>
      <c r="G1015" s="19"/>
      <c r="H1015" s="138"/>
      <c r="J1015" s="6" t="e">
        <f>VLOOKUP(A1015,Endosos!C993:E1492,3,)</f>
        <v>#N/A</v>
      </c>
      <c r="K1015" s="6" t="e">
        <f t="shared" si="31"/>
        <v>#N/A</v>
      </c>
      <c r="L1015" s="4" t="str">
        <f t="shared" si="32"/>
        <v>a</v>
      </c>
      <c r="M1015" s="4"/>
    </row>
    <row r="1016" spans="1:13" x14ac:dyDescent="0.25">
      <c r="A1016" s="2">
        <v>985</v>
      </c>
      <c r="B1016" s="19"/>
      <c r="C1016" s="23"/>
      <c r="D1016" s="84"/>
      <c r="E1016" s="19"/>
      <c r="F1016" s="19"/>
      <c r="G1016" s="19"/>
      <c r="H1016" s="138"/>
      <c r="J1016" s="6" t="e">
        <f>VLOOKUP(A1016,Endosos!C994:E1493,3,)</f>
        <v>#N/A</v>
      </c>
      <c r="K1016" s="6" t="e">
        <f t="shared" si="31"/>
        <v>#N/A</v>
      </c>
      <c r="L1016" s="4" t="str">
        <f t="shared" si="32"/>
        <v>a</v>
      </c>
      <c r="M1016" s="4"/>
    </row>
    <row r="1017" spans="1:13" x14ac:dyDescent="0.25">
      <c r="A1017" s="2">
        <v>986</v>
      </c>
      <c r="B1017" s="19"/>
      <c r="C1017" s="23"/>
      <c r="D1017" s="84"/>
      <c r="E1017" s="19"/>
      <c r="F1017" s="19"/>
      <c r="G1017" s="19"/>
      <c r="H1017" s="138"/>
      <c r="J1017" s="6" t="e">
        <f>VLOOKUP(A1017,Endosos!C995:E1494,3,)</f>
        <v>#N/A</v>
      </c>
      <c r="K1017" s="6" t="e">
        <f t="shared" si="31"/>
        <v>#N/A</v>
      </c>
      <c r="L1017" s="4" t="str">
        <f t="shared" si="32"/>
        <v>a</v>
      </c>
      <c r="M1017" s="4"/>
    </row>
    <row r="1018" spans="1:13" x14ac:dyDescent="0.25">
      <c r="A1018" s="2">
        <v>987</v>
      </c>
      <c r="B1018" s="19"/>
      <c r="C1018" s="23"/>
      <c r="D1018" s="84"/>
      <c r="E1018" s="19"/>
      <c r="F1018" s="19"/>
      <c r="G1018" s="19"/>
      <c r="H1018" s="138"/>
      <c r="J1018" s="6" t="e">
        <f>VLOOKUP(A1018,Endosos!C996:E1495,3,)</f>
        <v>#N/A</v>
      </c>
      <c r="K1018" s="6" t="e">
        <f t="shared" si="31"/>
        <v>#N/A</v>
      </c>
      <c r="L1018" s="4" t="str">
        <f t="shared" si="32"/>
        <v>a</v>
      </c>
      <c r="M1018" s="4"/>
    </row>
    <row r="1019" spans="1:13" x14ac:dyDescent="0.25">
      <c r="A1019" s="2">
        <v>988</v>
      </c>
      <c r="B1019" s="19"/>
      <c r="C1019" s="23"/>
      <c r="D1019" s="84"/>
      <c r="E1019" s="19"/>
      <c r="F1019" s="19"/>
      <c r="G1019" s="19"/>
      <c r="H1019" s="138"/>
      <c r="J1019" s="6" t="e">
        <f>VLOOKUP(A1019,Endosos!C997:E1496,3,)</f>
        <v>#N/A</v>
      </c>
      <c r="K1019" s="6" t="e">
        <f t="shared" si="31"/>
        <v>#N/A</v>
      </c>
      <c r="L1019" s="4" t="str">
        <f t="shared" si="32"/>
        <v>a</v>
      </c>
      <c r="M1019" s="4"/>
    </row>
    <row r="1020" spans="1:13" x14ac:dyDescent="0.25">
      <c r="A1020" s="2">
        <v>989</v>
      </c>
      <c r="B1020" s="19"/>
      <c r="C1020" s="23"/>
      <c r="D1020" s="84"/>
      <c r="E1020" s="19"/>
      <c r="F1020" s="19"/>
      <c r="G1020" s="19"/>
      <c r="H1020" s="138"/>
      <c r="J1020" s="6" t="e">
        <f>VLOOKUP(A1020,Endosos!C998:E1497,3,)</f>
        <v>#N/A</v>
      </c>
      <c r="K1020" s="6" t="e">
        <f t="shared" si="31"/>
        <v>#N/A</v>
      </c>
      <c r="L1020" s="4" t="str">
        <f t="shared" si="32"/>
        <v>a</v>
      </c>
      <c r="M1020" s="4"/>
    </row>
    <row r="1021" spans="1:13" x14ac:dyDescent="0.25">
      <c r="A1021" s="2">
        <v>990</v>
      </c>
      <c r="B1021" s="19"/>
      <c r="C1021" s="23"/>
      <c r="D1021" s="84"/>
      <c r="E1021" s="19"/>
      <c r="F1021" s="19"/>
      <c r="G1021" s="19"/>
      <c r="H1021" s="138"/>
      <c r="J1021" s="6" t="e">
        <f>VLOOKUP(A1021,Endosos!C999:E1498,3,)</f>
        <v>#N/A</v>
      </c>
      <c r="K1021" s="6" t="e">
        <f t="shared" si="31"/>
        <v>#N/A</v>
      </c>
      <c r="L1021" s="4" t="str">
        <f t="shared" si="32"/>
        <v>a</v>
      </c>
      <c r="M1021" s="4"/>
    </row>
    <row r="1022" spans="1:13" x14ac:dyDescent="0.25">
      <c r="A1022" s="2">
        <v>991</v>
      </c>
      <c r="B1022" s="19"/>
      <c r="C1022" s="23"/>
      <c r="D1022" s="84"/>
      <c r="E1022" s="19"/>
      <c r="F1022" s="19"/>
      <c r="G1022" s="19"/>
      <c r="H1022" s="138"/>
      <c r="J1022" s="6" t="e">
        <f>VLOOKUP(A1022,Endosos!C1000:E1499,3,)</f>
        <v>#N/A</v>
      </c>
      <c r="K1022" s="6" t="e">
        <f t="shared" si="31"/>
        <v>#N/A</v>
      </c>
      <c r="L1022" s="4" t="str">
        <f t="shared" si="32"/>
        <v>a</v>
      </c>
      <c r="M1022" s="4"/>
    </row>
    <row r="1023" spans="1:13" x14ac:dyDescent="0.25">
      <c r="A1023" s="2">
        <v>992</v>
      </c>
      <c r="B1023" s="19"/>
      <c r="C1023" s="23"/>
      <c r="D1023" s="84"/>
      <c r="E1023" s="19"/>
      <c r="F1023" s="19"/>
      <c r="G1023" s="19"/>
      <c r="H1023" s="138"/>
      <c r="J1023" s="6" t="e">
        <f>VLOOKUP(A1023,Endosos!C1001:E1500,3,)</f>
        <v>#N/A</v>
      </c>
      <c r="K1023" s="6" t="e">
        <f t="shared" si="31"/>
        <v>#N/A</v>
      </c>
      <c r="L1023" s="4" t="str">
        <f t="shared" si="32"/>
        <v>a</v>
      </c>
      <c r="M1023" s="4"/>
    </row>
    <row r="1024" spans="1:13" x14ac:dyDescent="0.25">
      <c r="A1024" s="2">
        <v>993</v>
      </c>
      <c r="B1024" s="19"/>
      <c r="C1024" s="23"/>
      <c r="D1024" s="84"/>
      <c r="E1024" s="19"/>
      <c r="F1024" s="19"/>
      <c r="G1024" s="19"/>
      <c r="H1024" s="138"/>
      <c r="J1024" s="6" t="e">
        <f>VLOOKUP(A1024,Endosos!C1002:E1501,3,)</f>
        <v>#N/A</v>
      </c>
      <c r="K1024" s="6" t="e">
        <f t="shared" si="31"/>
        <v>#N/A</v>
      </c>
      <c r="L1024" s="4" t="str">
        <f t="shared" si="32"/>
        <v>a</v>
      </c>
      <c r="M1024" s="4"/>
    </row>
    <row r="1025" spans="1:13" x14ac:dyDescent="0.25">
      <c r="A1025" s="2">
        <v>994</v>
      </c>
      <c r="B1025" s="19"/>
      <c r="C1025" s="23"/>
      <c r="D1025" s="84"/>
      <c r="E1025" s="19"/>
      <c r="F1025" s="19"/>
      <c r="G1025" s="19"/>
      <c r="H1025" s="138"/>
      <c r="J1025" s="6" t="e">
        <f>VLOOKUP(A1025,Endosos!C1003:E1502,3,)</f>
        <v>#N/A</v>
      </c>
      <c r="K1025" s="6" t="e">
        <f t="shared" si="31"/>
        <v>#N/A</v>
      </c>
      <c r="L1025" s="4" t="str">
        <f t="shared" si="32"/>
        <v>a</v>
      </c>
      <c r="M1025" s="4"/>
    </row>
    <row r="1026" spans="1:13" x14ac:dyDescent="0.25">
      <c r="A1026" s="2">
        <v>995</v>
      </c>
      <c r="B1026" s="19"/>
      <c r="C1026" s="23"/>
      <c r="D1026" s="84"/>
      <c r="E1026" s="19"/>
      <c r="F1026" s="19"/>
      <c r="G1026" s="19"/>
      <c r="H1026" s="138"/>
      <c r="J1026" s="6" t="e">
        <f>VLOOKUP(A1026,Endosos!C1004:E1503,3,)</f>
        <v>#N/A</v>
      </c>
      <c r="K1026" s="6" t="e">
        <f t="shared" si="31"/>
        <v>#N/A</v>
      </c>
      <c r="L1026" s="4" t="str">
        <f t="shared" si="32"/>
        <v>a</v>
      </c>
      <c r="M1026" s="4"/>
    </row>
    <row r="1027" spans="1:13" x14ac:dyDescent="0.25">
      <c r="A1027" s="2">
        <v>996</v>
      </c>
      <c r="B1027" s="19"/>
      <c r="C1027" s="23"/>
      <c r="D1027" s="84"/>
      <c r="E1027" s="19"/>
      <c r="F1027" s="19"/>
      <c r="G1027" s="19"/>
      <c r="H1027" s="138"/>
      <c r="J1027" s="6" t="e">
        <f>VLOOKUP(A1027,Endosos!C1005:E1504,3,)</f>
        <v>#N/A</v>
      </c>
      <c r="K1027" s="6" t="e">
        <f t="shared" si="31"/>
        <v>#N/A</v>
      </c>
      <c r="L1027" s="4" t="str">
        <f t="shared" si="32"/>
        <v>a</v>
      </c>
      <c r="M1027" s="4"/>
    </row>
    <row r="1028" spans="1:13" x14ac:dyDescent="0.25">
      <c r="A1028" s="2">
        <v>997</v>
      </c>
      <c r="B1028" s="19"/>
      <c r="C1028" s="23"/>
      <c r="D1028" s="84"/>
      <c r="E1028" s="19"/>
      <c r="F1028" s="19"/>
      <c r="G1028" s="19"/>
      <c r="H1028" s="138"/>
      <c r="J1028" s="6" t="e">
        <f>VLOOKUP(A1028,Endosos!C1006:E1505,3,)</f>
        <v>#N/A</v>
      </c>
      <c r="K1028" s="6" t="e">
        <f t="shared" si="31"/>
        <v>#N/A</v>
      </c>
      <c r="L1028" s="4" t="str">
        <f t="shared" si="32"/>
        <v>a</v>
      </c>
      <c r="M1028" s="4"/>
    </row>
    <row r="1029" spans="1:13" x14ac:dyDescent="0.25">
      <c r="A1029" s="2">
        <v>998</v>
      </c>
      <c r="B1029" s="19"/>
      <c r="C1029" s="23"/>
      <c r="D1029" s="84"/>
      <c r="E1029" s="19"/>
      <c r="F1029" s="19"/>
      <c r="G1029" s="19"/>
      <c r="H1029" s="138"/>
      <c r="J1029" s="6" t="e">
        <f>VLOOKUP(A1029,Endosos!C1007:E1506,3,)</f>
        <v>#N/A</v>
      </c>
      <c r="K1029" s="6" t="e">
        <f t="shared" si="31"/>
        <v>#N/A</v>
      </c>
      <c r="L1029" s="4" t="str">
        <f t="shared" si="32"/>
        <v>a</v>
      </c>
      <c r="M1029" s="4"/>
    </row>
    <row r="1030" spans="1:13" x14ac:dyDescent="0.25">
      <c r="A1030" s="2">
        <v>999</v>
      </c>
      <c r="B1030" s="19"/>
      <c r="C1030" s="23"/>
      <c r="D1030" s="84"/>
      <c r="E1030" s="19"/>
      <c r="F1030" s="19"/>
      <c r="G1030" s="19"/>
      <c r="H1030" s="138"/>
      <c r="J1030" s="6" t="e">
        <f>VLOOKUP(A1030,Endosos!C1008:E1507,3,)</f>
        <v>#N/A</v>
      </c>
      <c r="K1030" s="6" t="e">
        <f t="shared" si="31"/>
        <v>#N/A</v>
      </c>
      <c r="L1030" s="4" t="str">
        <f t="shared" si="32"/>
        <v>a</v>
      </c>
      <c r="M1030" s="4"/>
    </row>
    <row r="1031" spans="1:13" x14ac:dyDescent="0.25">
      <c r="A1031" s="2">
        <v>1000</v>
      </c>
      <c r="B1031" s="19"/>
      <c r="C1031" s="23"/>
      <c r="D1031" s="84"/>
      <c r="E1031" s="19"/>
      <c r="F1031" s="19"/>
      <c r="G1031" s="19"/>
      <c r="H1031" s="138"/>
      <c r="J1031" s="6" t="e">
        <f>VLOOKUP(A1031,Endosos!C1009:E1508,3,)</f>
        <v>#N/A</v>
      </c>
      <c r="K1031" s="6" t="e">
        <f t="shared" si="31"/>
        <v>#N/A</v>
      </c>
      <c r="L1031" s="4" t="str">
        <f t="shared" si="32"/>
        <v>a</v>
      </c>
      <c r="M1031" s="4"/>
    </row>
    <row r="1032" spans="1:13" x14ac:dyDescent="0.25">
      <c r="A1032" s="70"/>
      <c r="B1032" s="71"/>
      <c r="C1032" s="72"/>
      <c r="D1032" s="72"/>
      <c r="E1032" s="72"/>
      <c r="F1032" s="72"/>
      <c r="G1032" s="73" t="s">
        <v>47</v>
      </c>
      <c r="H1032" s="138">
        <f>SUM(H32:H1031)</f>
        <v>0</v>
      </c>
    </row>
    <row r="1033" spans="1:13" x14ac:dyDescent="0.25">
      <c r="A1033" s="74"/>
      <c r="B1033" s="71"/>
      <c r="C1033" s="72"/>
      <c r="D1033" s="72"/>
      <c r="E1033" s="72"/>
      <c r="F1033" s="72"/>
      <c r="G1033" s="139" t="s">
        <v>256</v>
      </c>
      <c r="H1033" s="138">
        <f>M1033</f>
        <v>0</v>
      </c>
      <c r="J1033" t="e">
        <f>VLOOKUP(CertState,Lookups!A20:F23,2,FALSE)</f>
        <v>#N/A</v>
      </c>
      <c r="K1033" s="144" t="str">
        <f>IF($A$2="State National",1,"")</f>
        <v/>
      </c>
      <c r="L1033" s="144" t="str">
        <f>IF($C$10="USA",1,"")</f>
        <v/>
      </c>
      <c r="M1033">
        <f>IF(AND(K1033=1,L1033=1),J1033,0)</f>
        <v>0</v>
      </c>
    </row>
    <row r="1034" spans="1:13" x14ac:dyDescent="0.25">
      <c r="A1034" s="74"/>
      <c r="B1034" s="71"/>
      <c r="C1034" s="72"/>
      <c r="D1034" s="72"/>
      <c r="E1034" s="72"/>
      <c r="F1034" s="72"/>
      <c r="G1034" s="139" t="s">
        <v>259</v>
      </c>
      <c r="H1034" s="138">
        <f>M1034</f>
        <v>0</v>
      </c>
      <c r="J1034" t="e">
        <f>VLOOKUP(CertState,Lookups!A20:F23,3,FALSE)</f>
        <v>#N/A</v>
      </c>
      <c r="K1034" s="144" t="str">
        <f>IF($A$2="State National",1,"")</f>
        <v/>
      </c>
      <c r="L1034" s="144" t="str">
        <f t="shared" ref="L1034:L1036" si="33">IF($C$10="USA",1,"")</f>
        <v/>
      </c>
      <c r="M1034">
        <f>IF(AND(K1034=1,L1034=1),J1034,0)</f>
        <v>0</v>
      </c>
    </row>
    <row r="1035" spans="1:13" x14ac:dyDescent="0.25">
      <c r="A1035" s="74"/>
      <c r="B1035" s="71"/>
      <c r="C1035" s="72"/>
      <c r="D1035" s="72"/>
      <c r="E1035" s="72"/>
      <c r="F1035" s="72"/>
      <c r="G1035" s="139" t="s">
        <v>262</v>
      </c>
      <c r="H1035" s="138" t="str">
        <f>IF(ISNA(J1035),"",M1035)</f>
        <v/>
      </c>
      <c r="J1035" t="e">
        <f>VLOOKUP(CertState,Lookups!A20:F23,4,FALSE)</f>
        <v>#N/A</v>
      </c>
      <c r="K1035" s="144" t="str">
        <f>IF($A$2="State National",1,"")</f>
        <v/>
      </c>
      <c r="L1035" s="144"/>
      <c r="M1035">
        <f>IF(K1035=1,J1035,0)</f>
        <v>0</v>
      </c>
    </row>
    <row r="1036" spans="1:13" x14ac:dyDescent="0.25">
      <c r="A1036" s="74"/>
      <c r="B1036" s="71"/>
      <c r="C1036" s="72"/>
      <c r="D1036" s="72"/>
      <c r="E1036" s="72"/>
      <c r="F1036" s="72"/>
      <c r="G1036" s="139" t="s">
        <v>263</v>
      </c>
      <c r="H1036" s="138">
        <f>M1036</f>
        <v>0</v>
      </c>
      <c r="J1036" t="e">
        <f>VLOOKUP(CertState,Lookups!A20:F23,5,FALSE)</f>
        <v>#N/A</v>
      </c>
      <c r="K1036" s="144" t="str">
        <f>IF($A$2="State National",1,"")</f>
        <v/>
      </c>
      <c r="L1036" s="144" t="str">
        <f t="shared" si="33"/>
        <v/>
      </c>
      <c r="M1036">
        <f>IF(AND(K1036=1,L1036=1),J1036,0)</f>
        <v>0</v>
      </c>
    </row>
    <row r="1037" spans="1:13" x14ac:dyDescent="0.25">
      <c r="A1037" s="74"/>
      <c r="B1037" s="71"/>
      <c r="C1037" s="72"/>
      <c r="D1037" s="72"/>
      <c r="E1037" s="72"/>
      <c r="F1037" s="72"/>
      <c r="G1037" s="139"/>
      <c r="H1037" s="138" t="str">
        <f>IF(G1037="Processing Fee:",J1037,"")</f>
        <v/>
      </c>
      <c r="J1037">
        <f>Premium*0.05</f>
        <v>0</v>
      </c>
      <c r="K1037" s="144"/>
      <c r="L1037" s="144"/>
    </row>
    <row r="1038" spans="1:13" x14ac:dyDescent="0.25">
      <c r="A1038" s="74"/>
      <c r="B1038" s="132"/>
      <c r="C1038" s="132"/>
      <c r="D1038" s="132"/>
      <c r="E1038" s="132"/>
      <c r="F1038" s="132"/>
      <c r="G1038" s="133" t="s">
        <v>260</v>
      </c>
      <c r="H1038" s="163">
        <f>SUM(H1033:H1037)</f>
        <v>0</v>
      </c>
      <c r="K1038" s="144"/>
      <c r="L1038" s="144"/>
    </row>
    <row r="1039" spans="1:13" x14ac:dyDescent="0.25">
      <c r="A1039" s="75"/>
      <c r="B1039" s="71"/>
      <c r="C1039" s="72"/>
      <c r="D1039" s="72"/>
      <c r="E1039" s="72"/>
      <c r="F1039" s="72"/>
      <c r="G1039" s="73" t="s">
        <v>173</v>
      </c>
      <c r="H1039" s="164">
        <f>SUM(H1032:H1037)</f>
        <v>0</v>
      </c>
    </row>
    <row r="1040" spans="1:13" x14ac:dyDescent="0.25">
      <c r="A1040" s="76"/>
      <c r="B1040" s="77"/>
      <c r="C1040" s="77"/>
      <c r="D1040" s="77"/>
      <c r="E1040" s="77"/>
      <c r="F1040" s="77"/>
      <c r="G1040" s="78" t="s">
        <v>174</v>
      </c>
      <c r="H1040" s="164">
        <f>IF(E12="No",0,(+Premium*0.3)+Fees)</f>
        <v>0</v>
      </c>
    </row>
    <row r="1041" spans="1:8" x14ac:dyDescent="0.25">
      <c r="A1041" s="176" t="s">
        <v>46</v>
      </c>
      <c r="B1041" s="177"/>
      <c r="C1041" s="177"/>
      <c r="D1041" s="177"/>
      <c r="E1041" s="177"/>
      <c r="F1041" s="177"/>
      <c r="G1041" s="177"/>
      <c r="H1041" s="178"/>
    </row>
  </sheetData>
  <sheetProtection password="CC61" sheet="1" objects="1" scenarios="1" selectLockedCells="1"/>
  <mergeCells count="31">
    <mergeCell ref="A25:G25"/>
    <mergeCell ref="A26:G26"/>
    <mergeCell ref="C1:G3"/>
    <mergeCell ref="C7:F7"/>
    <mergeCell ref="C8:F8"/>
    <mergeCell ref="G5:H5"/>
    <mergeCell ref="G6:H6"/>
    <mergeCell ref="C6:E6"/>
    <mergeCell ref="A4:B4"/>
    <mergeCell ref="A6:B6"/>
    <mergeCell ref="C5:E5"/>
    <mergeCell ref="A19:G19"/>
    <mergeCell ref="G24:H24"/>
    <mergeCell ref="A23:G23"/>
    <mergeCell ref="D24:F24"/>
    <mergeCell ref="A1041:H1041"/>
    <mergeCell ref="A5:B5"/>
    <mergeCell ref="A7:B7"/>
    <mergeCell ref="A8:B8"/>
    <mergeCell ref="A9:B9"/>
    <mergeCell ref="A10:B10"/>
    <mergeCell ref="A11:B11"/>
    <mergeCell ref="D15:H15"/>
    <mergeCell ref="A14:G14"/>
    <mergeCell ref="A13:G13"/>
    <mergeCell ref="A16:G16"/>
    <mergeCell ref="A17:G17"/>
    <mergeCell ref="A18:G18"/>
    <mergeCell ref="A20:G20"/>
    <mergeCell ref="A21:G21"/>
    <mergeCell ref="A22:G22"/>
  </mergeCells>
  <phoneticPr fontId="0" type="noConversion"/>
  <conditionalFormatting sqref="B32:H1031">
    <cfRule type="expression" dxfId="0" priority="1">
      <formula>$K32=1</formula>
    </cfRule>
  </conditionalFormatting>
  <dataValidations count="15">
    <dataValidation type="list" allowBlank="1" showInputMessage="1" showErrorMessage="1" sqref="F32:F1031">
      <formula1>Weight_for_Veh_list</formula1>
    </dataValidation>
    <dataValidation type="list" allowBlank="1" showInputMessage="1" showErrorMessage="1" sqref="G32:G1031">
      <formula1>Veh_Types</formula1>
    </dataValidation>
    <dataValidation type="list" allowBlank="1" showInputMessage="1" showErrorMessage="1" sqref="E32:E1031">
      <formula1>Radius_Lookup</formula1>
    </dataValidation>
    <dataValidation type="whole" allowBlank="1" showInputMessage="1" showErrorMessage="1" sqref="B32:B1031">
      <formula1>1990</formula1>
      <formula2>YEAR(NOW())+2</formula2>
    </dataValidation>
    <dataValidation type="list" allowBlank="1" showInputMessage="1" showErrorMessage="1" sqref="C11">
      <formula1>Limits</formula1>
    </dataValidation>
    <dataValidation type="list" allowBlank="1" showInputMessage="1" showErrorMessage="1" sqref="C9">
      <formula1>States</formula1>
    </dataValidation>
    <dataValidation type="list" allowBlank="1" showInputMessage="1" showErrorMessage="1" sqref="C10">
      <formula1>Term</formula1>
    </dataValidation>
    <dataValidation type="list" allowBlank="1" showInputMessage="1" showErrorMessage="1" sqref="E4">
      <formula1>Type_Business</formula1>
    </dataValidation>
    <dataValidation type="date" allowBlank="1" showInputMessage="1" showErrorMessage="1" sqref="C4">
      <formula1>39828</formula1>
      <formula2>42369</formula2>
    </dataValidation>
    <dataValidation type="list" allowBlank="1" showInputMessage="1" showErrorMessage="1" sqref="H16">
      <formula1>"Yes,No"</formula1>
    </dataValidation>
    <dataValidation type="list" allowBlank="1" showInputMessage="1" showErrorMessage="1" sqref="G24:H24">
      <formula1>"OP-1, OP2, OP-1 Enterprise"</formula1>
    </dataValidation>
    <dataValidation type="list" allowBlank="1" showInputMessage="1" showErrorMessage="1" sqref="E12 H13:H14 H17:H23">
      <formula1>"Yes,No"</formula1>
    </dataValidation>
    <dataValidation type="list" allowBlank="1" showInputMessage="1" showErrorMessage="1" sqref="H25:H26">
      <formula1>"yes,no"</formula1>
    </dataValidation>
    <dataValidation type="date" allowBlank="1" showInputMessage="1" showErrorMessage="1" sqref="U5">
      <formula1>EffectiveDate</formula1>
      <formula2>ExpirationDate</formula2>
    </dataValidation>
    <dataValidation type="list" allowBlank="1" showInputMessage="1" showErrorMessage="1" sqref="G1037">
      <formula1>",,Processing Fee:"</formula1>
    </dataValidation>
  </dataValidations>
  <printOptions horizontalCentered="1" verticalCentered="1"/>
  <pageMargins left="0.25" right="0.25" top="0.25" bottom="0.25" header="0.5" footer="0.5"/>
  <pageSetup scale="70" orientation="portrait" horizontalDpi="300" verticalDpi="300" r:id="rId1"/>
  <headerFooter alignWithMargins="0"/>
  <ignoredErrors>
    <ignoredError sqref="M1035 H1035" formula="1"/>
  </ignoredErrors>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Lookups!$N$2:$N$3</xm:f>
          </x14:formula1>
          <xm:sqref>A2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I1010"/>
  <sheetViews>
    <sheetView showZeros="0" zoomScaleNormal="100" workbookViewId="0">
      <pane xSplit="1" ySplit="9" topLeftCell="B10" activePane="bottomRight" state="frozen"/>
      <selection pane="topRight" activeCell="B1" sqref="B1"/>
      <selection pane="bottomLeft" activeCell="A10" sqref="A10"/>
      <selection pane="bottomRight" activeCell="B41" sqref="B41:C41"/>
    </sheetView>
  </sheetViews>
  <sheetFormatPr defaultRowHeight="13.2" x14ac:dyDescent="0.25"/>
  <cols>
    <col min="1" max="1" width="9.44140625" customWidth="1"/>
    <col min="2" max="2" width="9.6640625" customWidth="1"/>
    <col min="3" max="3" width="36.88671875" customWidth="1"/>
    <col min="4" max="4" width="19.6640625" style="20" customWidth="1"/>
    <col min="5" max="5" width="16.33203125" style="1" bestFit="1" customWidth="1"/>
    <col min="6" max="6" width="19.88671875" style="21" bestFit="1" customWidth="1"/>
    <col min="7" max="7" width="16.33203125" style="1" bestFit="1" customWidth="1"/>
    <col min="8" max="8" width="10.88671875" customWidth="1"/>
    <col min="9" max="9" width="0" hidden="1" customWidth="1"/>
  </cols>
  <sheetData>
    <row r="1" spans="1:9" ht="12.75" customHeight="1" x14ac:dyDescent="0.25">
      <c r="B1" s="213" t="s">
        <v>156</v>
      </c>
      <c r="C1" s="214"/>
      <c r="D1" s="214"/>
      <c r="E1" s="214"/>
      <c r="F1" s="214"/>
      <c r="G1" s="214"/>
      <c r="I1">
        <f>COUNTA(AssignedDrivers)</f>
        <v>0</v>
      </c>
    </row>
    <row r="2" spans="1:9" ht="12.75" customHeight="1" x14ac:dyDescent="0.3">
      <c r="B2" s="214"/>
      <c r="C2" s="214"/>
      <c r="D2" s="214"/>
      <c r="E2" s="214"/>
      <c r="F2" s="214"/>
      <c r="G2" s="214"/>
      <c r="H2" s="46"/>
    </row>
    <row r="3" spans="1:9" ht="27" customHeight="1" x14ac:dyDescent="0.25">
      <c r="A3" s="5"/>
      <c r="B3" s="214"/>
      <c r="C3" s="214"/>
      <c r="D3" s="214"/>
      <c r="E3" s="214"/>
      <c r="F3" s="214"/>
      <c r="G3" s="214"/>
      <c r="H3" s="47"/>
    </row>
    <row r="4" spans="1:9" x14ac:dyDescent="0.25">
      <c r="A4" s="212" t="str">
        <f>+'Listado y Costo'!A4</f>
        <v>Effective Date:</v>
      </c>
      <c r="B4" s="212"/>
      <c r="C4" s="216">
        <f>'Listado y Costo'!C4</f>
        <v>0</v>
      </c>
      <c r="D4" s="217"/>
      <c r="G4" s="21"/>
      <c r="H4" s="1"/>
    </row>
    <row r="5" spans="1:9" x14ac:dyDescent="0.25">
      <c r="A5" s="212" t="str">
        <f>+'Listado y Costo'!A5</f>
        <v>Insured</v>
      </c>
      <c r="B5" s="212"/>
      <c r="C5" s="210">
        <f>'Listado y Costo'!C5</f>
        <v>0</v>
      </c>
      <c r="D5" s="211"/>
      <c r="F5"/>
      <c r="G5" s="21"/>
      <c r="H5" s="1"/>
    </row>
    <row r="6" spans="1:9" x14ac:dyDescent="0.25">
      <c r="A6" s="215" t="str">
        <f>+'Listado y Costo'!A7</f>
        <v>Address:</v>
      </c>
      <c r="B6" s="215"/>
      <c r="C6" s="210">
        <f>'Listado y Costo'!C7</f>
        <v>0</v>
      </c>
      <c r="D6" s="211"/>
      <c r="F6"/>
      <c r="G6" s="21"/>
      <c r="H6" s="1"/>
    </row>
    <row r="7" spans="1:9" x14ac:dyDescent="0.25">
      <c r="A7" s="212" t="str">
        <f>+'Listado y Costo'!A8</f>
        <v>CitySTZip:</v>
      </c>
      <c r="B7" s="212"/>
      <c r="C7" s="210">
        <f>'Listado y Costo'!C8</f>
        <v>0</v>
      </c>
      <c r="D7" s="211"/>
      <c r="F7"/>
      <c r="G7" s="21"/>
      <c r="H7" s="1"/>
    </row>
    <row r="8" spans="1:9" x14ac:dyDescent="0.25">
      <c r="A8" s="38"/>
      <c r="B8" s="38"/>
      <c r="D8"/>
      <c r="E8" s="20"/>
      <c r="F8" s="1"/>
      <c r="G8" s="21"/>
      <c r="H8" s="1"/>
    </row>
    <row r="9" spans="1:9" ht="28.5" customHeight="1" x14ac:dyDescent="0.25">
      <c r="A9" s="126" t="s">
        <v>150</v>
      </c>
      <c r="B9" s="218" t="s">
        <v>151</v>
      </c>
      <c r="C9" s="219"/>
      <c r="D9" s="126" t="s">
        <v>152</v>
      </c>
      <c r="E9" s="126" t="s">
        <v>153</v>
      </c>
      <c r="F9" s="126" t="s">
        <v>154</v>
      </c>
      <c r="G9" s="126" t="s">
        <v>155</v>
      </c>
    </row>
    <row r="10" spans="1:9" x14ac:dyDescent="0.25">
      <c r="A10" s="18">
        <v>1</v>
      </c>
      <c r="B10" s="208"/>
      <c r="C10" s="209"/>
      <c r="D10" s="28"/>
      <c r="E10" s="82"/>
      <c r="F10" s="19"/>
      <c r="G10" s="27"/>
    </row>
    <row r="11" spans="1:9" x14ac:dyDescent="0.25">
      <c r="A11" s="18">
        <v>2</v>
      </c>
      <c r="B11" s="208"/>
      <c r="C11" s="209"/>
      <c r="D11" s="28"/>
      <c r="E11" s="82"/>
      <c r="F11" s="33"/>
      <c r="G11" s="27"/>
    </row>
    <row r="12" spans="1:9" x14ac:dyDescent="0.25">
      <c r="A12" s="18">
        <v>3</v>
      </c>
      <c r="B12" s="220"/>
      <c r="C12" s="221"/>
      <c r="D12" s="28"/>
      <c r="E12" s="127"/>
      <c r="F12" s="33"/>
      <c r="G12" s="27"/>
    </row>
    <row r="13" spans="1:9" x14ac:dyDescent="0.25">
      <c r="A13" s="18">
        <v>4</v>
      </c>
      <c r="B13" s="220"/>
      <c r="C13" s="209"/>
      <c r="D13" s="28"/>
      <c r="E13" s="82"/>
      <c r="F13" s="33"/>
      <c r="G13" s="27"/>
    </row>
    <row r="14" spans="1:9" x14ac:dyDescent="0.25">
      <c r="A14" s="18">
        <v>5</v>
      </c>
      <c r="B14" s="208"/>
      <c r="C14" s="209"/>
      <c r="D14" s="27"/>
      <c r="E14" s="83"/>
      <c r="F14" s="33"/>
      <c r="G14" s="27"/>
    </row>
    <row r="15" spans="1:9" x14ac:dyDescent="0.25">
      <c r="A15" s="18">
        <v>6</v>
      </c>
      <c r="B15" s="208"/>
      <c r="C15" s="209"/>
      <c r="D15" s="27"/>
      <c r="E15" s="83"/>
      <c r="F15" s="33"/>
      <c r="G15" s="27"/>
    </row>
    <row r="16" spans="1:9" x14ac:dyDescent="0.25">
      <c r="A16" s="18">
        <v>7</v>
      </c>
      <c r="B16" s="208"/>
      <c r="C16" s="209"/>
      <c r="D16" s="27"/>
      <c r="E16" s="83"/>
      <c r="F16" s="33"/>
      <c r="G16" s="27"/>
    </row>
    <row r="17" spans="1:7" x14ac:dyDescent="0.25">
      <c r="A17" s="18">
        <v>8</v>
      </c>
      <c r="B17" s="208"/>
      <c r="C17" s="209"/>
      <c r="D17" s="27"/>
      <c r="E17" s="83"/>
      <c r="F17" s="33"/>
      <c r="G17" s="27"/>
    </row>
    <row r="18" spans="1:7" x14ac:dyDescent="0.25">
      <c r="A18" s="18">
        <v>9</v>
      </c>
      <c r="B18" s="208"/>
      <c r="C18" s="209"/>
      <c r="D18" s="27"/>
      <c r="E18" s="83"/>
      <c r="F18" s="33"/>
      <c r="G18" s="27"/>
    </row>
    <row r="19" spans="1:7" x14ac:dyDescent="0.25">
      <c r="A19" s="18">
        <v>10</v>
      </c>
      <c r="B19" s="208"/>
      <c r="C19" s="209"/>
      <c r="D19" s="27"/>
      <c r="E19" s="83"/>
      <c r="F19" s="33"/>
      <c r="G19" s="27"/>
    </row>
    <row r="20" spans="1:7" x14ac:dyDescent="0.25">
      <c r="A20" s="18">
        <v>11</v>
      </c>
      <c r="B20" s="208"/>
      <c r="C20" s="209"/>
      <c r="D20" s="27"/>
      <c r="E20" s="83"/>
      <c r="F20" s="33"/>
      <c r="G20" s="27"/>
    </row>
    <row r="21" spans="1:7" x14ac:dyDescent="0.25">
      <c r="A21" s="18">
        <v>12</v>
      </c>
      <c r="B21" s="208"/>
      <c r="C21" s="209"/>
      <c r="D21" s="27"/>
      <c r="E21" s="83"/>
      <c r="F21" s="33"/>
      <c r="G21" s="27"/>
    </row>
    <row r="22" spans="1:7" x14ac:dyDescent="0.25">
      <c r="A22" s="18">
        <v>13</v>
      </c>
      <c r="B22" s="208"/>
      <c r="C22" s="209"/>
      <c r="D22" s="27"/>
      <c r="E22" s="83"/>
      <c r="F22" s="33"/>
      <c r="G22" s="27"/>
    </row>
    <row r="23" spans="1:7" x14ac:dyDescent="0.25">
      <c r="A23" s="18">
        <v>14</v>
      </c>
      <c r="B23" s="208"/>
      <c r="C23" s="209"/>
      <c r="D23" s="27"/>
      <c r="E23" s="83"/>
      <c r="F23" s="33"/>
      <c r="G23" s="27"/>
    </row>
    <row r="24" spans="1:7" x14ac:dyDescent="0.25">
      <c r="A24" s="18">
        <v>15</v>
      </c>
      <c r="B24" s="208"/>
      <c r="C24" s="209"/>
      <c r="D24" s="27"/>
      <c r="E24" s="83"/>
      <c r="F24" s="33"/>
      <c r="G24" s="27"/>
    </row>
    <row r="25" spans="1:7" x14ac:dyDescent="0.25">
      <c r="A25" s="18">
        <v>16</v>
      </c>
      <c r="B25" s="208"/>
      <c r="C25" s="209"/>
      <c r="D25" s="27"/>
      <c r="E25" s="83"/>
      <c r="F25" s="33"/>
      <c r="G25" s="27"/>
    </row>
    <row r="26" spans="1:7" x14ac:dyDescent="0.25">
      <c r="A26" s="18">
        <v>17</v>
      </c>
      <c r="B26" s="208"/>
      <c r="C26" s="209"/>
      <c r="D26" s="27"/>
      <c r="E26" s="83"/>
      <c r="F26" s="33"/>
      <c r="G26" s="27"/>
    </row>
    <row r="27" spans="1:7" x14ac:dyDescent="0.25">
      <c r="A27" s="18">
        <v>18</v>
      </c>
      <c r="B27" s="208"/>
      <c r="C27" s="209"/>
      <c r="D27" s="27"/>
      <c r="E27" s="83"/>
      <c r="F27" s="33"/>
      <c r="G27" s="27"/>
    </row>
    <row r="28" spans="1:7" x14ac:dyDescent="0.25">
      <c r="A28" s="18">
        <v>19</v>
      </c>
      <c r="B28" s="208"/>
      <c r="C28" s="209"/>
      <c r="D28" s="27"/>
      <c r="E28" s="83"/>
      <c r="F28" s="33"/>
      <c r="G28" s="27"/>
    </row>
    <row r="29" spans="1:7" x14ac:dyDescent="0.25">
      <c r="A29" s="18">
        <v>20</v>
      </c>
      <c r="B29" s="208"/>
      <c r="C29" s="209"/>
      <c r="D29" s="27"/>
      <c r="E29" s="83"/>
      <c r="F29" s="33"/>
      <c r="G29" s="27"/>
    </row>
    <row r="30" spans="1:7" x14ac:dyDescent="0.25">
      <c r="A30" s="18">
        <v>21</v>
      </c>
      <c r="B30" s="208"/>
      <c r="C30" s="209"/>
      <c r="D30" s="27"/>
      <c r="E30" s="83"/>
      <c r="F30" s="33"/>
      <c r="G30" s="27"/>
    </row>
    <row r="31" spans="1:7" x14ac:dyDescent="0.25">
      <c r="A31" s="18">
        <v>22</v>
      </c>
      <c r="B31" s="208"/>
      <c r="C31" s="209"/>
      <c r="D31" s="27"/>
      <c r="E31" s="83"/>
      <c r="F31" s="33"/>
      <c r="G31" s="27"/>
    </row>
    <row r="32" spans="1:7" x14ac:dyDescent="0.25">
      <c r="A32" s="18">
        <v>23</v>
      </c>
      <c r="B32" s="208"/>
      <c r="C32" s="209"/>
      <c r="D32" s="27"/>
      <c r="E32" s="83"/>
      <c r="F32" s="33"/>
      <c r="G32" s="27"/>
    </row>
    <row r="33" spans="1:7" x14ac:dyDescent="0.25">
      <c r="A33" s="18">
        <v>24</v>
      </c>
      <c r="B33" s="208"/>
      <c r="C33" s="209"/>
      <c r="D33" s="27"/>
      <c r="E33" s="83"/>
      <c r="F33" s="33"/>
      <c r="G33" s="27"/>
    </row>
    <row r="34" spans="1:7" x14ac:dyDescent="0.25">
      <c r="A34" s="18">
        <v>25</v>
      </c>
      <c r="B34" s="208"/>
      <c r="C34" s="209"/>
      <c r="D34" s="27"/>
      <c r="E34" s="83"/>
      <c r="F34" s="33"/>
      <c r="G34" s="27"/>
    </row>
    <row r="35" spans="1:7" x14ac:dyDescent="0.25">
      <c r="A35" s="18">
        <v>26</v>
      </c>
      <c r="B35" s="208"/>
      <c r="C35" s="209"/>
      <c r="D35" s="28"/>
      <c r="E35" s="82"/>
      <c r="F35" s="19"/>
      <c r="G35" s="27"/>
    </row>
    <row r="36" spans="1:7" x14ac:dyDescent="0.25">
      <c r="A36" s="18">
        <v>27</v>
      </c>
      <c r="B36" s="208"/>
      <c r="C36" s="209"/>
      <c r="D36" s="28"/>
      <c r="E36" s="82"/>
      <c r="F36" s="33"/>
      <c r="G36" s="27"/>
    </row>
    <row r="37" spans="1:7" x14ac:dyDescent="0.25">
      <c r="A37" s="18">
        <v>28</v>
      </c>
      <c r="B37" s="220"/>
      <c r="C37" s="221"/>
      <c r="D37" s="28"/>
      <c r="E37" s="127"/>
      <c r="F37" s="33"/>
      <c r="G37" s="27"/>
    </row>
    <row r="38" spans="1:7" x14ac:dyDescent="0.25">
      <c r="A38" s="18">
        <v>29</v>
      </c>
      <c r="B38" s="220"/>
      <c r="C38" s="209"/>
      <c r="D38" s="28"/>
      <c r="E38" s="82"/>
      <c r="F38" s="33"/>
      <c r="G38" s="27"/>
    </row>
    <row r="39" spans="1:7" x14ac:dyDescent="0.25">
      <c r="A39" s="18">
        <v>30</v>
      </c>
      <c r="B39" s="208"/>
      <c r="C39" s="209"/>
      <c r="D39" s="27"/>
      <c r="E39" s="83"/>
      <c r="F39" s="33"/>
      <c r="G39" s="27"/>
    </row>
    <row r="40" spans="1:7" x14ac:dyDescent="0.25">
      <c r="A40" s="18">
        <v>31</v>
      </c>
      <c r="B40" s="208"/>
      <c r="C40" s="209"/>
      <c r="D40" s="27"/>
      <c r="E40" s="83"/>
      <c r="F40" s="33"/>
      <c r="G40" s="27"/>
    </row>
    <row r="41" spans="1:7" x14ac:dyDescent="0.25">
      <c r="A41" s="18">
        <v>32</v>
      </c>
      <c r="B41" s="208"/>
      <c r="C41" s="209"/>
      <c r="D41" s="27"/>
      <c r="E41" s="83"/>
      <c r="F41" s="33"/>
      <c r="G41" s="27"/>
    </row>
    <row r="42" spans="1:7" x14ac:dyDescent="0.25">
      <c r="A42" s="18">
        <v>33</v>
      </c>
      <c r="B42" s="208"/>
      <c r="C42" s="209"/>
      <c r="D42" s="27"/>
      <c r="E42" s="83"/>
      <c r="F42" s="33"/>
      <c r="G42" s="27"/>
    </row>
    <row r="43" spans="1:7" x14ac:dyDescent="0.25">
      <c r="A43" s="18">
        <v>34</v>
      </c>
      <c r="B43" s="208"/>
      <c r="C43" s="209"/>
      <c r="D43" s="27"/>
      <c r="E43" s="83"/>
      <c r="F43" s="33"/>
      <c r="G43" s="27"/>
    </row>
    <row r="44" spans="1:7" x14ac:dyDescent="0.25">
      <c r="A44" s="18">
        <v>35</v>
      </c>
      <c r="B44" s="208"/>
      <c r="C44" s="209"/>
      <c r="D44" s="27"/>
      <c r="E44" s="83"/>
      <c r="F44" s="33"/>
      <c r="G44" s="27"/>
    </row>
    <row r="45" spans="1:7" x14ac:dyDescent="0.25">
      <c r="A45" s="18">
        <v>36</v>
      </c>
      <c r="B45" s="208"/>
      <c r="C45" s="209"/>
      <c r="D45" s="27"/>
      <c r="E45" s="83"/>
      <c r="F45" s="33"/>
      <c r="G45" s="27"/>
    </row>
    <row r="46" spans="1:7" x14ac:dyDescent="0.25">
      <c r="A46" s="18">
        <v>37</v>
      </c>
      <c r="B46" s="208"/>
      <c r="C46" s="209"/>
      <c r="D46" s="27"/>
      <c r="E46" s="83"/>
      <c r="F46" s="33"/>
      <c r="G46" s="27"/>
    </row>
    <row r="47" spans="1:7" x14ac:dyDescent="0.25">
      <c r="A47" s="18">
        <v>38</v>
      </c>
      <c r="B47" s="208"/>
      <c r="C47" s="209"/>
      <c r="D47" s="27"/>
      <c r="E47" s="83"/>
      <c r="F47" s="33"/>
      <c r="G47" s="27"/>
    </row>
    <row r="48" spans="1:7" x14ac:dyDescent="0.25">
      <c r="A48" s="18">
        <v>39</v>
      </c>
      <c r="B48" s="208"/>
      <c r="C48" s="209"/>
      <c r="D48" s="27"/>
      <c r="E48" s="83"/>
      <c r="F48" s="33"/>
      <c r="G48" s="27"/>
    </row>
    <row r="49" spans="1:7" x14ac:dyDescent="0.25">
      <c r="A49" s="18">
        <v>40</v>
      </c>
      <c r="B49" s="208"/>
      <c r="C49" s="209"/>
      <c r="D49" s="27"/>
      <c r="E49" s="83"/>
      <c r="F49" s="33"/>
      <c r="G49" s="27"/>
    </row>
    <row r="50" spans="1:7" x14ac:dyDescent="0.25">
      <c r="A50" s="18">
        <v>41</v>
      </c>
      <c r="B50" s="208"/>
      <c r="C50" s="209"/>
      <c r="D50" s="27"/>
      <c r="E50" s="83"/>
      <c r="F50" s="33"/>
      <c r="G50" s="27"/>
    </row>
    <row r="51" spans="1:7" x14ac:dyDescent="0.25">
      <c r="A51" s="18">
        <v>42</v>
      </c>
      <c r="B51" s="208"/>
      <c r="C51" s="209"/>
      <c r="D51" s="27"/>
      <c r="E51" s="83"/>
      <c r="F51" s="33"/>
      <c r="G51" s="27"/>
    </row>
    <row r="52" spans="1:7" x14ac:dyDescent="0.25">
      <c r="A52" s="18">
        <v>43</v>
      </c>
      <c r="B52" s="208"/>
      <c r="C52" s="209"/>
      <c r="D52" s="27"/>
      <c r="E52" s="83"/>
      <c r="F52" s="33"/>
      <c r="G52" s="27"/>
    </row>
    <row r="53" spans="1:7" x14ac:dyDescent="0.25">
      <c r="A53" s="18">
        <v>44</v>
      </c>
      <c r="B53" s="208"/>
      <c r="C53" s="209"/>
      <c r="D53" s="27"/>
      <c r="E53" s="83"/>
      <c r="F53" s="33"/>
      <c r="G53" s="27"/>
    </row>
    <row r="54" spans="1:7" x14ac:dyDescent="0.25">
      <c r="A54" s="18">
        <v>45</v>
      </c>
      <c r="B54" s="208"/>
      <c r="C54" s="209"/>
      <c r="D54" s="27"/>
      <c r="E54" s="83"/>
      <c r="F54" s="33"/>
      <c r="G54" s="27"/>
    </row>
    <row r="55" spans="1:7" x14ac:dyDescent="0.25">
      <c r="A55" s="18">
        <v>46</v>
      </c>
      <c r="B55" s="208"/>
      <c r="C55" s="209"/>
      <c r="D55" s="27"/>
      <c r="E55" s="83"/>
      <c r="F55" s="33"/>
      <c r="G55" s="27"/>
    </row>
    <row r="56" spans="1:7" x14ac:dyDescent="0.25">
      <c r="A56" s="18">
        <v>47</v>
      </c>
      <c r="B56" s="208"/>
      <c r="C56" s="209"/>
      <c r="D56" s="27"/>
      <c r="E56" s="83"/>
      <c r="F56" s="33"/>
      <c r="G56" s="27"/>
    </row>
    <row r="57" spans="1:7" x14ac:dyDescent="0.25">
      <c r="A57" s="18">
        <v>48</v>
      </c>
      <c r="B57" s="208"/>
      <c r="C57" s="209"/>
      <c r="D57" s="27"/>
      <c r="E57" s="83"/>
      <c r="F57" s="33"/>
      <c r="G57" s="27"/>
    </row>
    <row r="58" spans="1:7" x14ac:dyDescent="0.25">
      <c r="A58" s="18">
        <v>49</v>
      </c>
      <c r="B58" s="208"/>
      <c r="C58" s="209"/>
      <c r="D58" s="27"/>
      <c r="E58" s="83"/>
      <c r="F58" s="33"/>
      <c r="G58" s="27"/>
    </row>
    <row r="59" spans="1:7" x14ac:dyDescent="0.25">
      <c r="A59" s="18">
        <v>50</v>
      </c>
      <c r="B59" s="208"/>
      <c r="C59" s="209"/>
      <c r="D59" s="27"/>
      <c r="E59" s="83"/>
      <c r="F59" s="33"/>
      <c r="G59" s="27"/>
    </row>
    <row r="60" spans="1:7" x14ac:dyDescent="0.25">
      <c r="A60" s="18">
        <v>51</v>
      </c>
      <c r="B60" s="208"/>
      <c r="C60" s="209"/>
      <c r="D60" s="28"/>
      <c r="E60" s="82"/>
      <c r="F60" s="19"/>
      <c r="G60" s="27"/>
    </row>
    <row r="61" spans="1:7" x14ac:dyDescent="0.25">
      <c r="A61" s="18">
        <v>52</v>
      </c>
      <c r="B61" s="208"/>
      <c r="C61" s="209"/>
      <c r="D61" s="28"/>
      <c r="E61" s="82"/>
      <c r="F61" s="33"/>
      <c r="G61" s="27"/>
    </row>
    <row r="62" spans="1:7" x14ac:dyDescent="0.25">
      <c r="A62" s="18">
        <v>53</v>
      </c>
      <c r="B62" s="220"/>
      <c r="C62" s="221"/>
      <c r="D62" s="28"/>
      <c r="E62" s="127"/>
      <c r="F62" s="33"/>
      <c r="G62" s="27"/>
    </row>
    <row r="63" spans="1:7" x14ac:dyDescent="0.25">
      <c r="A63" s="18">
        <v>54</v>
      </c>
      <c r="B63" s="220"/>
      <c r="C63" s="209"/>
      <c r="D63" s="28"/>
      <c r="E63" s="82"/>
      <c r="F63" s="33"/>
      <c r="G63" s="27"/>
    </row>
    <row r="64" spans="1:7" x14ac:dyDescent="0.25">
      <c r="A64" s="18">
        <v>55</v>
      </c>
      <c r="B64" s="208"/>
      <c r="C64" s="209"/>
      <c r="D64" s="27"/>
      <c r="E64" s="83"/>
      <c r="F64" s="33"/>
      <c r="G64" s="27"/>
    </row>
    <row r="65" spans="1:7" x14ac:dyDescent="0.25">
      <c r="A65" s="18">
        <v>56</v>
      </c>
      <c r="B65" s="208"/>
      <c r="C65" s="209"/>
      <c r="D65" s="27"/>
      <c r="E65" s="83"/>
      <c r="F65" s="33"/>
      <c r="G65" s="27"/>
    </row>
    <row r="66" spans="1:7" x14ac:dyDescent="0.25">
      <c r="A66" s="18">
        <v>57</v>
      </c>
      <c r="B66" s="208"/>
      <c r="C66" s="209"/>
      <c r="D66" s="27"/>
      <c r="E66" s="83"/>
      <c r="F66" s="33"/>
      <c r="G66" s="27"/>
    </row>
    <row r="67" spans="1:7" x14ac:dyDescent="0.25">
      <c r="A67" s="18">
        <v>58</v>
      </c>
      <c r="B67" s="208"/>
      <c r="C67" s="209"/>
      <c r="D67" s="27"/>
      <c r="E67" s="83"/>
      <c r="F67" s="33"/>
      <c r="G67" s="27"/>
    </row>
    <row r="68" spans="1:7" x14ac:dyDescent="0.25">
      <c r="A68" s="18">
        <v>59</v>
      </c>
      <c r="B68" s="208"/>
      <c r="C68" s="209"/>
      <c r="D68" s="27"/>
      <c r="E68" s="83"/>
      <c r="F68" s="33"/>
      <c r="G68" s="27"/>
    </row>
    <row r="69" spans="1:7" x14ac:dyDescent="0.25">
      <c r="A69" s="18">
        <v>60</v>
      </c>
      <c r="B69" s="208"/>
      <c r="C69" s="209"/>
      <c r="D69" s="27"/>
      <c r="E69" s="83"/>
      <c r="F69" s="33"/>
      <c r="G69" s="27"/>
    </row>
    <row r="70" spans="1:7" x14ac:dyDescent="0.25">
      <c r="A70" s="18">
        <v>61</v>
      </c>
      <c r="B70" s="208"/>
      <c r="C70" s="209"/>
      <c r="D70" s="27"/>
      <c r="E70" s="83"/>
      <c r="F70" s="33"/>
      <c r="G70" s="27"/>
    </row>
    <row r="71" spans="1:7" x14ac:dyDescent="0.25">
      <c r="A71" s="18">
        <v>62</v>
      </c>
      <c r="B71" s="208"/>
      <c r="C71" s="209"/>
      <c r="D71" s="27"/>
      <c r="E71" s="83"/>
      <c r="F71" s="33"/>
      <c r="G71" s="27"/>
    </row>
    <row r="72" spans="1:7" x14ac:dyDescent="0.25">
      <c r="A72" s="18">
        <v>63</v>
      </c>
      <c r="B72" s="208"/>
      <c r="C72" s="209"/>
      <c r="D72" s="27"/>
      <c r="E72" s="83"/>
      <c r="F72" s="33"/>
      <c r="G72" s="27"/>
    </row>
    <row r="73" spans="1:7" x14ac:dyDescent="0.25">
      <c r="A73" s="18">
        <v>64</v>
      </c>
      <c r="B73" s="208"/>
      <c r="C73" s="209"/>
      <c r="D73" s="27"/>
      <c r="E73" s="83"/>
      <c r="F73" s="33"/>
      <c r="G73" s="27"/>
    </row>
    <row r="74" spans="1:7" x14ac:dyDescent="0.25">
      <c r="A74" s="18">
        <v>65</v>
      </c>
      <c r="B74" s="208"/>
      <c r="C74" s="209"/>
      <c r="D74" s="27"/>
      <c r="E74" s="83"/>
      <c r="F74" s="33"/>
      <c r="G74" s="27"/>
    </row>
    <row r="75" spans="1:7" x14ac:dyDescent="0.25">
      <c r="A75" s="18">
        <v>66</v>
      </c>
      <c r="B75" s="208"/>
      <c r="C75" s="209"/>
      <c r="D75" s="27"/>
      <c r="E75" s="83"/>
      <c r="F75" s="33"/>
      <c r="G75" s="27"/>
    </row>
    <row r="76" spans="1:7" x14ac:dyDescent="0.25">
      <c r="A76" s="18">
        <v>67</v>
      </c>
      <c r="B76" s="208"/>
      <c r="C76" s="209"/>
      <c r="D76" s="27"/>
      <c r="E76" s="83"/>
      <c r="F76" s="33"/>
      <c r="G76" s="27"/>
    </row>
    <row r="77" spans="1:7" x14ac:dyDescent="0.25">
      <c r="A77" s="18">
        <v>68</v>
      </c>
      <c r="B77" s="208"/>
      <c r="C77" s="209"/>
      <c r="D77" s="27"/>
      <c r="E77" s="83"/>
      <c r="F77" s="33"/>
      <c r="G77" s="27"/>
    </row>
    <row r="78" spans="1:7" x14ac:dyDescent="0.25">
      <c r="A78" s="18">
        <v>69</v>
      </c>
      <c r="B78" s="208"/>
      <c r="C78" s="209"/>
      <c r="D78" s="27"/>
      <c r="E78" s="83"/>
      <c r="F78" s="33"/>
      <c r="G78" s="27"/>
    </row>
    <row r="79" spans="1:7" x14ac:dyDescent="0.25">
      <c r="A79" s="18">
        <v>70</v>
      </c>
      <c r="B79" s="208"/>
      <c r="C79" s="209"/>
      <c r="D79" s="27"/>
      <c r="E79" s="83"/>
      <c r="F79" s="33"/>
      <c r="G79" s="27"/>
    </row>
    <row r="80" spans="1:7" x14ac:dyDescent="0.25">
      <c r="A80" s="18">
        <v>71</v>
      </c>
      <c r="B80" s="208"/>
      <c r="C80" s="209"/>
      <c r="D80" s="27"/>
      <c r="E80" s="83"/>
      <c r="F80" s="33"/>
      <c r="G80" s="27"/>
    </row>
    <row r="81" spans="1:7" x14ac:dyDescent="0.25">
      <c r="A81" s="18">
        <v>72</v>
      </c>
      <c r="B81" s="208"/>
      <c r="C81" s="209"/>
      <c r="D81" s="27"/>
      <c r="E81" s="83"/>
      <c r="F81" s="33"/>
      <c r="G81" s="27"/>
    </row>
    <row r="82" spans="1:7" x14ac:dyDescent="0.25">
      <c r="A82" s="18">
        <v>73</v>
      </c>
      <c r="B82" s="208"/>
      <c r="C82" s="209"/>
      <c r="D82" s="27"/>
      <c r="E82" s="83"/>
      <c r="F82" s="33"/>
      <c r="G82" s="27"/>
    </row>
    <row r="83" spans="1:7" x14ac:dyDescent="0.25">
      <c r="A83" s="18">
        <v>74</v>
      </c>
      <c r="B83" s="208"/>
      <c r="C83" s="209"/>
      <c r="D83" s="27"/>
      <c r="E83" s="83"/>
      <c r="F83" s="33"/>
      <c r="G83" s="27"/>
    </row>
    <row r="84" spans="1:7" x14ac:dyDescent="0.25">
      <c r="A84" s="18">
        <v>75</v>
      </c>
      <c r="B84" s="208"/>
      <c r="C84" s="209"/>
      <c r="D84" s="27"/>
      <c r="E84" s="83"/>
      <c r="F84" s="33"/>
      <c r="G84" s="27"/>
    </row>
    <row r="85" spans="1:7" x14ac:dyDescent="0.25">
      <c r="A85" s="18">
        <v>76</v>
      </c>
      <c r="B85" s="208"/>
      <c r="C85" s="209"/>
      <c r="D85" s="28"/>
      <c r="E85" s="82"/>
      <c r="F85" s="19"/>
      <c r="G85" s="27"/>
    </row>
    <row r="86" spans="1:7" x14ac:dyDescent="0.25">
      <c r="A86" s="18">
        <v>77</v>
      </c>
      <c r="B86" s="208"/>
      <c r="C86" s="209"/>
      <c r="D86" s="28"/>
      <c r="E86" s="82"/>
      <c r="F86" s="33"/>
      <c r="G86" s="27"/>
    </row>
    <row r="87" spans="1:7" x14ac:dyDescent="0.25">
      <c r="A87" s="18">
        <v>78</v>
      </c>
      <c r="B87" s="220"/>
      <c r="C87" s="221"/>
      <c r="D87" s="28"/>
      <c r="E87" s="127"/>
      <c r="F87" s="33"/>
      <c r="G87" s="27"/>
    </row>
    <row r="88" spans="1:7" x14ac:dyDescent="0.25">
      <c r="A88" s="18">
        <v>79</v>
      </c>
      <c r="B88" s="220"/>
      <c r="C88" s="209"/>
      <c r="D88" s="28"/>
      <c r="E88" s="82"/>
      <c r="F88" s="33"/>
      <c r="G88" s="27"/>
    </row>
    <row r="89" spans="1:7" x14ac:dyDescent="0.25">
      <c r="A89" s="18">
        <v>80</v>
      </c>
      <c r="B89" s="208"/>
      <c r="C89" s="209"/>
      <c r="D89" s="27"/>
      <c r="E89" s="83"/>
      <c r="F89" s="33"/>
      <c r="G89" s="27"/>
    </row>
    <row r="90" spans="1:7" x14ac:dyDescent="0.25">
      <c r="A90" s="18">
        <v>81</v>
      </c>
      <c r="B90" s="208"/>
      <c r="C90" s="209"/>
      <c r="D90" s="27"/>
      <c r="E90" s="83"/>
      <c r="F90" s="33"/>
      <c r="G90" s="27"/>
    </row>
    <row r="91" spans="1:7" x14ac:dyDescent="0.25">
      <c r="A91" s="18">
        <v>82</v>
      </c>
      <c r="B91" s="208"/>
      <c r="C91" s="209"/>
      <c r="D91" s="27"/>
      <c r="E91" s="83"/>
      <c r="F91" s="33"/>
      <c r="G91" s="27"/>
    </row>
    <row r="92" spans="1:7" x14ac:dyDescent="0.25">
      <c r="A92" s="18">
        <v>83</v>
      </c>
      <c r="B92" s="208"/>
      <c r="C92" s="209"/>
      <c r="D92" s="27"/>
      <c r="E92" s="83"/>
      <c r="F92" s="33"/>
      <c r="G92" s="27"/>
    </row>
    <row r="93" spans="1:7" x14ac:dyDescent="0.25">
      <c r="A93" s="18">
        <v>84</v>
      </c>
      <c r="B93" s="208"/>
      <c r="C93" s="209"/>
      <c r="D93" s="27"/>
      <c r="E93" s="83"/>
      <c r="F93" s="33"/>
      <c r="G93" s="27"/>
    </row>
    <row r="94" spans="1:7" x14ac:dyDescent="0.25">
      <c r="A94" s="18">
        <v>85</v>
      </c>
      <c r="B94" s="208"/>
      <c r="C94" s="209"/>
      <c r="D94" s="27"/>
      <c r="E94" s="83"/>
      <c r="F94" s="33"/>
      <c r="G94" s="27"/>
    </row>
    <row r="95" spans="1:7" x14ac:dyDescent="0.25">
      <c r="A95" s="18">
        <v>86</v>
      </c>
      <c r="B95" s="208"/>
      <c r="C95" s="209"/>
      <c r="D95" s="27"/>
      <c r="E95" s="83"/>
      <c r="F95" s="33"/>
      <c r="G95" s="27"/>
    </row>
    <row r="96" spans="1:7" x14ac:dyDescent="0.25">
      <c r="A96" s="18">
        <v>87</v>
      </c>
      <c r="B96" s="208"/>
      <c r="C96" s="209"/>
      <c r="D96" s="27"/>
      <c r="E96" s="83"/>
      <c r="F96" s="33"/>
      <c r="G96" s="27"/>
    </row>
    <row r="97" spans="1:7" x14ac:dyDescent="0.25">
      <c r="A97" s="18">
        <v>88</v>
      </c>
      <c r="B97" s="208"/>
      <c r="C97" s="209"/>
      <c r="D97" s="27"/>
      <c r="E97" s="83"/>
      <c r="F97" s="33"/>
      <c r="G97" s="27"/>
    </row>
    <row r="98" spans="1:7" x14ac:dyDescent="0.25">
      <c r="A98" s="18">
        <v>89</v>
      </c>
      <c r="B98" s="208"/>
      <c r="C98" s="209"/>
      <c r="D98" s="27"/>
      <c r="E98" s="83"/>
      <c r="F98" s="33"/>
      <c r="G98" s="27"/>
    </row>
    <row r="99" spans="1:7" x14ac:dyDescent="0.25">
      <c r="A99" s="18">
        <v>90</v>
      </c>
      <c r="B99" s="208"/>
      <c r="C99" s="209"/>
      <c r="D99" s="27"/>
      <c r="E99" s="83"/>
      <c r="F99" s="33"/>
      <c r="G99" s="27"/>
    </row>
    <row r="100" spans="1:7" x14ac:dyDescent="0.25">
      <c r="A100" s="18">
        <v>91</v>
      </c>
      <c r="B100" s="208"/>
      <c r="C100" s="209"/>
      <c r="D100" s="27"/>
      <c r="E100" s="83"/>
      <c r="F100" s="33"/>
      <c r="G100" s="27"/>
    </row>
    <row r="101" spans="1:7" x14ac:dyDescent="0.25">
      <c r="A101" s="18">
        <v>92</v>
      </c>
      <c r="B101" s="208"/>
      <c r="C101" s="209"/>
      <c r="D101" s="27"/>
      <c r="E101" s="83"/>
      <c r="F101" s="33"/>
      <c r="G101" s="27"/>
    </row>
    <row r="102" spans="1:7" x14ac:dyDescent="0.25">
      <c r="A102" s="18">
        <v>93</v>
      </c>
      <c r="B102" s="208"/>
      <c r="C102" s="209"/>
      <c r="D102" s="27"/>
      <c r="E102" s="83"/>
      <c r="F102" s="33"/>
      <c r="G102" s="27"/>
    </row>
    <row r="103" spans="1:7" x14ac:dyDescent="0.25">
      <c r="A103" s="18">
        <v>94</v>
      </c>
      <c r="B103" s="208"/>
      <c r="C103" s="209"/>
      <c r="D103" s="27"/>
      <c r="E103" s="83"/>
      <c r="F103" s="33"/>
      <c r="G103" s="27"/>
    </row>
    <row r="104" spans="1:7" x14ac:dyDescent="0.25">
      <c r="A104" s="18">
        <v>95</v>
      </c>
      <c r="B104" s="208"/>
      <c r="C104" s="209"/>
      <c r="D104" s="27"/>
      <c r="E104" s="83"/>
      <c r="F104" s="33"/>
      <c r="G104" s="27"/>
    </row>
    <row r="105" spans="1:7" x14ac:dyDescent="0.25">
      <c r="A105" s="18">
        <v>96</v>
      </c>
      <c r="B105" s="208"/>
      <c r="C105" s="209"/>
      <c r="D105" s="27"/>
      <c r="E105" s="83"/>
      <c r="F105" s="33"/>
      <c r="G105" s="27"/>
    </row>
    <row r="106" spans="1:7" x14ac:dyDescent="0.25">
      <c r="A106" s="18">
        <v>97</v>
      </c>
      <c r="B106" s="208"/>
      <c r="C106" s="209"/>
      <c r="D106" s="27"/>
      <c r="E106" s="83"/>
      <c r="F106" s="33"/>
      <c r="G106" s="27"/>
    </row>
    <row r="107" spans="1:7" x14ac:dyDescent="0.25">
      <c r="A107" s="18">
        <v>98</v>
      </c>
      <c r="B107" s="208"/>
      <c r="C107" s="209"/>
      <c r="D107" s="27"/>
      <c r="E107" s="83"/>
      <c r="F107" s="33"/>
      <c r="G107" s="27"/>
    </row>
    <row r="108" spans="1:7" x14ac:dyDescent="0.25">
      <c r="A108" s="18">
        <v>99</v>
      </c>
      <c r="B108" s="208"/>
      <c r="C108" s="209"/>
      <c r="D108" s="27"/>
      <c r="E108" s="83"/>
      <c r="F108" s="33"/>
      <c r="G108" s="27"/>
    </row>
    <row r="109" spans="1:7" x14ac:dyDescent="0.25">
      <c r="A109" s="18">
        <v>100</v>
      </c>
      <c r="B109" s="208"/>
      <c r="C109" s="209"/>
      <c r="D109" s="27"/>
      <c r="E109" s="83"/>
      <c r="F109" s="33"/>
      <c r="G109" s="27"/>
    </row>
    <row r="110" spans="1:7" x14ac:dyDescent="0.25">
      <c r="A110" s="18">
        <v>101</v>
      </c>
      <c r="B110" s="208"/>
      <c r="C110" s="209"/>
      <c r="D110" s="28"/>
      <c r="E110" s="82"/>
      <c r="F110" s="19"/>
      <c r="G110" s="27"/>
    </row>
    <row r="111" spans="1:7" x14ac:dyDescent="0.25">
      <c r="A111" s="18">
        <v>102</v>
      </c>
      <c r="B111" s="208"/>
      <c r="C111" s="209"/>
      <c r="D111" s="28"/>
      <c r="E111" s="82"/>
      <c r="F111" s="33"/>
      <c r="G111" s="27"/>
    </row>
    <row r="112" spans="1:7" x14ac:dyDescent="0.25">
      <c r="A112" s="18">
        <v>103</v>
      </c>
      <c r="B112" s="220"/>
      <c r="C112" s="221"/>
      <c r="D112" s="28"/>
      <c r="E112" s="127"/>
      <c r="F112" s="33"/>
      <c r="G112" s="27"/>
    </row>
    <row r="113" spans="1:7" x14ac:dyDescent="0.25">
      <c r="A113" s="18">
        <v>104</v>
      </c>
      <c r="B113" s="220"/>
      <c r="C113" s="209"/>
      <c r="D113" s="28"/>
      <c r="E113" s="82"/>
      <c r="F113" s="33"/>
      <c r="G113" s="27"/>
    </row>
    <row r="114" spans="1:7" x14ac:dyDescent="0.25">
      <c r="A114" s="18">
        <v>105</v>
      </c>
      <c r="B114" s="208"/>
      <c r="C114" s="209"/>
      <c r="D114" s="27"/>
      <c r="E114" s="83"/>
      <c r="F114" s="33"/>
      <c r="G114" s="27"/>
    </row>
    <row r="115" spans="1:7" x14ac:dyDescent="0.25">
      <c r="A115" s="18">
        <v>106</v>
      </c>
      <c r="B115" s="208"/>
      <c r="C115" s="209"/>
      <c r="D115" s="27"/>
      <c r="E115" s="83"/>
      <c r="F115" s="33"/>
      <c r="G115" s="27"/>
    </row>
    <row r="116" spans="1:7" x14ac:dyDescent="0.25">
      <c r="A116" s="18">
        <v>107</v>
      </c>
      <c r="B116" s="208"/>
      <c r="C116" s="209"/>
      <c r="D116" s="27"/>
      <c r="E116" s="83"/>
      <c r="F116" s="33"/>
      <c r="G116" s="27"/>
    </row>
    <row r="117" spans="1:7" x14ac:dyDescent="0.25">
      <c r="A117" s="18">
        <v>108</v>
      </c>
      <c r="B117" s="208"/>
      <c r="C117" s="209"/>
      <c r="D117" s="27"/>
      <c r="E117" s="83"/>
      <c r="F117" s="33"/>
      <c r="G117" s="27"/>
    </row>
    <row r="118" spans="1:7" x14ac:dyDescent="0.25">
      <c r="A118" s="18">
        <v>109</v>
      </c>
      <c r="B118" s="208"/>
      <c r="C118" s="209"/>
      <c r="D118" s="27"/>
      <c r="E118" s="83"/>
      <c r="F118" s="33"/>
      <c r="G118" s="27"/>
    </row>
    <row r="119" spans="1:7" x14ac:dyDescent="0.25">
      <c r="A119" s="18">
        <v>110</v>
      </c>
      <c r="B119" s="208"/>
      <c r="C119" s="209"/>
      <c r="D119" s="27"/>
      <c r="E119" s="83"/>
      <c r="F119" s="33"/>
      <c r="G119" s="27"/>
    </row>
    <row r="120" spans="1:7" x14ac:dyDescent="0.25">
      <c r="A120" s="18">
        <v>111</v>
      </c>
      <c r="B120" s="208"/>
      <c r="C120" s="209"/>
      <c r="D120" s="27"/>
      <c r="E120" s="83"/>
      <c r="F120" s="33"/>
      <c r="G120" s="27"/>
    </row>
    <row r="121" spans="1:7" x14ac:dyDescent="0.25">
      <c r="A121" s="18">
        <v>112</v>
      </c>
      <c r="B121" s="208"/>
      <c r="C121" s="209"/>
      <c r="D121" s="27"/>
      <c r="E121" s="83"/>
      <c r="F121" s="33"/>
      <c r="G121" s="27"/>
    </row>
    <row r="122" spans="1:7" x14ac:dyDescent="0.25">
      <c r="A122" s="18">
        <v>113</v>
      </c>
      <c r="B122" s="208"/>
      <c r="C122" s="209"/>
      <c r="D122" s="27"/>
      <c r="E122" s="83"/>
      <c r="F122" s="33"/>
      <c r="G122" s="27"/>
    </row>
    <row r="123" spans="1:7" x14ac:dyDescent="0.25">
      <c r="A123" s="18">
        <v>114</v>
      </c>
      <c r="B123" s="208"/>
      <c r="C123" s="209"/>
      <c r="D123" s="27"/>
      <c r="E123" s="83"/>
      <c r="F123" s="33"/>
      <c r="G123" s="27"/>
    </row>
    <row r="124" spans="1:7" x14ac:dyDescent="0.25">
      <c r="A124" s="18">
        <v>115</v>
      </c>
      <c r="B124" s="208"/>
      <c r="C124" s="209"/>
      <c r="D124" s="27"/>
      <c r="E124" s="83"/>
      <c r="F124" s="33"/>
      <c r="G124" s="27"/>
    </row>
    <row r="125" spans="1:7" x14ac:dyDescent="0.25">
      <c r="A125" s="18">
        <v>116</v>
      </c>
      <c r="B125" s="208"/>
      <c r="C125" s="209"/>
      <c r="D125" s="27"/>
      <c r="E125" s="83"/>
      <c r="F125" s="33"/>
      <c r="G125" s="27"/>
    </row>
    <row r="126" spans="1:7" x14ac:dyDescent="0.25">
      <c r="A126" s="18">
        <v>117</v>
      </c>
      <c r="B126" s="208"/>
      <c r="C126" s="209"/>
      <c r="D126" s="27"/>
      <c r="E126" s="83"/>
      <c r="F126" s="33"/>
      <c r="G126" s="27"/>
    </row>
    <row r="127" spans="1:7" x14ac:dyDescent="0.25">
      <c r="A127" s="18">
        <v>118</v>
      </c>
      <c r="B127" s="208"/>
      <c r="C127" s="209"/>
      <c r="D127" s="27"/>
      <c r="E127" s="83"/>
      <c r="F127" s="33"/>
      <c r="G127" s="27"/>
    </row>
    <row r="128" spans="1:7" x14ac:dyDescent="0.25">
      <c r="A128" s="18">
        <v>119</v>
      </c>
      <c r="B128" s="208"/>
      <c r="C128" s="209"/>
      <c r="D128" s="27"/>
      <c r="E128" s="83"/>
      <c r="F128" s="33"/>
      <c r="G128" s="27"/>
    </row>
    <row r="129" spans="1:7" x14ac:dyDescent="0.25">
      <c r="A129" s="18">
        <v>120</v>
      </c>
      <c r="B129" s="208"/>
      <c r="C129" s="209"/>
      <c r="D129" s="27"/>
      <c r="E129" s="83"/>
      <c r="F129" s="33"/>
      <c r="G129" s="27"/>
    </row>
    <row r="130" spans="1:7" x14ac:dyDescent="0.25">
      <c r="A130" s="18">
        <v>121</v>
      </c>
      <c r="B130" s="208"/>
      <c r="C130" s="209"/>
      <c r="D130" s="27"/>
      <c r="E130" s="83"/>
      <c r="F130" s="33"/>
      <c r="G130" s="27"/>
    </row>
    <row r="131" spans="1:7" x14ac:dyDescent="0.25">
      <c r="A131" s="18">
        <v>122</v>
      </c>
      <c r="B131" s="208"/>
      <c r="C131" s="209"/>
      <c r="D131" s="27"/>
      <c r="E131" s="83"/>
      <c r="F131" s="33"/>
      <c r="G131" s="27"/>
    </row>
    <row r="132" spans="1:7" x14ac:dyDescent="0.25">
      <c r="A132" s="18">
        <v>123</v>
      </c>
      <c r="B132" s="208"/>
      <c r="C132" s="209"/>
      <c r="D132" s="27"/>
      <c r="E132" s="83"/>
      <c r="F132" s="33"/>
      <c r="G132" s="27"/>
    </row>
    <row r="133" spans="1:7" x14ac:dyDescent="0.25">
      <c r="A133" s="18">
        <v>124</v>
      </c>
      <c r="B133" s="208"/>
      <c r="C133" s="209"/>
      <c r="D133" s="27"/>
      <c r="E133" s="83"/>
      <c r="F133" s="33"/>
      <c r="G133" s="27"/>
    </row>
    <row r="134" spans="1:7" x14ac:dyDescent="0.25">
      <c r="A134" s="18">
        <v>125</v>
      </c>
      <c r="B134" s="208"/>
      <c r="C134" s="209"/>
      <c r="D134" s="27"/>
      <c r="E134" s="83"/>
      <c r="F134" s="33"/>
      <c r="G134" s="27"/>
    </row>
    <row r="135" spans="1:7" x14ac:dyDescent="0.25">
      <c r="A135" s="18">
        <v>126</v>
      </c>
      <c r="B135" s="208"/>
      <c r="C135" s="209"/>
      <c r="D135" s="28"/>
      <c r="E135" s="82"/>
      <c r="F135" s="19"/>
      <c r="G135" s="27"/>
    </row>
    <row r="136" spans="1:7" x14ac:dyDescent="0.25">
      <c r="A136" s="18">
        <v>127</v>
      </c>
      <c r="B136" s="208"/>
      <c r="C136" s="209"/>
      <c r="D136" s="28"/>
      <c r="E136" s="82"/>
      <c r="F136" s="33"/>
      <c r="G136" s="27"/>
    </row>
    <row r="137" spans="1:7" x14ac:dyDescent="0.25">
      <c r="A137" s="18">
        <v>128</v>
      </c>
      <c r="B137" s="220"/>
      <c r="C137" s="221"/>
      <c r="D137" s="28"/>
      <c r="E137" s="127"/>
      <c r="F137" s="33"/>
      <c r="G137" s="27"/>
    </row>
    <row r="138" spans="1:7" x14ac:dyDescent="0.25">
      <c r="A138" s="18">
        <v>129</v>
      </c>
      <c r="B138" s="220"/>
      <c r="C138" s="209"/>
      <c r="D138" s="28"/>
      <c r="E138" s="82"/>
      <c r="F138" s="33"/>
      <c r="G138" s="27"/>
    </row>
    <row r="139" spans="1:7" x14ac:dyDescent="0.25">
      <c r="A139" s="18">
        <v>130</v>
      </c>
      <c r="B139" s="208"/>
      <c r="C139" s="209"/>
      <c r="D139" s="27"/>
      <c r="E139" s="83"/>
      <c r="F139" s="33"/>
      <c r="G139" s="27"/>
    </row>
    <row r="140" spans="1:7" x14ac:dyDescent="0.25">
      <c r="A140" s="18">
        <v>131</v>
      </c>
      <c r="B140" s="208"/>
      <c r="C140" s="209"/>
      <c r="D140" s="27"/>
      <c r="E140" s="83"/>
      <c r="F140" s="33"/>
      <c r="G140" s="27"/>
    </row>
    <row r="141" spans="1:7" x14ac:dyDescent="0.25">
      <c r="A141" s="18">
        <v>132</v>
      </c>
      <c r="B141" s="208"/>
      <c r="C141" s="209"/>
      <c r="D141" s="27"/>
      <c r="E141" s="83"/>
      <c r="F141" s="33"/>
      <c r="G141" s="27"/>
    </row>
    <row r="142" spans="1:7" x14ac:dyDescent="0.25">
      <c r="A142" s="18">
        <v>133</v>
      </c>
      <c r="B142" s="208"/>
      <c r="C142" s="209"/>
      <c r="D142" s="27"/>
      <c r="E142" s="83"/>
      <c r="F142" s="33"/>
      <c r="G142" s="27"/>
    </row>
    <row r="143" spans="1:7" x14ac:dyDescent="0.25">
      <c r="A143" s="18">
        <v>134</v>
      </c>
      <c r="B143" s="208"/>
      <c r="C143" s="209"/>
      <c r="D143" s="27"/>
      <c r="E143" s="83"/>
      <c r="F143" s="33"/>
      <c r="G143" s="27"/>
    </row>
    <row r="144" spans="1:7" x14ac:dyDescent="0.25">
      <c r="A144" s="18">
        <v>135</v>
      </c>
      <c r="B144" s="208"/>
      <c r="C144" s="209"/>
      <c r="D144" s="27"/>
      <c r="E144" s="83"/>
      <c r="F144" s="33"/>
      <c r="G144" s="27"/>
    </row>
    <row r="145" spans="1:7" x14ac:dyDescent="0.25">
      <c r="A145" s="18">
        <v>136</v>
      </c>
      <c r="B145" s="208"/>
      <c r="C145" s="209"/>
      <c r="D145" s="27"/>
      <c r="E145" s="83"/>
      <c r="F145" s="33"/>
      <c r="G145" s="27"/>
    </row>
    <row r="146" spans="1:7" x14ac:dyDescent="0.25">
      <c r="A146" s="18">
        <v>137</v>
      </c>
      <c r="B146" s="208"/>
      <c r="C146" s="209"/>
      <c r="D146" s="27"/>
      <c r="E146" s="83"/>
      <c r="F146" s="33"/>
      <c r="G146" s="27"/>
    </row>
    <row r="147" spans="1:7" x14ac:dyDescent="0.25">
      <c r="A147" s="18">
        <v>138</v>
      </c>
      <c r="B147" s="208"/>
      <c r="C147" s="209"/>
      <c r="D147" s="27"/>
      <c r="E147" s="83"/>
      <c r="F147" s="33"/>
      <c r="G147" s="27"/>
    </row>
    <row r="148" spans="1:7" x14ac:dyDescent="0.25">
      <c r="A148" s="18">
        <v>139</v>
      </c>
      <c r="B148" s="208"/>
      <c r="C148" s="209"/>
      <c r="D148" s="27"/>
      <c r="E148" s="83"/>
      <c r="F148" s="33"/>
      <c r="G148" s="27"/>
    </row>
    <row r="149" spans="1:7" x14ac:dyDescent="0.25">
      <c r="A149" s="18">
        <v>140</v>
      </c>
      <c r="B149" s="208"/>
      <c r="C149" s="209"/>
      <c r="D149" s="27"/>
      <c r="E149" s="83"/>
      <c r="F149" s="33"/>
      <c r="G149" s="27"/>
    </row>
    <row r="150" spans="1:7" x14ac:dyDescent="0.25">
      <c r="A150" s="18">
        <v>141</v>
      </c>
      <c r="B150" s="208"/>
      <c r="C150" s="209"/>
      <c r="D150" s="27"/>
      <c r="E150" s="83"/>
      <c r="F150" s="33"/>
      <c r="G150" s="27"/>
    </row>
    <row r="151" spans="1:7" x14ac:dyDescent="0.25">
      <c r="A151" s="18">
        <v>142</v>
      </c>
      <c r="B151" s="208"/>
      <c r="C151" s="209"/>
      <c r="D151" s="27"/>
      <c r="E151" s="83"/>
      <c r="F151" s="33"/>
      <c r="G151" s="27"/>
    </row>
    <row r="152" spans="1:7" x14ac:dyDescent="0.25">
      <c r="A152" s="18">
        <v>143</v>
      </c>
      <c r="B152" s="208"/>
      <c r="C152" s="209"/>
      <c r="D152" s="27"/>
      <c r="E152" s="83"/>
      <c r="F152" s="33"/>
      <c r="G152" s="27"/>
    </row>
    <row r="153" spans="1:7" x14ac:dyDescent="0.25">
      <c r="A153" s="18">
        <v>144</v>
      </c>
      <c r="B153" s="208"/>
      <c r="C153" s="209"/>
      <c r="D153" s="27"/>
      <c r="E153" s="83"/>
      <c r="F153" s="33"/>
      <c r="G153" s="27"/>
    </row>
    <row r="154" spans="1:7" x14ac:dyDescent="0.25">
      <c r="A154" s="18">
        <v>145</v>
      </c>
      <c r="B154" s="208"/>
      <c r="C154" s="209"/>
      <c r="D154" s="27"/>
      <c r="E154" s="83"/>
      <c r="F154" s="33"/>
      <c r="G154" s="27"/>
    </row>
    <row r="155" spans="1:7" x14ac:dyDescent="0.25">
      <c r="A155" s="18">
        <v>146</v>
      </c>
      <c r="B155" s="208"/>
      <c r="C155" s="209"/>
      <c r="D155" s="27"/>
      <c r="E155" s="83"/>
      <c r="F155" s="33"/>
      <c r="G155" s="27"/>
    </row>
    <row r="156" spans="1:7" x14ac:dyDescent="0.25">
      <c r="A156" s="18">
        <v>147</v>
      </c>
      <c r="B156" s="208"/>
      <c r="C156" s="209"/>
      <c r="D156" s="27"/>
      <c r="E156" s="83"/>
      <c r="F156" s="33"/>
      <c r="G156" s="27"/>
    </row>
    <row r="157" spans="1:7" x14ac:dyDescent="0.25">
      <c r="A157" s="18">
        <v>148</v>
      </c>
      <c r="B157" s="208"/>
      <c r="C157" s="209"/>
      <c r="D157" s="27"/>
      <c r="E157" s="83"/>
      <c r="F157" s="33"/>
      <c r="G157" s="27"/>
    </row>
    <row r="158" spans="1:7" x14ac:dyDescent="0.25">
      <c r="A158" s="18">
        <v>149</v>
      </c>
      <c r="B158" s="208"/>
      <c r="C158" s="209"/>
      <c r="D158" s="27"/>
      <c r="E158" s="83"/>
      <c r="F158" s="33"/>
      <c r="G158" s="27"/>
    </row>
    <row r="159" spans="1:7" x14ac:dyDescent="0.25">
      <c r="A159" s="18">
        <v>150</v>
      </c>
      <c r="B159" s="208"/>
      <c r="C159" s="209"/>
      <c r="D159" s="27"/>
      <c r="E159" s="83"/>
      <c r="F159" s="33"/>
      <c r="G159" s="27"/>
    </row>
    <row r="160" spans="1:7" x14ac:dyDescent="0.25">
      <c r="A160" s="18">
        <v>151</v>
      </c>
      <c r="B160" s="208"/>
      <c r="C160" s="209"/>
      <c r="D160" s="28"/>
      <c r="E160" s="82"/>
      <c r="F160" s="19"/>
      <c r="G160" s="27"/>
    </row>
    <row r="161" spans="1:7" x14ac:dyDescent="0.25">
      <c r="A161" s="18">
        <v>152</v>
      </c>
      <c r="B161" s="208"/>
      <c r="C161" s="209"/>
      <c r="D161" s="28"/>
      <c r="E161" s="82"/>
      <c r="F161" s="33"/>
      <c r="G161" s="27"/>
    </row>
    <row r="162" spans="1:7" x14ac:dyDescent="0.25">
      <c r="A162" s="18">
        <v>153</v>
      </c>
      <c r="B162" s="220"/>
      <c r="C162" s="221"/>
      <c r="D162" s="28"/>
      <c r="E162" s="127"/>
      <c r="F162" s="33"/>
      <c r="G162" s="27"/>
    </row>
    <row r="163" spans="1:7" x14ac:dyDescent="0.25">
      <c r="A163" s="18">
        <v>154</v>
      </c>
      <c r="B163" s="220"/>
      <c r="C163" s="209"/>
      <c r="D163" s="28"/>
      <c r="E163" s="82"/>
      <c r="F163" s="33"/>
      <c r="G163" s="27"/>
    </row>
    <row r="164" spans="1:7" x14ac:dyDescent="0.25">
      <c r="A164" s="18">
        <v>155</v>
      </c>
      <c r="B164" s="208"/>
      <c r="C164" s="209"/>
      <c r="D164" s="27"/>
      <c r="E164" s="83"/>
      <c r="F164" s="33"/>
      <c r="G164" s="27"/>
    </row>
    <row r="165" spans="1:7" x14ac:dyDescent="0.25">
      <c r="A165" s="18">
        <v>156</v>
      </c>
      <c r="B165" s="208"/>
      <c r="C165" s="209"/>
      <c r="D165" s="27"/>
      <c r="E165" s="83"/>
      <c r="F165" s="33"/>
      <c r="G165" s="27"/>
    </row>
    <row r="166" spans="1:7" x14ac:dyDescent="0.25">
      <c r="A166" s="18">
        <v>157</v>
      </c>
      <c r="B166" s="208"/>
      <c r="C166" s="209"/>
      <c r="D166" s="27"/>
      <c r="E166" s="83"/>
      <c r="F166" s="33"/>
      <c r="G166" s="27"/>
    </row>
    <row r="167" spans="1:7" x14ac:dyDescent="0.25">
      <c r="A167" s="18">
        <v>158</v>
      </c>
      <c r="B167" s="208"/>
      <c r="C167" s="209"/>
      <c r="D167" s="27"/>
      <c r="E167" s="83"/>
      <c r="F167" s="33"/>
      <c r="G167" s="27"/>
    </row>
    <row r="168" spans="1:7" x14ac:dyDescent="0.25">
      <c r="A168" s="18">
        <v>159</v>
      </c>
      <c r="B168" s="208"/>
      <c r="C168" s="209"/>
      <c r="D168" s="27"/>
      <c r="E168" s="83"/>
      <c r="F168" s="33"/>
      <c r="G168" s="27"/>
    </row>
    <row r="169" spans="1:7" x14ac:dyDescent="0.25">
      <c r="A169" s="18">
        <v>160</v>
      </c>
      <c r="B169" s="208"/>
      <c r="C169" s="209"/>
      <c r="D169" s="27"/>
      <c r="E169" s="83"/>
      <c r="F169" s="33"/>
      <c r="G169" s="27"/>
    </row>
    <row r="170" spans="1:7" x14ac:dyDescent="0.25">
      <c r="A170" s="18">
        <v>161</v>
      </c>
      <c r="B170" s="208"/>
      <c r="C170" s="209"/>
      <c r="D170" s="27"/>
      <c r="E170" s="83"/>
      <c r="F170" s="33"/>
      <c r="G170" s="27"/>
    </row>
    <row r="171" spans="1:7" x14ac:dyDescent="0.25">
      <c r="A171" s="18">
        <v>162</v>
      </c>
      <c r="B171" s="208"/>
      <c r="C171" s="209"/>
      <c r="D171" s="27"/>
      <c r="E171" s="83"/>
      <c r="F171" s="33"/>
      <c r="G171" s="27"/>
    </row>
    <row r="172" spans="1:7" x14ac:dyDescent="0.25">
      <c r="A172" s="18">
        <v>163</v>
      </c>
      <c r="B172" s="208"/>
      <c r="C172" s="209"/>
      <c r="D172" s="27"/>
      <c r="E172" s="83"/>
      <c r="F172" s="33"/>
      <c r="G172" s="27"/>
    </row>
    <row r="173" spans="1:7" x14ac:dyDescent="0.25">
      <c r="A173" s="18">
        <v>164</v>
      </c>
      <c r="B173" s="208"/>
      <c r="C173" s="209"/>
      <c r="D173" s="27"/>
      <c r="E173" s="83"/>
      <c r="F173" s="33"/>
      <c r="G173" s="27"/>
    </row>
    <row r="174" spans="1:7" x14ac:dyDescent="0.25">
      <c r="A174" s="18">
        <v>165</v>
      </c>
      <c r="B174" s="208"/>
      <c r="C174" s="209"/>
      <c r="D174" s="27"/>
      <c r="E174" s="83"/>
      <c r="F174" s="33"/>
      <c r="G174" s="27"/>
    </row>
    <row r="175" spans="1:7" x14ac:dyDescent="0.25">
      <c r="A175" s="18">
        <v>166</v>
      </c>
      <c r="B175" s="208"/>
      <c r="C175" s="209"/>
      <c r="D175" s="27"/>
      <c r="E175" s="83"/>
      <c r="F175" s="33"/>
      <c r="G175" s="27"/>
    </row>
    <row r="176" spans="1:7" x14ac:dyDescent="0.25">
      <c r="A176" s="18">
        <v>167</v>
      </c>
      <c r="B176" s="208"/>
      <c r="C176" s="209"/>
      <c r="D176" s="27"/>
      <c r="E176" s="83"/>
      <c r="F176" s="33"/>
      <c r="G176" s="27"/>
    </row>
    <row r="177" spans="1:7" x14ac:dyDescent="0.25">
      <c r="A177" s="18">
        <v>168</v>
      </c>
      <c r="B177" s="208"/>
      <c r="C177" s="209"/>
      <c r="D177" s="27"/>
      <c r="E177" s="83"/>
      <c r="F177" s="33"/>
      <c r="G177" s="27"/>
    </row>
    <row r="178" spans="1:7" x14ac:dyDescent="0.25">
      <c r="A178" s="18">
        <v>169</v>
      </c>
      <c r="B178" s="208"/>
      <c r="C178" s="209"/>
      <c r="D178" s="27"/>
      <c r="E178" s="83"/>
      <c r="F178" s="33"/>
      <c r="G178" s="27"/>
    </row>
    <row r="179" spans="1:7" x14ac:dyDescent="0.25">
      <c r="A179" s="18">
        <v>170</v>
      </c>
      <c r="B179" s="208"/>
      <c r="C179" s="209"/>
      <c r="D179" s="27"/>
      <c r="E179" s="83"/>
      <c r="F179" s="33"/>
      <c r="G179" s="27"/>
    </row>
    <row r="180" spans="1:7" x14ac:dyDescent="0.25">
      <c r="A180" s="18">
        <v>171</v>
      </c>
      <c r="B180" s="208"/>
      <c r="C180" s="209"/>
      <c r="D180" s="27"/>
      <c r="E180" s="83"/>
      <c r="F180" s="33"/>
      <c r="G180" s="27"/>
    </row>
    <row r="181" spans="1:7" x14ac:dyDescent="0.25">
      <c r="A181" s="18">
        <v>172</v>
      </c>
      <c r="B181" s="208"/>
      <c r="C181" s="209"/>
      <c r="D181" s="27"/>
      <c r="E181" s="83"/>
      <c r="F181" s="33"/>
      <c r="G181" s="27"/>
    </row>
    <row r="182" spans="1:7" x14ac:dyDescent="0.25">
      <c r="A182" s="18">
        <v>173</v>
      </c>
      <c r="B182" s="208"/>
      <c r="C182" s="209"/>
      <c r="D182" s="27"/>
      <c r="E182" s="83"/>
      <c r="F182" s="33"/>
      <c r="G182" s="27"/>
    </row>
    <row r="183" spans="1:7" x14ac:dyDescent="0.25">
      <c r="A183" s="18">
        <v>174</v>
      </c>
      <c r="B183" s="208"/>
      <c r="C183" s="209"/>
      <c r="D183" s="27"/>
      <c r="E183" s="83"/>
      <c r="F183" s="33"/>
      <c r="G183" s="27"/>
    </row>
    <row r="184" spans="1:7" x14ac:dyDescent="0.25">
      <c r="A184" s="18">
        <v>175</v>
      </c>
      <c r="B184" s="208"/>
      <c r="C184" s="209"/>
      <c r="D184" s="27"/>
      <c r="E184" s="83"/>
      <c r="F184" s="33"/>
      <c r="G184" s="27"/>
    </row>
    <row r="185" spans="1:7" x14ac:dyDescent="0.25">
      <c r="A185" s="18">
        <v>176</v>
      </c>
      <c r="B185" s="208"/>
      <c r="C185" s="209"/>
      <c r="D185" s="28"/>
      <c r="E185" s="82"/>
      <c r="F185" s="19"/>
      <c r="G185" s="27"/>
    </row>
    <row r="186" spans="1:7" x14ac:dyDescent="0.25">
      <c r="A186" s="18">
        <v>177</v>
      </c>
      <c r="B186" s="208"/>
      <c r="C186" s="209"/>
      <c r="D186" s="28"/>
      <c r="E186" s="82"/>
      <c r="F186" s="33"/>
      <c r="G186" s="27"/>
    </row>
    <row r="187" spans="1:7" x14ac:dyDescent="0.25">
      <c r="A187" s="18">
        <v>178</v>
      </c>
      <c r="B187" s="220"/>
      <c r="C187" s="221"/>
      <c r="D187" s="28"/>
      <c r="E187" s="127"/>
      <c r="F187" s="33"/>
      <c r="G187" s="27"/>
    </row>
    <row r="188" spans="1:7" x14ac:dyDescent="0.25">
      <c r="A188" s="18">
        <v>179</v>
      </c>
      <c r="B188" s="220"/>
      <c r="C188" s="209"/>
      <c r="D188" s="28"/>
      <c r="E188" s="82"/>
      <c r="F188" s="33"/>
      <c r="G188" s="27"/>
    </row>
    <row r="189" spans="1:7" x14ac:dyDescent="0.25">
      <c r="A189" s="18">
        <v>180</v>
      </c>
      <c r="B189" s="208"/>
      <c r="C189" s="209"/>
      <c r="D189" s="27"/>
      <c r="E189" s="83"/>
      <c r="F189" s="33"/>
      <c r="G189" s="27"/>
    </row>
    <row r="190" spans="1:7" x14ac:dyDescent="0.25">
      <c r="A190" s="18">
        <v>181</v>
      </c>
      <c r="B190" s="208"/>
      <c r="C190" s="209"/>
      <c r="D190" s="27"/>
      <c r="E190" s="83"/>
      <c r="F190" s="33"/>
      <c r="G190" s="27"/>
    </row>
    <row r="191" spans="1:7" x14ac:dyDescent="0.25">
      <c r="A191" s="18">
        <v>182</v>
      </c>
      <c r="B191" s="208"/>
      <c r="C191" s="209"/>
      <c r="D191" s="27"/>
      <c r="E191" s="83"/>
      <c r="F191" s="33"/>
      <c r="G191" s="27"/>
    </row>
    <row r="192" spans="1:7" x14ac:dyDescent="0.25">
      <c r="A192" s="18">
        <v>183</v>
      </c>
      <c r="B192" s="208"/>
      <c r="C192" s="209"/>
      <c r="D192" s="27"/>
      <c r="E192" s="83"/>
      <c r="F192" s="33"/>
      <c r="G192" s="27"/>
    </row>
    <row r="193" spans="1:7" x14ac:dyDescent="0.25">
      <c r="A193" s="18">
        <v>184</v>
      </c>
      <c r="B193" s="208"/>
      <c r="C193" s="209"/>
      <c r="D193" s="27"/>
      <c r="E193" s="83"/>
      <c r="F193" s="33"/>
      <c r="G193" s="27"/>
    </row>
    <row r="194" spans="1:7" x14ac:dyDescent="0.25">
      <c r="A194" s="18">
        <v>185</v>
      </c>
      <c r="B194" s="208"/>
      <c r="C194" s="209"/>
      <c r="D194" s="27"/>
      <c r="E194" s="83"/>
      <c r="F194" s="33"/>
      <c r="G194" s="27"/>
    </row>
    <row r="195" spans="1:7" x14ac:dyDescent="0.25">
      <c r="A195" s="18">
        <v>186</v>
      </c>
      <c r="B195" s="208"/>
      <c r="C195" s="209"/>
      <c r="D195" s="27"/>
      <c r="E195" s="83"/>
      <c r="F195" s="33"/>
      <c r="G195" s="27"/>
    </row>
    <row r="196" spans="1:7" x14ac:dyDescent="0.25">
      <c r="A196" s="18">
        <v>187</v>
      </c>
      <c r="B196" s="208"/>
      <c r="C196" s="209"/>
      <c r="D196" s="27"/>
      <c r="E196" s="83"/>
      <c r="F196" s="33"/>
      <c r="G196" s="27"/>
    </row>
    <row r="197" spans="1:7" x14ac:dyDescent="0.25">
      <c r="A197" s="18">
        <v>188</v>
      </c>
      <c r="B197" s="208"/>
      <c r="C197" s="209"/>
      <c r="D197" s="27"/>
      <c r="E197" s="83"/>
      <c r="F197" s="33"/>
      <c r="G197" s="27"/>
    </row>
    <row r="198" spans="1:7" x14ac:dyDescent="0.25">
      <c r="A198" s="18">
        <v>189</v>
      </c>
      <c r="B198" s="208"/>
      <c r="C198" s="209"/>
      <c r="D198" s="27"/>
      <c r="E198" s="83"/>
      <c r="F198" s="33"/>
      <c r="G198" s="27"/>
    </row>
    <row r="199" spans="1:7" x14ac:dyDescent="0.25">
      <c r="A199" s="18">
        <v>190</v>
      </c>
      <c r="B199" s="208"/>
      <c r="C199" s="209"/>
      <c r="D199" s="27"/>
      <c r="E199" s="83"/>
      <c r="F199" s="33"/>
      <c r="G199" s="27"/>
    </row>
    <row r="200" spans="1:7" x14ac:dyDescent="0.25">
      <c r="A200" s="18">
        <v>191</v>
      </c>
      <c r="B200" s="208"/>
      <c r="C200" s="209"/>
      <c r="D200" s="27"/>
      <c r="E200" s="83"/>
      <c r="F200" s="33"/>
      <c r="G200" s="27"/>
    </row>
    <row r="201" spans="1:7" x14ac:dyDescent="0.25">
      <c r="A201" s="18">
        <v>192</v>
      </c>
      <c r="B201" s="208"/>
      <c r="C201" s="209"/>
      <c r="D201" s="27"/>
      <c r="E201" s="83"/>
      <c r="F201" s="33"/>
      <c r="G201" s="27"/>
    </row>
    <row r="202" spans="1:7" x14ac:dyDescent="0.25">
      <c r="A202" s="18">
        <v>193</v>
      </c>
      <c r="B202" s="208"/>
      <c r="C202" s="209"/>
      <c r="D202" s="27"/>
      <c r="E202" s="83"/>
      <c r="F202" s="33"/>
      <c r="G202" s="27"/>
    </row>
    <row r="203" spans="1:7" x14ac:dyDescent="0.25">
      <c r="A203" s="18">
        <v>194</v>
      </c>
      <c r="B203" s="208"/>
      <c r="C203" s="209"/>
      <c r="D203" s="27"/>
      <c r="E203" s="83"/>
      <c r="F203" s="33"/>
      <c r="G203" s="27"/>
    </row>
    <row r="204" spans="1:7" x14ac:dyDescent="0.25">
      <c r="A204" s="18">
        <v>195</v>
      </c>
      <c r="B204" s="208"/>
      <c r="C204" s="209"/>
      <c r="D204" s="27"/>
      <c r="E204" s="83"/>
      <c r="F204" s="33"/>
      <c r="G204" s="27"/>
    </row>
    <row r="205" spans="1:7" x14ac:dyDescent="0.25">
      <c r="A205" s="18">
        <v>196</v>
      </c>
      <c r="B205" s="208"/>
      <c r="C205" s="209"/>
      <c r="D205" s="27"/>
      <c r="E205" s="83"/>
      <c r="F205" s="33"/>
      <c r="G205" s="27"/>
    </row>
    <row r="206" spans="1:7" x14ac:dyDescent="0.25">
      <c r="A206" s="18">
        <v>197</v>
      </c>
      <c r="B206" s="208"/>
      <c r="C206" s="209"/>
      <c r="D206" s="27"/>
      <c r="E206" s="83"/>
      <c r="F206" s="33"/>
      <c r="G206" s="27"/>
    </row>
    <row r="207" spans="1:7" x14ac:dyDescent="0.25">
      <c r="A207" s="18">
        <v>198</v>
      </c>
      <c r="B207" s="208"/>
      <c r="C207" s="209"/>
      <c r="D207" s="27"/>
      <c r="E207" s="83"/>
      <c r="F207" s="33"/>
      <c r="G207" s="27"/>
    </row>
    <row r="208" spans="1:7" x14ac:dyDescent="0.25">
      <c r="A208" s="18">
        <v>199</v>
      </c>
      <c r="B208" s="208"/>
      <c r="C208" s="209"/>
      <c r="D208" s="27"/>
      <c r="E208" s="83"/>
      <c r="F208" s="33"/>
      <c r="G208" s="27"/>
    </row>
    <row r="209" spans="1:7" x14ac:dyDescent="0.25">
      <c r="A209" s="18">
        <v>200</v>
      </c>
      <c r="B209" s="208"/>
      <c r="C209" s="209"/>
      <c r="D209" s="27"/>
      <c r="E209" s="83"/>
      <c r="F209" s="33"/>
      <c r="G209" s="27"/>
    </row>
    <row r="210" spans="1:7" x14ac:dyDescent="0.25">
      <c r="A210" s="18">
        <v>201</v>
      </c>
      <c r="B210" s="208"/>
      <c r="C210" s="209"/>
      <c r="D210" s="28"/>
      <c r="E210" s="82"/>
      <c r="F210" s="19"/>
      <c r="G210" s="27"/>
    </row>
    <row r="211" spans="1:7" x14ac:dyDescent="0.25">
      <c r="A211" s="18">
        <v>202</v>
      </c>
      <c r="B211" s="208"/>
      <c r="C211" s="209"/>
      <c r="D211" s="28"/>
      <c r="E211" s="82"/>
      <c r="F211" s="33"/>
      <c r="G211" s="27"/>
    </row>
    <row r="212" spans="1:7" x14ac:dyDescent="0.25">
      <c r="A212" s="18">
        <v>203</v>
      </c>
      <c r="B212" s="220"/>
      <c r="C212" s="221"/>
      <c r="D212" s="28"/>
      <c r="E212" s="127"/>
      <c r="F212" s="33"/>
      <c r="G212" s="27"/>
    </row>
    <row r="213" spans="1:7" x14ac:dyDescent="0.25">
      <c r="A213" s="18">
        <v>204</v>
      </c>
      <c r="B213" s="220"/>
      <c r="C213" s="209"/>
      <c r="D213" s="28"/>
      <c r="E213" s="82"/>
      <c r="F213" s="33"/>
      <c r="G213" s="27"/>
    </row>
    <row r="214" spans="1:7" x14ac:dyDescent="0.25">
      <c r="A214" s="18">
        <v>205</v>
      </c>
      <c r="B214" s="208"/>
      <c r="C214" s="209"/>
      <c r="D214" s="27"/>
      <c r="E214" s="83"/>
      <c r="F214" s="33"/>
      <c r="G214" s="27"/>
    </row>
    <row r="215" spans="1:7" x14ac:dyDescent="0.25">
      <c r="A215" s="18">
        <v>206</v>
      </c>
      <c r="B215" s="208"/>
      <c r="C215" s="209"/>
      <c r="D215" s="27"/>
      <c r="E215" s="83"/>
      <c r="F215" s="33"/>
      <c r="G215" s="27"/>
    </row>
    <row r="216" spans="1:7" x14ac:dyDescent="0.25">
      <c r="A216" s="18">
        <v>207</v>
      </c>
      <c r="B216" s="208"/>
      <c r="C216" s="209"/>
      <c r="D216" s="27"/>
      <c r="E216" s="83"/>
      <c r="F216" s="33"/>
      <c r="G216" s="27"/>
    </row>
    <row r="217" spans="1:7" x14ac:dyDescent="0.25">
      <c r="A217" s="18">
        <v>208</v>
      </c>
      <c r="B217" s="208"/>
      <c r="C217" s="209"/>
      <c r="D217" s="27"/>
      <c r="E217" s="83"/>
      <c r="F217" s="33"/>
      <c r="G217" s="27"/>
    </row>
    <row r="218" spans="1:7" x14ac:dyDescent="0.25">
      <c r="A218" s="18">
        <v>209</v>
      </c>
      <c r="B218" s="208"/>
      <c r="C218" s="209"/>
      <c r="D218" s="27"/>
      <c r="E218" s="83"/>
      <c r="F218" s="33"/>
      <c r="G218" s="27"/>
    </row>
    <row r="219" spans="1:7" x14ac:dyDescent="0.25">
      <c r="A219" s="18">
        <v>210</v>
      </c>
      <c r="B219" s="208"/>
      <c r="C219" s="209"/>
      <c r="D219" s="27"/>
      <c r="E219" s="83"/>
      <c r="F219" s="33"/>
      <c r="G219" s="27"/>
    </row>
    <row r="220" spans="1:7" x14ac:dyDescent="0.25">
      <c r="A220" s="18">
        <v>211</v>
      </c>
      <c r="B220" s="208"/>
      <c r="C220" s="209"/>
      <c r="D220" s="27"/>
      <c r="E220" s="83"/>
      <c r="F220" s="33"/>
      <c r="G220" s="27"/>
    </row>
    <row r="221" spans="1:7" x14ac:dyDescent="0.25">
      <c r="A221" s="18">
        <v>212</v>
      </c>
      <c r="B221" s="208"/>
      <c r="C221" s="209"/>
      <c r="D221" s="27"/>
      <c r="E221" s="83"/>
      <c r="F221" s="33"/>
      <c r="G221" s="27"/>
    </row>
    <row r="222" spans="1:7" x14ac:dyDescent="0.25">
      <c r="A222" s="18">
        <v>213</v>
      </c>
      <c r="B222" s="208"/>
      <c r="C222" s="209"/>
      <c r="D222" s="27"/>
      <c r="E222" s="83"/>
      <c r="F222" s="33"/>
      <c r="G222" s="27"/>
    </row>
    <row r="223" spans="1:7" x14ac:dyDescent="0.25">
      <c r="A223" s="18">
        <v>214</v>
      </c>
      <c r="B223" s="208"/>
      <c r="C223" s="209"/>
      <c r="D223" s="27"/>
      <c r="E223" s="83"/>
      <c r="F223" s="33"/>
      <c r="G223" s="27"/>
    </row>
    <row r="224" spans="1:7" x14ac:dyDescent="0.25">
      <c r="A224" s="18">
        <v>215</v>
      </c>
      <c r="B224" s="208"/>
      <c r="C224" s="209"/>
      <c r="D224" s="27"/>
      <c r="E224" s="83"/>
      <c r="F224" s="33"/>
      <c r="G224" s="27"/>
    </row>
    <row r="225" spans="1:7" x14ac:dyDescent="0.25">
      <c r="A225" s="18">
        <v>216</v>
      </c>
      <c r="B225" s="208"/>
      <c r="C225" s="209"/>
      <c r="D225" s="27"/>
      <c r="E225" s="83"/>
      <c r="F225" s="33"/>
      <c r="G225" s="27"/>
    </row>
    <row r="226" spans="1:7" x14ac:dyDescent="0.25">
      <c r="A226" s="18">
        <v>217</v>
      </c>
      <c r="B226" s="208"/>
      <c r="C226" s="209"/>
      <c r="D226" s="27"/>
      <c r="E226" s="83"/>
      <c r="F226" s="33"/>
      <c r="G226" s="27"/>
    </row>
    <row r="227" spans="1:7" x14ac:dyDescent="0.25">
      <c r="A227" s="18">
        <v>218</v>
      </c>
      <c r="B227" s="208"/>
      <c r="C227" s="209"/>
      <c r="D227" s="27"/>
      <c r="E227" s="83"/>
      <c r="F227" s="33"/>
      <c r="G227" s="27"/>
    </row>
    <row r="228" spans="1:7" x14ac:dyDescent="0.25">
      <c r="A228" s="18">
        <v>219</v>
      </c>
      <c r="B228" s="208"/>
      <c r="C228" s="209"/>
      <c r="D228" s="27"/>
      <c r="E228" s="83"/>
      <c r="F228" s="33"/>
      <c r="G228" s="27"/>
    </row>
    <row r="229" spans="1:7" x14ac:dyDescent="0.25">
      <c r="A229" s="18">
        <v>220</v>
      </c>
      <c r="B229" s="208"/>
      <c r="C229" s="209"/>
      <c r="D229" s="27"/>
      <c r="E229" s="83"/>
      <c r="F229" s="33"/>
      <c r="G229" s="27"/>
    </row>
    <row r="230" spans="1:7" x14ac:dyDescent="0.25">
      <c r="A230" s="18">
        <v>221</v>
      </c>
      <c r="B230" s="208"/>
      <c r="C230" s="209"/>
      <c r="D230" s="27"/>
      <c r="E230" s="83"/>
      <c r="F230" s="33"/>
      <c r="G230" s="27"/>
    </row>
    <row r="231" spans="1:7" x14ac:dyDescent="0.25">
      <c r="A231" s="18">
        <v>222</v>
      </c>
      <c r="B231" s="208"/>
      <c r="C231" s="209"/>
      <c r="D231" s="27"/>
      <c r="E231" s="83"/>
      <c r="F231" s="33"/>
      <c r="G231" s="27"/>
    </row>
    <row r="232" spans="1:7" x14ac:dyDescent="0.25">
      <c r="A232" s="18">
        <v>223</v>
      </c>
      <c r="B232" s="208"/>
      <c r="C232" s="209"/>
      <c r="D232" s="27"/>
      <c r="E232" s="83"/>
      <c r="F232" s="33"/>
      <c r="G232" s="27"/>
    </row>
    <row r="233" spans="1:7" x14ac:dyDescent="0.25">
      <c r="A233" s="18">
        <v>224</v>
      </c>
      <c r="B233" s="208"/>
      <c r="C233" s="209"/>
      <c r="D233" s="27"/>
      <c r="E233" s="83"/>
      <c r="F233" s="33"/>
      <c r="G233" s="27"/>
    </row>
    <row r="234" spans="1:7" x14ac:dyDescent="0.25">
      <c r="A234" s="18">
        <v>225</v>
      </c>
      <c r="B234" s="208"/>
      <c r="C234" s="209"/>
      <c r="D234" s="27"/>
      <c r="E234" s="83"/>
      <c r="F234" s="33"/>
      <c r="G234" s="27"/>
    </row>
    <row r="235" spans="1:7" x14ac:dyDescent="0.25">
      <c r="A235" s="18">
        <v>226</v>
      </c>
      <c r="B235" s="208"/>
      <c r="C235" s="209"/>
      <c r="D235" s="28"/>
      <c r="E235" s="82"/>
      <c r="F235" s="19"/>
      <c r="G235" s="27"/>
    </row>
    <row r="236" spans="1:7" x14ac:dyDescent="0.25">
      <c r="A236" s="18">
        <v>227</v>
      </c>
      <c r="B236" s="208"/>
      <c r="C236" s="209"/>
      <c r="D236" s="28"/>
      <c r="E236" s="82"/>
      <c r="F236" s="33"/>
      <c r="G236" s="27"/>
    </row>
    <row r="237" spans="1:7" x14ac:dyDescent="0.25">
      <c r="A237" s="18">
        <v>228</v>
      </c>
      <c r="B237" s="220"/>
      <c r="C237" s="221"/>
      <c r="D237" s="28"/>
      <c r="E237" s="127"/>
      <c r="F237" s="33"/>
      <c r="G237" s="27"/>
    </row>
    <row r="238" spans="1:7" x14ac:dyDescent="0.25">
      <c r="A238" s="18">
        <v>229</v>
      </c>
      <c r="B238" s="220"/>
      <c r="C238" s="209"/>
      <c r="D238" s="28"/>
      <c r="E238" s="82"/>
      <c r="F238" s="33"/>
      <c r="G238" s="27"/>
    </row>
    <row r="239" spans="1:7" x14ac:dyDescent="0.25">
      <c r="A239" s="18">
        <v>230</v>
      </c>
      <c r="B239" s="208"/>
      <c r="C239" s="209"/>
      <c r="D239" s="27"/>
      <c r="E239" s="83"/>
      <c r="F239" s="33"/>
      <c r="G239" s="27"/>
    </row>
    <row r="240" spans="1:7" x14ac:dyDescent="0.25">
      <c r="A240" s="18">
        <v>231</v>
      </c>
      <c r="B240" s="208"/>
      <c r="C240" s="209"/>
      <c r="D240" s="27"/>
      <c r="E240" s="83"/>
      <c r="F240" s="33"/>
      <c r="G240" s="27"/>
    </row>
    <row r="241" spans="1:7" x14ac:dyDescent="0.25">
      <c r="A241" s="18">
        <v>232</v>
      </c>
      <c r="B241" s="208"/>
      <c r="C241" s="209"/>
      <c r="D241" s="27"/>
      <c r="E241" s="83"/>
      <c r="F241" s="33"/>
      <c r="G241" s="27"/>
    </row>
    <row r="242" spans="1:7" x14ac:dyDescent="0.25">
      <c r="A242" s="18">
        <v>233</v>
      </c>
      <c r="B242" s="208"/>
      <c r="C242" s="209"/>
      <c r="D242" s="27"/>
      <c r="E242" s="83"/>
      <c r="F242" s="33"/>
      <c r="G242" s="27"/>
    </row>
    <row r="243" spans="1:7" x14ac:dyDescent="0.25">
      <c r="A243" s="18">
        <v>234</v>
      </c>
      <c r="B243" s="208"/>
      <c r="C243" s="209"/>
      <c r="D243" s="27"/>
      <c r="E243" s="83"/>
      <c r="F243" s="33"/>
      <c r="G243" s="27"/>
    </row>
    <row r="244" spans="1:7" x14ac:dyDescent="0.25">
      <c r="A244" s="18">
        <v>235</v>
      </c>
      <c r="B244" s="208"/>
      <c r="C244" s="209"/>
      <c r="D244" s="27"/>
      <c r="E244" s="83"/>
      <c r="F244" s="33"/>
      <c r="G244" s="27"/>
    </row>
    <row r="245" spans="1:7" x14ac:dyDescent="0.25">
      <c r="A245" s="18">
        <v>236</v>
      </c>
      <c r="B245" s="208"/>
      <c r="C245" s="209"/>
      <c r="D245" s="27"/>
      <c r="E245" s="83"/>
      <c r="F245" s="33"/>
      <c r="G245" s="27"/>
    </row>
    <row r="246" spans="1:7" x14ac:dyDescent="0.25">
      <c r="A246" s="18">
        <v>237</v>
      </c>
      <c r="B246" s="208"/>
      <c r="C246" s="209"/>
      <c r="D246" s="27"/>
      <c r="E246" s="83"/>
      <c r="F246" s="33"/>
      <c r="G246" s="27"/>
    </row>
    <row r="247" spans="1:7" x14ac:dyDescent="0.25">
      <c r="A247" s="18">
        <v>238</v>
      </c>
      <c r="B247" s="208"/>
      <c r="C247" s="209"/>
      <c r="D247" s="27"/>
      <c r="E247" s="83"/>
      <c r="F247" s="33"/>
      <c r="G247" s="27"/>
    </row>
    <row r="248" spans="1:7" x14ac:dyDescent="0.25">
      <c r="A248" s="18">
        <v>239</v>
      </c>
      <c r="B248" s="208"/>
      <c r="C248" s="209"/>
      <c r="D248" s="27"/>
      <c r="E248" s="83"/>
      <c r="F248" s="33"/>
      <c r="G248" s="27"/>
    </row>
    <row r="249" spans="1:7" x14ac:dyDescent="0.25">
      <c r="A249" s="18">
        <v>240</v>
      </c>
      <c r="B249" s="208"/>
      <c r="C249" s="209"/>
      <c r="D249" s="27"/>
      <c r="E249" s="83"/>
      <c r="F249" s="33"/>
      <c r="G249" s="27"/>
    </row>
    <row r="250" spans="1:7" x14ac:dyDescent="0.25">
      <c r="A250" s="18">
        <v>241</v>
      </c>
      <c r="B250" s="208"/>
      <c r="C250" s="209"/>
      <c r="D250" s="27"/>
      <c r="E250" s="83"/>
      <c r="F250" s="33"/>
      <c r="G250" s="27"/>
    </row>
    <row r="251" spans="1:7" x14ac:dyDescent="0.25">
      <c r="A251" s="18">
        <v>242</v>
      </c>
      <c r="B251" s="208"/>
      <c r="C251" s="209"/>
      <c r="D251" s="27"/>
      <c r="E251" s="83"/>
      <c r="F251" s="33"/>
      <c r="G251" s="27"/>
    </row>
    <row r="252" spans="1:7" x14ac:dyDescent="0.25">
      <c r="A252" s="18">
        <v>243</v>
      </c>
      <c r="B252" s="208"/>
      <c r="C252" s="209"/>
      <c r="D252" s="27"/>
      <c r="E252" s="83"/>
      <c r="F252" s="33"/>
      <c r="G252" s="27"/>
    </row>
    <row r="253" spans="1:7" x14ac:dyDescent="0.25">
      <c r="A253" s="18">
        <v>244</v>
      </c>
      <c r="B253" s="208"/>
      <c r="C253" s="209"/>
      <c r="D253" s="27"/>
      <c r="E253" s="83"/>
      <c r="F253" s="33"/>
      <c r="G253" s="27"/>
    </row>
    <row r="254" spans="1:7" x14ac:dyDescent="0.25">
      <c r="A254" s="18">
        <v>245</v>
      </c>
      <c r="B254" s="208"/>
      <c r="C254" s="209"/>
      <c r="D254" s="27"/>
      <c r="E254" s="83"/>
      <c r="F254" s="33"/>
      <c r="G254" s="27"/>
    </row>
    <row r="255" spans="1:7" x14ac:dyDescent="0.25">
      <c r="A255" s="18">
        <v>246</v>
      </c>
      <c r="B255" s="208"/>
      <c r="C255" s="209"/>
      <c r="D255" s="27"/>
      <c r="E255" s="83"/>
      <c r="F255" s="33"/>
      <c r="G255" s="27"/>
    </row>
    <row r="256" spans="1:7" x14ac:dyDescent="0.25">
      <c r="A256" s="18">
        <v>247</v>
      </c>
      <c r="B256" s="208"/>
      <c r="C256" s="209"/>
      <c r="D256" s="27"/>
      <c r="E256" s="83"/>
      <c r="F256" s="33"/>
      <c r="G256" s="27"/>
    </row>
    <row r="257" spans="1:7" x14ac:dyDescent="0.25">
      <c r="A257" s="18">
        <v>248</v>
      </c>
      <c r="B257" s="208"/>
      <c r="C257" s="209"/>
      <c r="D257" s="27"/>
      <c r="E257" s="83"/>
      <c r="F257" s="33"/>
      <c r="G257" s="27"/>
    </row>
    <row r="258" spans="1:7" x14ac:dyDescent="0.25">
      <c r="A258" s="18">
        <v>249</v>
      </c>
      <c r="B258" s="208"/>
      <c r="C258" s="209"/>
      <c r="D258" s="27"/>
      <c r="E258" s="83"/>
      <c r="F258" s="33"/>
      <c r="G258" s="27"/>
    </row>
    <row r="259" spans="1:7" x14ac:dyDescent="0.25">
      <c r="A259" s="18">
        <v>250</v>
      </c>
      <c r="B259" s="208"/>
      <c r="C259" s="209"/>
      <c r="D259" s="27"/>
      <c r="E259" s="83"/>
      <c r="F259" s="33"/>
      <c r="G259" s="27"/>
    </row>
    <row r="260" spans="1:7" x14ac:dyDescent="0.25">
      <c r="A260" s="18">
        <v>251</v>
      </c>
      <c r="B260" s="208"/>
      <c r="C260" s="209"/>
      <c r="D260" s="28"/>
      <c r="E260" s="82"/>
      <c r="F260" s="19"/>
      <c r="G260" s="27"/>
    </row>
    <row r="261" spans="1:7" x14ac:dyDescent="0.25">
      <c r="A261" s="18">
        <v>252</v>
      </c>
      <c r="B261" s="208"/>
      <c r="C261" s="209"/>
      <c r="D261" s="28"/>
      <c r="E261" s="82"/>
      <c r="F261" s="33"/>
      <c r="G261" s="27"/>
    </row>
    <row r="262" spans="1:7" x14ac:dyDescent="0.25">
      <c r="A262" s="18">
        <v>253</v>
      </c>
      <c r="B262" s="220"/>
      <c r="C262" s="221"/>
      <c r="D262" s="28"/>
      <c r="E262" s="127"/>
      <c r="F262" s="33"/>
      <c r="G262" s="27"/>
    </row>
    <row r="263" spans="1:7" x14ac:dyDescent="0.25">
      <c r="A263" s="18">
        <v>254</v>
      </c>
      <c r="B263" s="220"/>
      <c r="C263" s="209"/>
      <c r="D263" s="28"/>
      <c r="E263" s="82"/>
      <c r="F263" s="33"/>
      <c r="G263" s="27"/>
    </row>
    <row r="264" spans="1:7" x14ac:dyDescent="0.25">
      <c r="A264" s="18">
        <v>255</v>
      </c>
      <c r="B264" s="208"/>
      <c r="C264" s="209"/>
      <c r="D264" s="27"/>
      <c r="E264" s="83"/>
      <c r="F264" s="33"/>
      <c r="G264" s="27"/>
    </row>
    <row r="265" spans="1:7" x14ac:dyDescent="0.25">
      <c r="A265" s="18">
        <v>256</v>
      </c>
      <c r="B265" s="208"/>
      <c r="C265" s="209"/>
      <c r="D265" s="27"/>
      <c r="E265" s="83"/>
      <c r="F265" s="33"/>
      <c r="G265" s="27"/>
    </row>
    <row r="266" spans="1:7" x14ac:dyDescent="0.25">
      <c r="A266" s="18">
        <v>257</v>
      </c>
      <c r="B266" s="208"/>
      <c r="C266" s="209"/>
      <c r="D266" s="27"/>
      <c r="E266" s="83"/>
      <c r="F266" s="33"/>
      <c r="G266" s="27"/>
    </row>
    <row r="267" spans="1:7" x14ac:dyDescent="0.25">
      <c r="A267" s="18">
        <v>258</v>
      </c>
      <c r="B267" s="208"/>
      <c r="C267" s="209"/>
      <c r="D267" s="27"/>
      <c r="E267" s="83"/>
      <c r="F267" s="33"/>
      <c r="G267" s="27"/>
    </row>
    <row r="268" spans="1:7" x14ac:dyDescent="0.25">
      <c r="A268" s="18">
        <v>259</v>
      </c>
      <c r="B268" s="208"/>
      <c r="C268" s="209"/>
      <c r="D268" s="27"/>
      <c r="E268" s="83"/>
      <c r="F268" s="33"/>
      <c r="G268" s="27"/>
    </row>
    <row r="269" spans="1:7" x14ac:dyDescent="0.25">
      <c r="A269" s="18">
        <v>260</v>
      </c>
      <c r="B269" s="208"/>
      <c r="C269" s="209"/>
      <c r="D269" s="27"/>
      <c r="E269" s="83"/>
      <c r="F269" s="33"/>
      <c r="G269" s="27"/>
    </row>
    <row r="270" spans="1:7" x14ac:dyDescent="0.25">
      <c r="A270" s="18">
        <v>261</v>
      </c>
      <c r="B270" s="208"/>
      <c r="C270" s="209"/>
      <c r="D270" s="27"/>
      <c r="E270" s="83"/>
      <c r="F270" s="33"/>
      <c r="G270" s="27"/>
    </row>
    <row r="271" spans="1:7" x14ac:dyDescent="0.25">
      <c r="A271" s="18">
        <v>262</v>
      </c>
      <c r="B271" s="208"/>
      <c r="C271" s="209"/>
      <c r="D271" s="27"/>
      <c r="E271" s="83"/>
      <c r="F271" s="33"/>
      <c r="G271" s="27"/>
    </row>
    <row r="272" spans="1:7" x14ac:dyDescent="0.25">
      <c r="A272" s="18">
        <v>263</v>
      </c>
      <c r="B272" s="208"/>
      <c r="C272" s="209"/>
      <c r="D272" s="27"/>
      <c r="E272" s="83"/>
      <c r="F272" s="33"/>
      <c r="G272" s="27"/>
    </row>
    <row r="273" spans="1:7" x14ac:dyDescent="0.25">
      <c r="A273" s="18">
        <v>264</v>
      </c>
      <c r="B273" s="208"/>
      <c r="C273" s="209"/>
      <c r="D273" s="27"/>
      <c r="E273" s="83"/>
      <c r="F273" s="33"/>
      <c r="G273" s="27"/>
    </row>
    <row r="274" spans="1:7" x14ac:dyDescent="0.25">
      <c r="A274" s="18">
        <v>265</v>
      </c>
      <c r="B274" s="208"/>
      <c r="C274" s="209"/>
      <c r="D274" s="27"/>
      <c r="E274" s="83"/>
      <c r="F274" s="33"/>
      <c r="G274" s="27"/>
    </row>
    <row r="275" spans="1:7" x14ac:dyDescent="0.25">
      <c r="A275" s="18">
        <v>266</v>
      </c>
      <c r="B275" s="208"/>
      <c r="C275" s="209"/>
      <c r="D275" s="27"/>
      <c r="E275" s="83"/>
      <c r="F275" s="33"/>
      <c r="G275" s="27"/>
    </row>
    <row r="276" spans="1:7" x14ac:dyDescent="0.25">
      <c r="A276" s="18">
        <v>267</v>
      </c>
      <c r="B276" s="208"/>
      <c r="C276" s="209"/>
      <c r="D276" s="27"/>
      <c r="E276" s="83"/>
      <c r="F276" s="33"/>
      <c r="G276" s="27"/>
    </row>
    <row r="277" spans="1:7" x14ac:dyDescent="0.25">
      <c r="A277" s="18">
        <v>268</v>
      </c>
      <c r="B277" s="208"/>
      <c r="C277" s="209"/>
      <c r="D277" s="27"/>
      <c r="E277" s="83"/>
      <c r="F277" s="33"/>
      <c r="G277" s="27"/>
    </row>
    <row r="278" spans="1:7" x14ac:dyDescent="0.25">
      <c r="A278" s="18">
        <v>269</v>
      </c>
      <c r="B278" s="208"/>
      <c r="C278" s="209"/>
      <c r="D278" s="27"/>
      <c r="E278" s="83"/>
      <c r="F278" s="33"/>
      <c r="G278" s="27"/>
    </row>
    <row r="279" spans="1:7" x14ac:dyDescent="0.25">
      <c r="A279" s="18">
        <v>270</v>
      </c>
      <c r="B279" s="208"/>
      <c r="C279" s="209"/>
      <c r="D279" s="27"/>
      <c r="E279" s="83"/>
      <c r="F279" s="33"/>
      <c r="G279" s="27"/>
    </row>
    <row r="280" spans="1:7" x14ac:dyDescent="0.25">
      <c r="A280" s="18">
        <v>271</v>
      </c>
      <c r="B280" s="208"/>
      <c r="C280" s="209"/>
      <c r="D280" s="27"/>
      <c r="E280" s="83"/>
      <c r="F280" s="33"/>
      <c r="G280" s="27"/>
    </row>
    <row r="281" spans="1:7" x14ac:dyDescent="0.25">
      <c r="A281" s="18">
        <v>272</v>
      </c>
      <c r="B281" s="208"/>
      <c r="C281" s="209"/>
      <c r="D281" s="27"/>
      <c r="E281" s="83"/>
      <c r="F281" s="33"/>
      <c r="G281" s="27"/>
    </row>
    <row r="282" spans="1:7" x14ac:dyDescent="0.25">
      <c r="A282" s="18">
        <v>273</v>
      </c>
      <c r="B282" s="208"/>
      <c r="C282" s="209"/>
      <c r="D282" s="27"/>
      <c r="E282" s="83"/>
      <c r="F282" s="33"/>
      <c r="G282" s="27"/>
    </row>
    <row r="283" spans="1:7" x14ac:dyDescent="0.25">
      <c r="A283" s="18">
        <v>274</v>
      </c>
      <c r="B283" s="208"/>
      <c r="C283" s="209"/>
      <c r="D283" s="27"/>
      <c r="E283" s="83"/>
      <c r="F283" s="33"/>
      <c r="G283" s="27"/>
    </row>
    <row r="284" spans="1:7" x14ac:dyDescent="0.25">
      <c r="A284" s="18">
        <v>275</v>
      </c>
      <c r="B284" s="208"/>
      <c r="C284" s="209"/>
      <c r="D284" s="27"/>
      <c r="E284" s="83"/>
      <c r="F284" s="33"/>
      <c r="G284" s="27"/>
    </row>
    <row r="285" spans="1:7" x14ac:dyDescent="0.25">
      <c r="A285" s="18">
        <v>276</v>
      </c>
      <c r="B285" s="208"/>
      <c r="C285" s="209"/>
      <c r="D285" s="28"/>
      <c r="E285" s="82"/>
      <c r="F285" s="19"/>
      <c r="G285" s="27"/>
    </row>
    <row r="286" spans="1:7" x14ac:dyDescent="0.25">
      <c r="A286" s="18">
        <v>277</v>
      </c>
      <c r="B286" s="208"/>
      <c r="C286" s="209"/>
      <c r="D286" s="28"/>
      <c r="E286" s="82"/>
      <c r="F286" s="33"/>
      <c r="G286" s="27"/>
    </row>
    <row r="287" spans="1:7" x14ac:dyDescent="0.25">
      <c r="A287" s="18">
        <v>278</v>
      </c>
      <c r="B287" s="220"/>
      <c r="C287" s="221"/>
      <c r="D287" s="28"/>
      <c r="E287" s="127"/>
      <c r="F287" s="33"/>
      <c r="G287" s="27"/>
    </row>
    <row r="288" spans="1:7" x14ac:dyDescent="0.25">
      <c r="A288" s="18">
        <v>279</v>
      </c>
      <c r="B288" s="220"/>
      <c r="C288" s="209"/>
      <c r="D288" s="28"/>
      <c r="E288" s="82"/>
      <c r="F288" s="33"/>
      <c r="G288" s="27"/>
    </row>
    <row r="289" spans="1:7" x14ac:dyDescent="0.25">
      <c r="A289" s="18">
        <v>280</v>
      </c>
      <c r="B289" s="208"/>
      <c r="C289" s="209"/>
      <c r="D289" s="27"/>
      <c r="E289" s="83"/>
      <c r="F289" s="33"/>
      <c r="G289" s="27"/>
    </row>
    <row r="290" spans="1:7" x14ac:dyDescent="0.25">
      <c r="A290" s="18">
        <v>281</v>
      </c>
      <c r="B290" s="208"/>
      <c r="C290" s="209"/>
      <c r="D290" s="27"/>
      <c r="E290" s="83"/>
      <c r="F290" s="33"/>
      <c r="G290" s="27"/>
    </row>
    <row r="291" spans="1:7" x14ac:dyDescent="0.25">
      <c r="A291" s="18">
        <v>282</v>
      </c>
      <c r="B291" s="208"/>
      <c r="C291" s="209"/>
      <c r="D291" s="27"/>
      <c r="E291" s="83"/>
      <c r="F291" s="33"/>
      <c r="G291" s="27"/>
    </row>
    <row r="292" spans="1:7" x14ac:dyDescent="0.25">
      <c r="A292" s="18">
        <v>283</v>
      </c>
      <c r="B292" s="208"/>
      <c r="C292" s="209"/>
      <c r="D292" s="27"/>
      <c r="E292" s="83"/>
      <c r="F292" s="33"/>
      <c r="G292" s="27"/>
    </row>
    <row r="293" spans="1:7" x14ac:dyDescent="0.25">
      <c r="A293" s="18">
        <v>284</v>
      </c>
      <c r="B293" s="208"/>
      <c r="C293" s="209"/>
      <c r="D293" s="27"/>
      <c r="E293" s="83"/>
      <c r="F293" s="33"/>
      <c r="G293" s="27"/>
    </row>
    <row r="294" spans="1:7" x14ac:dyDescent="0.25">
      <c r="A294" s="18">
        <v>285</v>
      </c>
      <c r="B294" s="208"/>
      <c r="C294" s="209"/>
      <c r="D294" s="27"/>
      <c r="E294" s="83"/>
      <c r="F294" s="33"/>
      <c r="G294" s="27"/>
    </row>
    <row r="295" spans="1:7" x14ac:dyDescent="0.25">
      <c r="A295" s="18">
        <v>286</v>
      </c>
      <c r="B295" s="208"/>
      <c r="C295" s="209"/>
      <c r="D295" s="27"/>
      <c r="E295" s="83"/>
      <c r="F295" s="33"/>
      <c r="G295" s="27"/>
    </row>
    <row r="296" spans="1:7" x14ac:dyDescent="0.25">
      <c r="A296" s="18">
        <v>287</v>
      </c>
      <c r="B296" s="208"/>
      <c r="C296" s="209"/>
      <c r="D296" s="27"/>
      <c r="E296" s="83"/>
      <c r="F296" s="33"/>
      <c r="G296" s="27"/>
    </row>
    <row r="297" spans="1:7" x14ac:dyDescent="0.25">
      <c r="A297" s="18">
        <v>288</v>
      </c>
      <c r="B297" s="208"/>
      <c r="C297" s="209"/>
      <c r="D297" s="27"/>
      <c r="E297" s="83"/>
      <c r="F297" s="33"/>
      <c r="G297" s="27"/>
    </row>
    <row r="298" spans="1:7" x14ac:dyDescent="0.25">
      <c r="A298" s="18">
        <v>289</v>
      </c>
      <c r="B298" s="208"/>
      <c r="C298" s="209"/>
      <c r="D298" s="27"/>
      <c r="E298" s="83"/>
      <c r="F298" s="33"/>
      <c r="G298" s="27"/>
    </row>
    <row r="299" spans="1:7" x14ac:dyDescent="0.25">
      <c r="A299" s="18">
        <v>290</v>
      </c>
      <c r="B299" s="208"/>
      <c r="C299" s="209"/>
      <c r="D299" s="27"/>
      <c r="E299" s="83"/>
      <c r="F299" s="33"/>
      <c r="G299" s="27"/>
    </row>
    <row r="300" spans="1:7" x14ac:dyDescent="0.25">
      <c r="A300" s="18">
        <v>291</v>
      </c>
      <c r="B300" s="208"/>
      <c r="C300" s="209"/>
      <c r="D300" s="27"/>
      <c r="E300" s="83"/>
      <c r="F300" s="33"/>
      <c r="G300" s="27"/>
    </row>
    <row r="301" spans="1:7" x14ac:dyDescent="0.25">
      <c r="A301" s="18">
        <v>292</v>
      </c>
      <c r="B301" s="208"/>
      <c r="C301" s="209"/>
      <c r="D301" s="27"/>
      <c r="E301" s="83"/>
      <c r="F301" s="33"/>
      <c r="G301" s="27"/>
    </row>
    <row r="302" spans="1:7" x14ac:dyDescent="0.25">
      <c r="A302" s="18">
        <v>293</v>
      </c>
      <c r="B302" s="208"/>
      <c r="C302" s="209"/>
      <c r="D302" s="27"/>
      <c r="E302" s="83"/>
      <c r="F302" s="33"/>
      <c r="G302" s="27"/>
    </row>
    <row r="303" spans="1:7" x14ac:dyDescent="0.25">
      <c r="A303" s="18">
        <v>294</v>
      </c>
      <c r="B303" s="208"/>
      <c r="C303" s="209"/>
      <c r="D303" s="27"/>
      <c r="E303" s="83"/>
      <c r="F303" s="33"/>
      <c r="G303" s="27"/>
    </row>
    <row r="304" spans="1:7" x14ac:dyDescent="0.25">
      <c r="A304" s="18">
        <v>295</v>
      </c>
      <c r="B304" s="208"/>
      <c r="C304" s="209"/>
      <c r="D304" s="27"/>
      <c r="E304" s="83"/>
      <c r="F304" s="33"/>
      <c r="G304" s="27"/>
    </row>
    <row r="305" spans="1:7" x14ac:dyDescent="0.25">
      <c r="A305" s="18">
        <v>296</v>
      </c>
      <c r="B305" s="208"/>
      <c r="C305" s="209"/>
      <c r="D305" s="27"/>
      <c r="E305" s="83"/>
      <c r="F305" s="33"/>
      <c r="G305" s="27"/>
    </row>
    <row r="306" spans="1:7" x14ac:dyDescent="0.25">
      <c r="A306" s="18">
        <v>297</v>
      </c>
      <c r="B306" s="208"/>
      <c r="C306" s="209"/>
      <c r="D306" s="27"/>
      <c r="E306" s="83"/>
      <c r="F306" s="33"/>
      <c r="G306" s="27"/>
    </row>
    <row r="307" spans="1:7" x14ac:dyDescent="0.25">
      <c r="A307" s="18">
        <v>298</v>
      </c>
      <c r="B307" s="208"/>
      <c r="C307" s="209"/>
      <c r="D307" s="27"/>
      <c r="E307" s="83"/>
      <c r="F307" s="33"/>
      <c r="G307" s="27"/>
    </row>
    <row r="308" spans="1:7" x14ac:dyDescent="0.25">
      <c r="A308" s="18">
        <v>299</v>
      </c>
      <c r="B308" s="208"/>
      <c r="C308" s="209"/>
      <c r="D308" s="27"/>
      <c r="E308" s="83"/>
      <c r="F308" s="33"/>
      <c r="G308" s="27"/>
    </row>
    <row r="309" spans="1:7" x14ac:dyDescent="0.25">
      <c r="A309" s="18">
        <v>300</v>
      </c>
      <c r="B309" s="208"/>
      <c r="C309" s="209"/>
      <c r="D309" s="27"/>
      <c r="E309" s="83"/>
      <c r="F309" s="33"/>
      <c r="G309" s="27"/>
    </row>
    <row r="310" spans="1:7" x14ac:dyDescent="0.25">
      <c r="A310" s="18">
        <v>301</v>
      </c>
      <c r="B310" s="208"/>
      <c r="C310" s="209"/>
      <c r="D310" s="28"/>
      <c r="E310" s="82"/>
      <c r="F310" s="19"/>
      <c r="G310" s="27"/>
    </row>
    <row r="311" spans="1:7" x14ac:dyDescent="0.25">
      <c r="A311" s="18">
        <v>302</v>
      </c>
      <c r="B311" s="208"/>
      <c r="C311" s="209"/>
      <c r="D311" s="28"/>
      <c r="E311" s="82"/>
      <c r="F311" s="33"/>
      <c r="G311" s="27"/>
    </row>
    <row r="312" spans="1:7" x14ac:dyDescent="0.25">
      <c r="A312" s="18">
        <v>303</v>
      </c>
      <c r="B312" s="220"/>
      <c r="C312" s="221"/>
      <c r="D312" s="28"/>
      <c r="E312" s="127"/>
      <c r="F312" s="33"/>
      <c r="G312" s="27"/>
    </row>
    <row r="313" spans="1:7" x14ac:dyDescent="0.25">
      <c r="A313" s="18">
        <v>304</v>
      </c>
      <c r="B313" s="220"/>
      <c r="C313" s="209"/>
      <c r="D313" s="28"/>
      <c r="E313" s="82"/>
      <c r="F313" s="33"/>
      <c r="G313" s="27"/>
    </row>
    <row r="314" spans="1:7" x14ac:dyDescent="0.25">
      <c r="A314" s="18">
        <v>305</v>
      </c>
      <c r="B314" s="208"/>
      <c r="C314" s="209"/>
      <c r="D314" s="27"/>
      <c r="E314" s="83"/>
      <c r="F314" s="33"/>
      <c r="G314" s="27"/>
    </row>
    <row r="315" spans="1:7" x14ac:dyDescent="0.25">
      <c r="A315" s="18">
        <v>306</v>
      </c>
      <c r="B315" s="208"/>
      <c r="C315" s="209"/>
      <c r="D315" s="27"/>
      <c r="E315" s="83"/>
      <c r="F315" s="33"/>
      <c r="G315" s="27"/>
    </row>
    <row r="316" spans="1:7" x14ac:dyDescent="0.25">
      <c r="A316" s="18">
        <v>307</v>
      </c>
      <c r="B316" s="208"/>
      <c r="C316" s="209"/>
      <c r="D316" s="27"/>
      <c r="E316" s="83"/>
      <c r="F316" s="33"/>
      <c r="G316" s="27"/>
    </row>
    <row r="317" spans="1:7" x14ac:dyDescent="0.25">
      <c r="A317" s="18">
        <v>308</v>
      </c>
      <c r="B317" s="208"/>
      <c r="C317" s="209"/>
      <c r="D317" s="27"/>
      <c r="E317" s="83"/>
      <c r="F317" s="33"/>
      <c r="G317" s="27"/>
    </row>
    <row r="318" spans="1:7" x14ac:dyDescent="0.25">
      <c r="A318" s="18">
        <v>309</v>
      </c>
      <c r="B318" s="208"/>
      <c r="C318" s="209"/>
      <c r="D318" s="27"/>
      <c r="E318" s="83"/>
      <c r="F318" s="33"/>
      <c r="G318" s="27"/>
    </row>
    <row r="319" spans="1:7" x14ac:dyDescent="0.25">
      <c r="A319" s="18">
        <v>310</v>
      </c>
      <c r="B319" s="208"/>
      <c r="C319" s="209"/>
      <c r="D319" s="27"/>
      <c r="E319" s="83"/>
      <c r="F319" s="33"/>
      <c r="G319" s="27"/>
    </row>
    <row r="320" spans="1:7" x14ac:dyDescent="0.25">
      <c r="A320" s="18">
        <v>311</v>
      </c>
      <c r="B320" s="208"/>
      <c r="C320" s="209"/>
      <c r="D320" s="27"/>
      <c r="E320" s="83"/>
      <c r="F320" s="33"/>
      <c r="G320" s="27"/>
    </row>
    <row r="321" spans="1:7" x14ac:dyDescent="0.25">
      <c r="A321" s="18">
        <v>312</v>
      </c>
      <c r="B321" s="208"/>
      <c r="C321" s="209"/>
      <c r="D321" s="27"/>
      <c r="E321" s="83"/>
      <c r="F321" s="33"/>
      <c r="G321" s="27"/>
    </row>
    <row r="322" spans="1:7" x14ac:dyDescent="0.25">
      <c r="A322" s="18">
        <v>313</v>
      </c>
      <c r="B322" s="208"/>
      <c r="C322" s="209"/>
      <c r="D322" s="27"/>
      <c r="E322" s="83"/>
      <c r="F322" s="33"/>
      <c r="G322" s="27"/>
    </row>
    <row r="323" spans="1:7" x14ac:dyDescent="0.25">
      <c r="A323" s="18">
        <v>314</v>
      </c>
      <c r="B323" s="208"/>
      <c r="C323" s="209"/>
      <c r="D323" s="27"/>
      <c r="E323" s="83"/>
      <c r="F323" s="33"/>
      <c r="G323" s="27"/>
    </row>
    <row r="324" spans="1:7" x14ac:dyDescent="0.25">
      <c r="A324" s="18">
        <v>315</v>
      </c>
      <c r="B324" s="208"/>
      <c r="C324" s="209"/>
      <c r="D324" s="27"/>
      <c r="E324" s="83"/>
      <c r="F324" s="33"/>
      <c r="G324" s="27"/>
    </row>
    <row r="325" spans="1:7" x14ac:dyDescent="0.25">
      <c r="A325" s="18">
        <v>316</v>
      </c>
      <c r="B325" s="208"/>
      <c r="C325" s="209"/>
      <c r="D325" s="27"/>
      <c r="E325" s="83"/>
      <c r="F325" s="33"/>
      <c r="G325" s="27"/>
    </row>
    <row r="326" spans="1:7" x14ac:dyDescent="0.25">
      <c r="A326" s="18">
        <v>317</v>
      </c>
      <c r="B326" s="208"/>
      <c r="C326" s="209"/>
      <c r="D326" s="27"/>
      <c r="E326" s="83"/>
      <c r="F326" s="33"/>
      <c r="G326" s="27"/>
    </row>
    <row r="327" spans="1:7" x14ac:dyDescent="0.25">
      <c r="A327" s="18">
        <v>318</v>
      </c>
      <c r="B327" s="208"/>
      <c r="C327" s="209"/>
      <c r="D327" s="27"/>
      <c r="E327" s="83"/>
      <c r="F327" s="33"/>
      <c r="G327" s="27"/>
    </row>
    <row r="328" spans="1:7" x14ac:dyDescent="0.25">
      <c r="A328" s="18">
        <v>319</v>
      </c>
      <c r="B328" s="208"/>
      <c r="C328" s="209"/>
      <c r="D328" s="27"/>
      <c r="E328" s="83"/>
      <c r="F328" s="33"/>
      <c r="G328" s="27"/>
    </row>
    <row r="329" spans="1:7" x14ac:dyDescent="0.25">
      <c r="A329" s="18">
        <v>320</v>
      </c>
      <c r="B329" s="208"/>
      <c r="C329" s="209"/>
      <c r="D329" s="27"/>
      <c r="E329" s="83"/>
      <c r="F329" s="33"/>
      <c r="G329" s="27"/>
    </row>
    <row r="330" spans="1:7" x14ac:dyDescent="0.25">
      <c r="A330" s="18">
        <v>321</v>
      </c>
      <c r="B330" s="208"/>
      <c r="C330" s="209"/>
      <c r="D330" s="27"/>
      <c r="E330" s="83"/>
      <c r="F330" s="33"/>
      <c r="G330" s="27"/>
    </row>
    <row r="331" spans="1:7" x14ac:dyDescent="0.25">
      <c r="A331" s="18">
        <v>322</v>
      </c>
      <c r="B331" s="208"/>
      <c r="C331" s="209"/>
      <c r="D331" s="27"/>
      <c r="E331" s="83"/>
      <c r="F331" s="33"/>
      <c r="G331" s="27"/>
    </row>
    <row r="332" spans="1:7" x14ac:dyDescent="0.25">
      <c r="A332" s="18">
        <v>323</v>
      </c>
      <c r="B332" s="208"/>
      <c r="C332" s="209"/>
      <c r="D332" s="27"/>
      <c r="E332" s="83"/>
      <c r="F332" s="33"/>
      <c r="G332" s="27"/>
    </row>
    <row r="333" spans="1:7" x14ac:dyDescent="0.25">
      <c r="A333" s="18">
        <v>324</v>
      </c>
      <c r="B333" s="208"/>
      <c r="C333" s="209"/>
      <c r="D333" s="27"/>
      <c r="E333" s="83"/>
      <c r="F333" s="33"/>
      <c r="G333" s="27"/>
    </row>
    <row r="334" spans="1:7" x14ac:dyDescent="0.25">
      <c r="A334" s="18">
        <v>325</v>
      </c>
      <c r="B334" s="208"/>
      <c r="C334" s="209"/>
      <c r="D334" s="27"/>
      <c r="E334" s="83"/>
      <c r="F334" s="33"/>
      <c r="G334" s="27"/>
    </row>
    <row r="335" spans="1:7" x14ac:dyDescent="0.25">
      <c r="A335" s="18">
        <v>326</v>
      </c>
      <c r="B335" s="208"/>
      <c r="C335" s="209"/>
      <c r="D335" s="28"/>
      <c r="E335" s="82"/>
      <c r="F335" s="19"/>
      <c r="G335" s="27"/>
    </row>
    <row r="336" spans="1:7" x14ac:dyDescent="0.25">
      <c r="A336" s="18">
        <v>327</v>
      </c>
      <c r="B336" s="208"/>
      <c r="C336" s="209"/>
      <c r="D336" s="28"/>
      <c r="E336" s="82"/>
      <c r="F336" s="33"/>
      <c r="G336" s="27"/>
    </row>
    <row r="337" spans="1:7" x14ac:dyDescent="0.25">
      <c r="A337" s="18">
        <v>328</v>
      </c>
      <c r="B337" s="220"/>
      <c r="C337" s="221"/>
      <c r="D337" s="28"/>
      <c r="E337" s="127"/>
      <c r="F337" s="33"/>
      <c r="G337" s="27"/>
    </row>
    <row r="338" spans="1:7" x14ac:dyDescent="0.25">
      <c r="A338" s="18">
        <v>329</v>
      </c>
      <c r="B338" s="220"/>
      <c r="C338" s="209"/>
      <c r="D338" s="28"/>
      <c r="E338" s="82"/>
      <c r="F338" s="33"/>
      <c r="G338" s="27"/>
    </row>
    <row r="339" spans="1:7" x14ac:dyDescent="0.25">
      <c r="A339" s="18">
        <v>330</v>
      </c>
      <c r="B339" s="208"/>
      <c r="C339" s="209"/>
      <c r="D339" s="27"/>
      <c r="E339" s="83"/>
      <c r="F339" s="33"/>
      <c r="G339" s="27"/>
    </row>
    <row r="340" spans="1:7" x14ac:dyDescent="0.25">
      <c r="A340" s="18">
        <v>331</v>
      </c>
      <c r="B340" s="208"/>
      <c r="C340" s="209"/>
      <c r="D340" s="27"/>
      <c r="E340" s="83"/>
      <c r="F340" s="33"/>
      <c r="G340" s="27"/>
    </row>
    <row r="341" spans="1:7" x14ac:dyDescent="0.25">
      <c r="A341" s="18">
        <v>332</v>
      </c>
      <c r="B341" s="208"/>
      <c r="C341" s="209"/>
      <c r="D341" s="27"/>
      <c r="E341" s="83"/>
      <c r="F341" s="33"/>
      <c r="G341" s="27"/>
    </row>
    <row r="342" spans="1:7" x14ac:dyDescent="0.25">
      <c r="A342" s="18">
        <v>333</v>
      </c>
      <c r="B342" s="208"/>
      <c r="C342" s="209"/>
      <c r="D342" s="27"/>
      <c r="E342" s="83"/>
      <c r="F342" s="33"/>
      <c r="G342" s="27"/>
    </row>
    <row r="343" spans="1:7" x14ac:dyDescent="0.25">
      <c r="A343" s="18">
        <v>334</v>
      </c>
      <c r="B343" s="208"/>
      <c r="C343" s="209"/>
      <c r="D343" s="27"/>
      <c r="E343" s="83"/>
      <c r="F343" s="33"/>
      <c r="G343" s="27"/>
    </row>
    <row r="344" spans="1:7" x14ac:dyDescent="0.25">
      <c r="A344" s="18">
        <v>335</v>
      </c>
      <c r="B344" s="208"/>
      <c r="C344" s="209"/>
      <c r="D344" s="27"/>
      <c r="E344" s="83"/>
      <c r="F344" s="33"/>
      <c r="G344" s="27"/>
    </row>
    <row r="345" spans="1:7" x14ac:dyDescent="0.25">
      <c r="A345" s="18">
        <v>336</v>
      </c>
      <c r="B345" s="208"/>
      <c r="C345" s="209"/>
      <c r="D345" s="27"/>
      <c r="E345" s="83"/>
      <c r="F345" s="33"/>
      <c r="G345" s="27"/>
    </row>
    <row r="346" spans="1:7" x14ac:dyDescent="0.25">
      <c r="A346" s="18">
        <v>337</v>
      </c>
      <c r="B346" s="208"/>
      <c r="C346" s="209"/>
      <c r="D346" s="27"/>
      <c r="E346" s="83"/>
      <c r="F346" s="33"/>
      <c r="G346" s="27"/>
    </row>
    <row r="347" spans="1:7" x14ac:dyDescent="0.25">
      <c r="A347" s="18">
        <v>338</v>
      </c>
      <c r="B347" s="208"/>
      <c r="C347" s="209"/>
      <c r="D347" s="27"/>
      <c r="E347" s="83"/>
      <c r="F347" s="33"/>
      <c r="G347" s="27"/>
    </row>
    <row r="348" spans="1:7" x14ac:dyDescent="0.25">
      <c r="A348" s="18">
        <v>339</v>
      </c>
      <c r="B348" s="208"/>
      <c r="C348" s="209"/>
      <c r="D348" s="27"/>
      <c r="E348" s="83"/>
      <c r="F348" s="33"/>
      <c r="G348" s="27"/>
    </row>
    <row r="349" spans="1:7" x14ac:dyDescent="0.25">
      <c r="A349" s="18">
        <v>340</v>
      </c>
      <c r="B349" s="208"/>
      <c r="C349" s="209"/>
      <c r="D349" s="27"/>
      <c r="E349" s="83"/>
      <c r="F349" s="33"/>
      <c r="G349" s="27"/>
    </row>
    <row r="350" spans="1:7" x14ac:dyDescent="0.25">
      <c r="A350" s="18">
        <v>341</v>
      </c>
      <c r="B350" s="208"/>
      <c r="C350" s="209"/>
      <c r="D350" s="27"/>
      <c r="E350" s="83"/>
      <c r="F350" s="33"/>
      <c r="G350" s="27"/>
    </row>
    <row r="351" spans="1:7" x14ac:dyDescent="0.25">
      <c r="A351" s="18">
        <v>342</v>
      </c>
      <c r="B351" s="208"/>
      <c r="C351" s="209"/>
      <c r="D351" s="27"/>
      <c r="E351" s="83"/>
      <c r="F351" s="33"/>
      <c r="G351" s="27"/>
    </row>
    <row r="352" spans="1:7" x14ac:dyDescent="0.25">
      <c r="A352" s="18">
        <v>343</v>
      </c>
      <c r="B352" s="208"/>
      <c r="C352" s="209"/>
      <c r="D352" s="27"/>
      <c r="E352" s="83"/>
      <c r="F352" s="33"/>
      <c r="G352" s="27"/>
    </row>
    <row r="353" spans="1:7" x14ac:dyDescent="0.25">
      <c r="A353" s="18">
        <v>344</v>
      </c>
      <c r="B353" s="208"/>
      <c r="C353" s="209"/>
      <c r="D353" s="27"/>
      <c r="E353" s="83"/>
      <c r="F353" s="33"/>
      <c r="G353" s="27"/>
    </row>
    <row r="354" spans="1:7" x14ac:dyDescent="0.25">
      <c r="A354" s="18">
        <v>345</v>
      </c>
      <c r="B354" s="208"/>
      <c r="C354" s="209"/>
      <c r="D354" s="27"/>
      <c r="E354" s="83"/>
      <c r="F354" s="33"/>
      <c r="G354" s="27"/>
    </row>
    <row r="355" spans="1:7" x14ac:dyDescent="0.25">
      <c r="A355" s="18">
        <v>346</v>
      </c>
      <c r="B355" s="208"/>
      <c r="C355" s="209"/>
      <c r="D355" s="27"/>
      <c r="E355" s="83"/>
      <c r="F355" s="33"/>
      <c r="G355" s="27"/>
    </row>
    <row r="356" spans="1:7" x14ac:dyDescent="0.25">
      <c r="A356" s="18">
        <v>347</v>
      </c>
      <c r="B356" s="208"/>
      <c r="C356" s="209"/>
      <c r="D356" s="27"/>
      <c r="E356" s="83"/>
      <c r="F356" s="33"/>
      <c r="G356" s="27"/>
    </row>
    <row r="357" spans="1:7" x14ac:dyDescent="0.25">
      <c r="A357" s="18">
        <v>348</v>
      </c>
      <c r="B357" s="208"/>
      <c r="C357" s="209"/>
      <c r="D357" s="27"/>
      <c r="E357" s="83"/>
      <c r="F357" s="33"/>
      <c r="G357" s="27"/>
    </row>
    <row r="358" spans="1:7" x14ac:dyDescent="0.25">
      <c r="A358" s="18">
        <v>349</v>
      </c>
      <c r="B358" s="208"/>
      <c r="C358" s="209"/>
      <c r="D358" s="27"/>
      <c r="E358" s="83"/>
      <c r="F358" s="33"/>
      <c r="G358" s="27"/>
    </row>
    <row r="359" spans="1:7" x14ac:dyDescent="0.25">
      <c r="A359" s="18">
        <v>350</v>
      </c>
      <c r="B359" s="208"/>
      <c r="C359" s="209"/>
      <c r="D359" s="27"/>
      <c r="E359" s="83"/>
      <c r="F359" s="33"/>
      <c r="G359" s="27"/>
    </row>
    <row r="360" spans="1:7" x14ac:dyDescent="0.25">
      <c r="A360" s="18">
        <v>351</v>
      </c>
      <c r="B360" s="208"/>
      <c r="C360" s="209"/>
      <c r="D360" s="28"/>
      <c r="E360" s="82"/>
      <c r="F360" s="19"/>
      <c r="G360" s="27"/>
    </row>
    <row r="361" spans="1:7" x14ac:dyDescent="0.25">
      <c r="A361" s="18">
        <v>352</v>
      </c>
      <c r="B361" s="208"/>
      <c r="C361" s="209"/>
      <c r="D361" s="28"/>
      <c r="E361" s="82"/>
      <c r="F361" s="33"/>
      <c r="G361" s="27"/>
    </row>
    <row r="362" spans="1:7" x14ac:dyDescent="0.25">
      <c r="A362" s="18">
        <v>353</v>
      </c>
      <c r="B362" s="220"/>
      <c r="C362" s="221"/>
      <c r="D362" s="28"/>
      <c r="E362" s="127"/>
      <c r="F362" s="33"/>
      <c r="G362" s="27"/>
    </row>
    <row r="363" spans="1:7" x14ac:dyDescent="0.25">
      <c r="A363" s="18">
        <v>354</v>
      </c>
      <c r="B363" s="220"/>
      <c r="C363" s="209"/>
      <c r="D363" s="28"/>
      <c r="E363" s="82"/>
      <c r="F363" s="33"/>
      <c r="G363" s="27"/>
    </row>
    <row r="364" spans="1:7" x14ac:dyDescent="0.25">
      <c r="A364" s="18">
        <v>355</v>
      </c>
      <c r="B364" s="208"/>
      <c r="C364" s="209"/>
      <c r="D364" s="27"/>
      <c r="E364" s="83"/>
      <c r="F364" s="33"/>
      <c r="G364" s="27"/>
    </row>
    <row r="365" spans="1:7" x14ac:dyDescent="0.25">
      <c r="A365" s="18">
        <v>356</v>
      </c>
      <c r="B365" s="208"/>
      <c r="C365" s="209"/>
      <c r="D365" s="27"/>
      <c r="E365" s="83"/>
      <c r="F365" s="33"/>
      <c r="G365" s="27"/>
    </row>
    <row r="366" spans="1:7" x14ac:dyDescent="0.25">
      <c r="A366" s="18">
        <v>357</v>
      </c>
      <c r="B366" s="208"/>
      <c r="C366" s="209"/>
      <c r="D366" s="27"/>
      <c r="E366" s="83"/>
      <c r="F366" s="33"/>
      <c r="G366" s="27"/>
    </row>
    <row r="367" spans="1:7" x14ac:dyDescent="0.25">
      <c r="A367" s="18">
        <v>358</v>
      </c>
      <c r="B367" s="208"/>
      <c r="C367" s="209"/>
      <c r="D367" s="27"/>
      <c r="E367" s="83"/>
      <c r="F367" s="33"/>
      <c r="G367" s="27"/>
    </row>
    <row r="368" spans="1:7" x14ac:dyDescent="0.25">
      <c r="A368" s="18">
        <v>359</v>
      </c>
      <c r="B368" s="208"/>
      <c r="C368" s="209"/>
      <c r="D368" s="27"/>
      <c r="E368" s="83"/>
      <c r="F368" s="33"/>
      <c r="G368" s="27"/>
    </row>
    <row r="369" spans="1:7" x14ac:dyDescent="0.25">
      <c r="A369" s="18">
        <v>360</v>
      </c>
      <c r="B369" s="208"/>
      <c r="C369" s="209"/>
      <c r="D369" s="27"/>
      <c r="E369" s="83"/>
      <c r="F369" s="33"/>
      <c r="G369" s="27"/>
    </row>
    <row r="370" spans="1:7" x14ac:dyDescent="0.25">
      <c r="A370" s="18">
        <v>361</v>
      </c>
      <c r="B370" s="208"/>
      <c r="C370" s="209"/>
      <c r="D370" s="27"/>
      <c r="E370" s="83"/>
      <c r="F370" s="33"/>
      <c r="G370" s="27"/>
    </row>
    <row r="371" spans="1:7" x14ac:dyDescent="0.25">
      <c r="A371" s="18">
        <v>362</v>
      </c>
      <c r="B371" s="208"/>
      <c r="C371" s="209"/>
      <c r="D371" s="27"/>
      <c r="E371" s="83"/>
      <c r="F371" s="33"/>
      <c r="G371" s="27"/>
    </row>
    <row r="372" spans="1:7" x14ac:dyDescent="0.25">
      <c r="A372" s="18">
        <v>363</v>
      </c>
      <c r="B372" s="208"/>
      <c r="C372" s="209"/>
      <c r="D372" s="27"/>
      <c r="E372" s="83"/>
      <c r="F372" s="33"/>
      <c r="G372" s="27"/>
    </row>
    <row r="373" spans="1:7" x14ac:dyDescent="0.25">
      <c r="A373" s="18">
        <v>364</v>
      </c>
      <c r="B373" s="208"/>
      <c r="C373" s="209"/>
      <c r="D373" s="27"/>
      <c r="E373" s="83"/>
      <c r="F373" s="33"/>
      <c r="G373" s="27"/>
    </row>
    <row r="374" spans="1:7" x14ac:dyDescent="0.25">
      <c r="A374" s="18">
        <v>365</v>
      </c>
      <c r="B374" s="208"/>
      <c r="C374" s="209"/>
      <c r="D374" s="27"/>
      <c r="E374" s="83"/>
      <c r="F374" s="33"/>
      <c r="G374" s="27"/>
    </row>
    <row r="375" spans="1:7" x14ac:dyDescent="0.25">
      <c r="A375" s="18">
        <v>366</v>
      </c>
      <c r="B375" s="208"/>
      <c r="C375" s="209"/>
      <c r="D375" s="27"/>
      <c r="E375" s="83"/>
      <c r="F375" s="33"/>
      <c r="G375" s="27"/>
    </row>
    <row r="376" spans="1:7" x14ac:dyDescent="0.25">
      <c r="A376" s="18">
        <v>367</v>
      </c>
      <c r="B376" s="208"/>
      <c r="C376" s="209"/>
      <c r="D376" s="27"/>
      <c r="E376" s="83"/>
      <c r="F376" s="33"/>
      <c r="G376" s="27"/>
    </row>
    <row r="377" spans="1:7" x14ac:dyDescent="0.25">
      <c r="A377" s="18">
        <v>368</v>
      </c>
      <c r="B377" s="208"/>
      <c r="C377" s="209"/>
      <c r="D377" s="27"/>
      <c r="E377" s="83"/>
      <c r="F377" s="33"/>
      <c r="G377" s="27"/>
    </row>
    <row r="378" spans="1:7" x14ac:dyDescent="0.25">
      <c r="A378" s="18">
        <v>369</v>
      </c>
      <c r="B378" s="208"/>
      <c r="C378" s="209"/>
      <c r="D378" s="27"/>
      <c r="E378" s="83"/>
      <c r="F378" s="33"/>
      <c r="G378" s="27"/>
    </row>
    <row r="379" spans="1:7" x14ac:dyDescent="0.25">
      <c r="A379" s="18">
        <v>370</v>
      </c>
      <c r="B379" s="208"/>
      <c r="C379" s="209"/>
      <c r="D379" s="27"/>
      <c r="E379" s="83"/>
      <c r="F379" s="33"/>
      <c r="G379" s="27"/>
    </row>
    <row r="380" spans="1:7" x14ac:dyDescent="0.25">
      <c r="A380" s="18">
        <v>371</v>
      </c>
      <c r="B380" s="208"/>
      <c r="C380" s="209"/>
      <c r="D380" s="27"/>
      <c r="E380" s="83"/>
      <c r="F380" s="33"/>
      <c r="G380" s="27"/>
    </row>
    <row r="381" spans="1:7" x14ac:dyDescent="0.25">
      <c r="A381" s="18">
        <v>372</v>
      </c>
      <c r="B381" s="208"/>
      <c r="C381" s="209"/>
      <c r="D381" s="27"/>
      <c r="E381" s="83"/>
      <c r="F381" s="33"/>
      <c r="G381" s="27"/>
    </row>
    <row r="382" spans="1:7" x14ac:dyDescent="0.25">
      <c r="A382" s="18">
        <v>373</v>
      </c>
      <c r="B382" s="208"/>
      <c r="C382" s="209"/>
      <c r="D382" s="27"/>
      <c r="E382" s="83"/>
      <c r="F382" s="33"/>
      <c r="G382" s="27"/>
    </row>
    <row r="383" spans="1:7" x14ac:dyDescent="0.25">
      <c r="A383" s="18">
        <v>374</v>
      </c>
      <c r="B383" s="208"/>
      <c r="C383" s="209"/>
      <c r="D383" s="27"/>
      <c r="E383" s="83"/>
      <c r="F383" s="33"/>
      <c r="G383" s="27"/>
    </row>
    <row r="384" spans="1:7" x14ac:dyDescent="0.25">
      <c r="A384" s="18">
        <v>375</v>
      </c>
      <c r="B384" s="208"/>
      <c r="C384" s="209"/>
      <c r="D384" s="27"/>
      <c r="E384" s="83"/>
      <c r="F384" s="33"/>
      <c r="G384" s="27"/>
    </row>
    <row r="385" spans="1:7" x14ac:dyDescent="0.25">
      <c r="A385" s="18">
        <v>376</v>
      </c>
      <c r="B385" s="208"/>
      <c r="C385" s="209"/>
      <c r="D385" s="28"/>
      <c r="E385" s="82"/>
      <c r="F385" s="19"/>
      <c r="G385" s="27"/>
    </row>
    <row r="386" spans="1:7" x14ac:dyDescent="0.25">
      <c r="A386" s="18">
        <v>377</v>
      </c>
      <c r="B386" s="208"/>
      <c r="C386" s="209"/>
      <c r="D386" s="28"/>
      <c r="E386" s="82"/>
      <c r="F386" s="33"/>
      <c r="G386" s="27"/>
    </row>
    <row r="387" spans="1:7" x14ac:dyDescent="0.25">
      <c r="A387" s="18">
        <v>378</v>
      </c>
      <c r="B387" s="220"/>
      <c r="C387" s="221"/>
      <c r="D387" s="28"/>
      <c r="E387" s="127"/>
      <c r="F387" s="33"/>
      <c r="G387" s="27"/>
    </row>
    <row r="388" spans="1:7" x14ac:dyDescent="0.25">
      <c r="A388" s="18">
        <v>379</v>
      </c>
      <c r="B388" s="220"/>
      <c r="C388" s="209"/>
      <c r="D388" s="28"/>
      <c r="E388" s="82"/>
      <c r="F388" s="33"/>
      <c r="G388" s="27"/>
    </row>
    <row r="389" spans="1:7" x14ac:dyDescent="0.25">
      <c r="A389" s="18">
        <v>380</v>
      </c>
      <c r="B389" s="208"/>
      <c r="C389" s="209"/>
      <c r="D389" s="27"/>
      <c r="E389" s="83"/>
      <c r="F389" s="33"/>
      <c r="G389" s="27"/>
    </row>
    <row r="390" spans="1:7" x14ac:dyDescent="0.25">
      <c r="A390" s="18">
        <v>381</v>
      </c>
      <c r="B390" s="208"/>
      <c r="C390" s="209"/>
      <c r="D390" s="27"/>
      <c r="E390" s="83"/>
      <c r="F390" s="33"/>
      <c r="G390" s="27"/>
    </row>
    <row r="391" spans="1:7" x14ac:dyDescent="0.25">
      <c r="A391" s="18">
        <v>382</v>
      </c>
      <c r="B391" s="208"/>
      <c r="C391" s="209"/>
      <c r="D391" s="27"/>
      <c r="E391" s="83"/>
      <c r="F391" s="33"/>
      <c r="G391" s="27"/>
    </row>
    <row r="392" spans="1:7" x14ac:dyDescent="0.25">
      <c r="A392" s="18">
        <v>383</v>
      </c>
      <c r="B392" s="208"/>
      <c r="C392" s="209"/>
      <c r="D392" s="27"/>
      <c r="E392" s="83"/>
      <c r="F392" s="33"/>
      <c r="G392" s="27"/>
    </row>
    <row r="393" spans="1:7" x14ac:dyDescent="0.25">
      <c r="A393" s="18">
        <v>384</v>
      </c>
      <c r="B393" s="208"/>
      <c r="C393" s="209"/>
      <c r="D393" s="27"/>
      <c r="E393" s="83"/>
      <c r="F393" s="33"/>
      <c r="G393" s="27"/>
    </row>
    <row r="394" spans="1:7" x14ac:dyDescent="0.25">
      <c r="A394" s="18">
        <v>385</v>
      </c>
      <c r="B394" s="208"/>
      <c r="C394" s="209"/>
      <c r="D394" s="27"/>
      <c r="E394" s="83"/>
      <c r="F394" s="33"/>
      <c r="G394" s="27"/>
    </row>
    <row r="395" spans="1:7" x14ac:dyDescent="0.25">
      <c r="A395" s="18">
        <v>386</v>
      </c>
      <c r="B395" s="208"/>
      <c r="C395" s="209"/>
      <c r="D395" s="27"/>
      <c r="E395" s="83"/>
      <c r="F395" s="33"/>
      <c r="G395" s="27"/>
    </row>
    <row r="396" spans="1:7" x14ac:dyDescent="0.25">
      <c r="A396" s="18">
        <v>387</v>
      </c>
      <c r="B396" s="208"/>
      <c r="C396" s="209"/>
      <c r="D396" s="27"/>
      <c r="E396" s="83"/>
      <c r="F396" s="33"/>
      <c r="G396" s="27"/>
    </row>
    <row r="397" spans="1:7" x14ac:dyDescent="0.25">
      <c r="A397" s="18">
        <v>388</v>
      </c>
      <c r="B397" s="208"/>
      <c r="C397" s="209"/>
      <c r="D397" s="27"/>
      <c r="E397" s="83"/>
      <c r="F397" s="33"/>
      <c r="G397" s="27"/>
    </row>
    <row r="398" spans="1:7" x14ac:dyDescent="0.25">
      <c r="A398" s="18">
        <v>389</v>
      </c>
      <c r="B398" s="208"/>
      <c r="C398" s="209"/>
      <c r="D398" s="27"/>
      <c r="E398" s="83"/>
      <c r="F398" s="33"/>
      <c r="G398" s="27"/>
    </row>
    <row r="399" spans="1:7" x14ac:dyDescent="0.25">
      <c r="A399" s="18">
        <v>390</v>
      </c>
      <c r="B399" s="208"/>
      <c r="C399" s="209"/>
      <c r="D399" s="27"/>
      <c r="E399" s="83"/>
      <c r="F399" s="33"/>
      <c r="G399" s="27"/>
    </row>
    <row r="400" spans="1:7" x14ac:dyDescent="0.25">
      <c r="A400" s="18">
        <v>391</v>
      </c>
      <c r="B400" s="208"/>
      <c r="C400" s="209"/>
      <c r="D400" s="27"/>
      <c r="E400" s="83"/>
      <c r="F400" s="33"/>
      <c r="G400" s="27"/>
    </row>
    <row r="401" spans="1:7" x14ac:dyDescent="0.25">
      <c r="A401" s="18">
        <v>392</v>
      </c>
      <c r="B401" s="208"/>
      <c r="C401" s="209"/>
      <c r="D401" s="27"/>
      <c r="E401" s="83"/>
      <c r="F401" s="33"/>
      <c r="G401" s="27"/>
    </row>
    <row r="402" spans="1:7" x14ac:dyDescent="0.25">
      <c r="A402" s="18">
        <v>393</v>
      </c>
      <c r="B402" s="208"/>
      <c r="C402" s="209"/>
      <c r="D402" s="27"/>
      <c r="E402" s="83"/>
      <c r="F402" s="33"/>
      <c r="G402" s="27"/>
    </row>
    <row r="403" spans="1:7" x14ac:dyDescent="0.25">
      <c r="A403" s="18">
        <v>394</v>
      </c>
      <c r="B403" s="208"/>
      <c r="C403" s="209"/>
      <c r="D403" s="27"/>
      <c r="E403" s="83"/>
      <c r="F403" s="33"/>
      <c r="G403" s="27"/>
    </row>
    <row r="404" spans="1:7" x14ac:dyDescent="0.25">
      <c r="A404" s="18">
        <v>395</v>
      </c>
      <c r="B404" s="208"/>
      <c r="C404" s="209"/>
      <c r="D404" s="27"/>
      <c r="E404" s="83"/>
      <c r="F404" s="33"/>
      <c r="G404" s="27"/>
    </row>
    <row r="405" spans="1:7" x14ac:dyDescent="0.25">
      <c r="A405" s="18">
        <v>396</v>
      </c>
      <c r="B405" s="208"/>
      <c r="C405" s="209"/>
      <c r="D405" s="27"/>
      <c r="E405" s="83"/>
      <c r="F405" s="33"/>
      <c r="G405" s="27"/>
    </row>
    <row r="406" spans="1:7" x14ac:dyDescent="0.25">
      <c r="A406" s="18">
        <v>397</v>
      </c>
      <c r="B406" s="208"/>
      <c r="C406" s="209"/>
      <c r="D406" s="27"/>
      <c r="E406" s="83"/>
      <c r="F406" s="33"/>
      <c r="G406" s="27"/>
    </row>
    <row r="407" spans="1:7" x14ac:dyDescent="0.25">
      <c r="A407" s="18">
        <v>398</v>
      </c>
      <c r="B407" s="208"/>
      <c r="C407" s="209"/>
      <c r="D407" s="27"/>
      <c r="E407" s="83"/>
      <c r="F407" s="33"/>
      <c r="G407" s="27"/>
    </row>
    <row r="408" spans="1:7" x14ac:dyDescent="0.25">
      <c r="A408" s="18">
        <v>399</v>
      </c>
      <c r="B408" s="208"/>
      <c r="C408" s="209"/>
      <c r="D408" s="27"/>
      <c r="E408" s="83"/>
      <c r="F408" s="33"/>
      <c r="G408" s="27"/>
    </row>
    <row r="409" spans="1:7" x14ac:dyDescent="0.25">
      <c r="A409" s="18">
        <v>400</v>
      </c>
      <c r="B409" s="208"/>
      <c r="C409" s="209"/>
      <c r="D409" s="27"/>
      <c r="E409" s="83"/>
      <c r="F409" s="33"/>
      <c r="G409" s="27"/>
    </row>
    <row r="410" spans="1:7" x14ac:dyDescent="0.25">
      <c r="A410" s="18">
        <v>401</v>
      </c>
      <c r="B410" s="208"/>
      <c r="C410" s="209"/>
      <c r="D410" s="28"/>
      <c r="E410" s="82"/>
      <c r="F410" s="19"/>
      <c r="G410" s="27"/>
    </row>
    <row r="411" spans="1:7" x14ac:dyDescent="0.25">
      <c r="A411" s="18">
        <v>402</v>
      </c>
      <c r="B411" s="208"/>
      <c r="C411" s="209"/>
      <c r="D411" s="28"/>
      <c r="E411" s="82"/>
      <c r="F411" s="33"/>
      <c r="G411" s="27"/>
    </row>
    <row r="412" spans="1:7" x14ac:dyDescent="0.25">
      <c r="A412" s="18">
        <v>403</v>
      </c>
      <c r="B412" s="220"/>
      <c r="C412" s="221"/>
      <c r="D412" s="28"/>
      <c r="E412" s="127"/>
      <c r="F412" s="33"/>
      <c r="G412" s="27"/>
    </row>
    <row r="413" spans="1:7" x14ac:dyDescent="0.25">
      <c r="A413" s="18">
        <v>404</v>
      </c>
      <c r="B413" s="220"/>
      <c r="C413" s="209"/>
      <c r="D413" s="28"/>
      <c r="E413" s="82"/>
      <c r="F413" s="33"/>
      <c r="G413" s="27"/>
    </row>
    <row r="414" spans="1:7" x14ac:dyDescent="0.25">
      <c r="A414" s="18">
        <v>405</v>
      </c>
      <c r="B414" s="208"/>
      <c r="C414" s="209"/>
      <c r="D414" s="27"/>
      <c r="E414" s="83"/>
      <c r="F414" s="33"/>
      <c r="G414" s="27"/>
    </row>
    <row r="415" spans="1:7" x14ac:dyDescent="0.25">
      <c r="A415" s="18">
        <v>406</v>
      </c>
      <c r="B415" s="208"/>
      <c r="C415" s="209"/>
      <c r="D415" s="27"/>
      <c r="E415" s="83"/>
      <c r="F415" s="33"/>
      <c r="G415" s="27"/>
    </row>
    <row r="416" spans="1:7" x14ac:dyDescent="0.25">
      <c r="A416" s="18">
        <v>407</v>
      </c>
      <c r="B416" s="208"/>
      <c r="C416" s="209"/>
      <c r="D416" s="27"/>
      <c r="E416" s="83"/>
      <c r="F416" s="33"/>
      <c r="G416" s="27"/>
    </row>
    <row r="417" spans="1:7" x14ac:dyDescent="0.25">
      <c r="A417" s="18">
        <v>408</v>
      </c>
      <c r="B417" s="208"/>
      <c r="C417" s="209"/>
      <c r="D417" s="27"/>
      <c r="E417" s="83"/>
      <c r="F417" s="33"/>
      <c r="G417" s="27"/>
    </row>
    <row r="418" spans="1:7" x14ac:dyDescent="0.25">
      <c r="A418" s="18">
        <v>409</v>
      </c>
      <c r="B418" s="208"/>
      <c r="C418" s="209"/>
      <c r="D418" s="27"/>
      <c r="E418" s="83"/>
      <c r="F418" s="33"/>
      <c r="G418" s="27"/>
    </row>
    <row r="419" spans="1:7" x14ac:dyDescent="0.25">
      <c r="A419" s="18">
        <v>410</v>
      </c>
      <c r="B419" s="208"/>
      <c r="C419" s="209"/>
      <c r="D419" s="27"/>
      <c r="E419" s="83"/>
      <c r="F419" s="33"/>
      <c r="G419" s="27"/>
    </row>
    <row r="420" spans="1:7" x14ac:dyDescent="0.25">
      <c r="A420" s="18">
        <v>411</v>
      </c>
      <c r="B420" s="208"/>
      <c r="C420" s="209"/>
      <c r="D420" s="27"/>
      <c r="E420" s="83"/>
      <c r="F420" s="33"/>
      <c r="G420" s="27"/>
    </row>
    <row r="421" spans="1:7" x14ac:dyDescent="0.25">
      <c r="A421" s="18">
        <v>412</v>
      </c>
      <c r="B421" s="208"/>
      <c r="C421" s="209"/>
      <c r="D421" s="27"/>
      <c r="E421" s="83"/>
      <c r="F421" s="33"/>
      <c r="G421" s="27"/>
    </row>
    <row r="422" spans="1:7" x14ac:dyDescent="0.25">
      <c r="A422" s="18">
        <v>413</v>
      </c>
      <c r="B422" s="208"/>
      <c r="C422" s="209"/>
      <c r="D422" s="27"/>
      <c r="E422" s="83"/>
      <c r="F422" s="33"/>
      <c r="G422" s="27"/>
    </row>
    <row r="423" spans="1:7" x14ac:dyDescent="0.25">
      <c r="A423" s="18">
        <v>414</v>
      </c>
      <c r="B423" s="208"/>
      <c r="C423" s="209"/>
      <c r="D423" s="27"/>
      <c r="E423" s="83"/>
      <c r="F423" s="33"/>
      <c r="G423" s="27"/>
    </row>
    <row r="424" spans="1:7" x14ac:dyDescent="0.25">
      <c r="A424" s="18">
        <v>415</v>
      </c>
      <c r="B424" s="208"/>
      <c r="C424" s="209"/>
      <c r="D424" s="27"/>
      <c r="E424" s="83"/>
      <c r="F424" s="33"/>
      <c r="G424" s="27"/>
    </row>
    <row r="425" spans="1:7" x14ac:dyDescent="0.25">
      <c r="A425" s="18">
        <v>416</v>
      </c>
      <c r="B425" s="208"/>
      <c r="C425" s="209"/>
      <c r="D425" s="27"/>
      <c r="E425" s="83"/>
      <c r="F425" s="33"/>
      <c r="G425" s="27"/>
    </row>
    <row r="426" spans="1:7" x14ac:dyDescent="0.25">
      <c r="A426" s="18">
        <v>417</v>
      </c>
      <c r="B426" s="208"/>
      <c r="C426" s="209"/>
      <c r="D426" s="27"/>
      <c r="E426" s="83"/>
      <c r="F426" s="33"/>
      <c r="G426" s="27"/>
    </row>
    <row r="427" spans="1:7" x14ac:dyDescent="0.25">
      <c r="A427" s="18">
        <v>418</v>
      </c>
      <c r="B427" s="208"/>
      <c r="C427" s="209"/>
      <c r="D427" s="27"/>
      <c r="E427" s="83"/>
      <c r="F427" s="33"/>
      <c r="G427" s="27"/>
    </row>
    <row r="428" spans="1:7" x14ac:dyDescent="0.25">
      <c r="A428" s="18">
        <v>419</v>
      </c>
      <c r="B428" s="208"/>
      <c r="C428" s="209"/>
      <c r="D428" s="27"/>
      <c r="E428" s="83"/>
      <c r="F428" s="33"/>
      <c r="G428" s="27"/>
    </row>
    <row r="429" spans="1:7" x14ac:dyDescent="0.25">
      <c r="A429" s="18">
        <v>420</v>
      </c>
      <c r="B429" s="208"/>
      <c r="C429" s="209"/>
      <c r="D429" s="27"/>
      <c r="E429" s="83"/>
      <c r="F429" s="33"/>
      <c r="G429" s="27"/>
    </row>
    <row r="430" spans="1:7" x14ac:dyDescent="0.25">
      <c r="A430" s="18">
        <v>421</v>
      </c>
      <c r="B430" s="208"/>
      <c r="C430" s="209"/>
      <c r="D430" s="27"/>
      <c r="E430" s="83"/>
      <c r="F430" s="33"/>
      <c r="G430" s="27"/>
    </row>
    <row r="431" spans="1:7" x14ac:dyDescent="0.25">
      <c r="A431" s="18">
        <v>422</v>
      </c>
      <c r="B431" s="208"/>
      <c r="C431" s="209"/>
      <c r="D431" s="27"/>
      <c r="E431" s="83"/>
      <c r="F431" s="33"/>
      <c r="G431" s="27"/>
    </row>
    <row r="432" spans="1:7" x14ac:dyDescent="0.25">
      <c r="A432" s="18">
        <v>423</v>
      </c>
      <c r="B432" s="208"/>
      <c r="C432" s="209"/>
      <c r="D432" s="27"/>
      <c r="E432" s="83"/>
      <c r="F432" s="33"/>
      <c r="G432" s="27"/>
    </row>
    <row r="433" spans="1:7" x14ac:dyDescent="0.25">
      <c r="A433" s="18">
        <v>424</v>
      </c>
      <c r="B433" s="208"/>
      <c r="C433" s="209"/>
      <c r="D433" s="27"/>
      <c r="E433" s="83"/>
      <c r="F433" s="33"/>
      <c r="G433" s="27"/>
    </row>
    <row r="434" spans="1:7" x14ac:dyDescent="0.25">
      <c r="A434" s="18">
        <v>425</v>
      </c>
      <c r="B434" s="208"/>
      <c r="C434" s="209"/>
      <c r="D434" s="27"/>
      <c r="E434" s="83"/>
      <c r="F434" s="33"/>
      <c r="G434" s="27"/>
    </row>
    <row r="435" spans="1:7" x14ac:dyDescent="0.25">
      <c r="A435" s="18">
        <v>426</v>
      </c>
      <c r="B435" s="208"/>
      <c r="C435" s="209"/>
      <c r="D435" s="28"/>
      <c r="E435" s="82"/>
      <c r="F435" s="19"/>
      <c r="G435" s="27"/>
    </row>
    <row r="436" spans="1:7" x14ac:dyDescent="0.25">
      <c r="A436" s="18">
        <v>427</v>
      </c>
      <c r="B436" s="208"/>
      <c r="C436" s="209"/>
      <c r="D436" s="28"/>
      <c r="E436" s="82"/>
      <c r="F436" s="33"/>
      <c r="G436" s="27"/>
    </row>
    <row r="437" spans="1:7" x14ac:dyDescent="0.25">
      <c r="A437" s="18">
        <v>428</v>
      </c>
      <c r="B437" s="220"/>
      <c r="C437" s="221"/>
      <c r="D437" s="28"/>
      <c r="E437" s="127"/>
      <c r="F437" s="33"/>
      <c r="G437" s="27"/>
    </row>
    <row r="438" spans="1:7" x14ac:dyDescent="0.25">
      <c r="A438" s="18">
        <v>429</v>
      </c>
      <c r="B438" s="220"/>
      <c r="C438" s="209"/>
      <c r="D438" s="28"/>
      <c r="E438" s="82"/>
      <c r="F438" s="33"/>
      <c r="G438" s="27"/>
    </row>
    <row r="439" spans="1:7" x14ac:dyDescent="0.25">
      <c r="A439" s="18">
        <v>430</v>
      </c>
      <c r="B439" s="208"/>
      <c r="C439" s="209"/>
      <c r="D439" s="27"/>
      <c r="E439" s="83"/>
      <c r="F439" s="33"/>
      <c r="G439" s="27"/>
    </row>
    <row r="440" spans="1:7" x14ac:dyDescent="0.25">
      <c r="A440" s="18">
        <v>431</v>
      </c>
      <c r="B440" s="208"/>
      <c r="C440" s="209"/>
      <c r="D440" s="27"/>
      <c r="E440" s="83"/>
      <c r="F440" s="33"/>
      <c r="G440" s="27"/>
    </row>
    <row r="441" spans="1:7" x14ac:dyDescent="0.25">
      <c r="A441" s="18">
        <v>432</v>
      </c>
      <c r="B441" s="208"/>
      <c r="C441" s="209"/>
      <c r="D441" s="27"/>
      <c r="E441" s="83"/>
      <c r="F441" s="33"/>
      <c r="G441" s="27"/>
    </row>
    <row r="442" spans="1:7" x14ac:dyDescent="0.25">
      <c r="A442" s="18">
        <v>433</v>
      </c>
      <c r="B442" s="208"/>
      <c r="C442" s="209"/>
      <c r="D442" s="27"/>
      <c r="E442" s="83"/>
      <c r="F442" s="33"/>
      <c r="G442" s="27"/>
    </row>
    <row r="443" spans="1:7" x14ac:dyDescent="0.25">
      <c r="A443" s="18">
        <v>434</v>
      </c>
      <c r="B443" s="208"/>
      <c r="C443" s="209"/>
      <c r="D443" s="27"/>
      <c r="E443" s="83"/>
      <c r="F443" s="33"/>
      <c r="G443" s="27"/>
    </row>
    <row r="444" spans="1:7" x14ac:dyDescent="0.25">
      <c r="A444" s="18">
        <v>435</v>
      </c>
      <c r="B444" s="208"/>
      <c r="C444" s="209"/>
      <c r="D444" s="27"/>
      <c r="E444" s="83"/>
      <c r="F444" s="33"/>
      <c r="G444" s="27"/>
    </row>
    <row r="445" spans="1:7" x14ac:dyDescent="0.25">
      <c r="A445" s="18">
        <v>436</v>
      </c>
      <c r="B445" s="208"/>
      <c r="C445" s="209"/>
      <c r="D445" s="27"/>
      <c r="E445" s="83"/>
      <c r="F445" s="33"/>
      <c r="G445" s="27"/>
    </row>
    <row r="446" spans="1:7" x14ac:dyDescent="0.25">
      <c r="A446" s="18">
        <v>437</v>
      </c>
      <c r="B446" s="208"/>
      <c r="C446" s="209"/>
      <c r="D446" s="27"/>
      <c r="E446" s="83"/>
      <c r="F446" s="33"/>
      <c r="G446" s="27"/>
    </row>
    <row r="447" spans="1:7" x14ac:dyDescent="0.25">
      <c r="A447" s="18">
        <v>438</v>
      </c>
      <c r="B447" s="208"/>
      <c r="C447" s="209"/>
      <c r="D447" s="27"/>
      <c r="E447" s="83"/>
      <c r="F447" s="33"/>
      <c r="G447" s="27"/>
    </row>
    <row r="448" spans="1:7" x14ac:dyDescent="0.25">
      <c r="A448" s="18">
        <v>439</v>
      </c>
      <c r="B448" s="208"/>
      <c r="C448" s="209"/>
      <c r="D448" s="27"/>
      <c r="E448" s="83"/>
      <c r="F448" s="33"/>
      <c r="G448" s="27"/>
    </row>
    <row r="449" spans="1:7" x14ac:dyDescent="0.25">
      <c r="A449" s="18">
        <v>440</v>
      </c>
      <c r="B449" s="208"/>
      <c r="C449" s="209"/>
      <c r="D449" s="27"/>
      <c r="E449" s="83"/>
      <c r="F449" s="33"/>
      <c r="G449" s="27"/>
    </row>
    <row r="450" spans="1:7" x14ac:dyDescent="0.25">
      <c r="A450" s="18">
        <v>441</v>
      </c>
      <c r="B450" s="208"/>
      <c r="C450" s="209"/>
      <c r="D450" s="27"/>
      <c r="E450" s="83"/>
      <c r="F450" s="33"/>
      <c r="G450" s="27"/>
    </row>
    <row r="451" spans="1:7" x14ac:dyDescent="0.25">
      <c r="A451" s="18">
        <v>442</v>
      </c>
      <c r="B451" s="208"/>
      <c r="C451" s="209"/>
      <c r="D451" s="27"/>
      <c r="E451" s="83"/>
      <c r="F451" s="33"/>
      <c r="G451" s="27"/>
    </row>
    <row r="452" spans="1:7" x14ac:dyDescent="0.25">
      <c r="A452" s="18">
        <v>443</v>
      </c>
      <c r="B452" s="208"/>
      <c r="C452" s="209"/>
      <c r="D452" s="27"/>
      <c r="E452" s="83"/>
      <c r="F452" s="33"/>
      <c r="G452" s="27"/>
    </row>
    <row r="453" spans="1:7" x14ac:dyDescent="0.25">
      <c r="A453" s="18">
        <v>444</v>
      </c>
      <c r="B453" s="208"/>
      <c r="C453" s="209"/>
      <c r="D453" s="27"/>
      <c r="E453" s="83"/>
      <c r="F453" s="33"/>
      <c r="G453" s="27"/>
    </row>
    <row r="454" spans="1:7" x14ac:dyDescent="0.25">
      <c r="A454" s="18">
        <v>445</v>
      </c>
      <c r="B454" s="208"/>
      <c r="C454" s="209"/>
      <c r="D454" s="27"/>
      <c r="E454" s="83"/>
      <c r="F454" s="33"/>
      <c r="G454" s="27"/>
    </row>
    <row r="455" spans="1:7" x14ac:dyDescent="0.25">
      <c r="A455" s="18">
        <v>446</v>
      </c>
      <c r="B455" s="208"/>
      <c r="C455" s="209"/>
      <c r="D455" s="27"/>
      <c r="E455" s="83"/>
      <c r="F455" s="33"/>
      <c r="G455" s="27"/>
    </row>
    <row r="456" spans="1:7" x14ac:dyDescent="0.25">
      <c r="A456" s="18">
        <v>447</v>
      </c>
      <c r="B456" s="208"/>
      <c r="C456" s="209"/>
      <c r="D456" s="27"/>
      <c r="E456" s="83"/>
      <c r="F456" s="33"/>
      <c r="G456" s="27"/>
    </row>
    <row r="457" spans="1:7" x14ac:dyDescent="0.25">
      <c r="A457" s="18">
        <v>448</v>
      </c>
      <c r="B457" s="208"/>
      <c r="C457" s="209"/>
      <c r="D457" s="27"/>
      <c r="E457" s="83"/>
      <c r="F457" s="33"/>
      <c r="G457" s="27"/>
    </row>
    <row r="458" spans="1:7" x14ac:dyDescent="0.25">
      <c r="A458" s="18">
        <v>449</v>
      </c>
      <c r="B458" s="208"/>
      <c r="C458" s="209"/>
      <c r="D458" s="27"/>
      <c r="E458" s="83"/>
      <c r="F458" s="33"/>
      <c r="G458" s="27"/>
    </row>
    <row r="459" spans="1:7" x14ac:dyDescent="0.25">
      <c r="A459" s="18">
        <v>450</v>
      </c>
      <c r="B459" s="208"/>
      <c r="C459" s="209"/>
      <c r="D459" s="27"/>
      <c r="E459" s="83"/>
      <c r="F459" s="33"/>
      <c r="G459" s="27"/>
    </row>
    <row r="460" spans="1:7" x14ac:dyDescent="0.25">
      <c r="A460" s="18">
        <v>451</v>
      </c>
      <c r="B460" s="208"/>
      <c r="C460" s="209"/>
      <c r="D460" s="28"/>
      <c r="E460" s="82"/>
      <c r="F460" s="19"/>
      <c r="G460" s="27"/>
    </row>
    <row r="461" spans="1:7" x14ac:dyDescent="0.25">
      <c r="A461" s="18">
        <v>452</v>
      </c>
      <c r="B461" s="208"/>
      <c r="C461" s="209"/>
      <c r="D461" s="28"/>
      <c r="E461" s="82"/>
      <c r="F461" s="33"/>
      <c r="G461" s="27"/>
    </row>
    <row r="462" spans="1:7" x14ac:dyDescent="0.25">
      <c r="A462" s="18">
        <v>453</v>
      </c>
      <c r="B462" s="220"/>
      <c r="C462" s="221"/>
      <c r="D462" s="28"/>
      <c r="E462" s="127"/>
      <c r="F462" s="33"/>
      <c r="G462" s="27"/>
    </row>
    <row r="463" spans="1:7" x14ac:dyDescent="0.25">
      <c r="A463" s="18">
        <v>454</v>
      </c>
      <c r="B463" s="220"/>
      <c r="C463" s="221"/>
      <c r="D463" s="28"/>
      <c r="E463" s="82"/>
      <c r="F463" s="33"/>
      <c r="G463" s="27"/>
    </row>
    <row r="464" spans="1:7" x14ac:dyDescent="0.25">
      <c r="A464" s="18">
        <v>455</v>
      </c>
      <c r="B464" s="208"/>
      <c r="C464" s="209"/>
      <c r="D464" s="27"/>
      <c r="E464" s="83"/>
      <c r="F464" s="33"/>
      <c r="G464" s="27"/>
    </row>
    <row r="465" spans="1:7" x14ac:dyDescent="0.25">
      <c r="A465" s="18">
        <v>456</v>
      </c>
      <c r="B465" s="208"/>
      <c r="C465" s="209"/>
      <c r="D465" s="27"/>
      <c r="E465" s="83"/>
      <c r="F465" s="33"/>
      <c r="G465" s="27"/>
    </row>
    <row r="466" spans="1:7" x14ac:dyDescent="0.25">
      <c r="A466" s="18">
        <v>457</v>
      </c>
      <c r="B466" s="208"/>
      <c r="C466" s="209"/>
      <c r="D466" s="27"/>
      <c r="E466" s="83"/>
      <c r="F466" s="33"/>
      <c r="G466" s="27"/>
    </row>
    <row r="467" spans="1:7" x14ac:dyDescent="0.25">
      <c r="A467" s="18">
        <v>458</v>
      </c>
      <c r="B467" s="208"/>
      <c r="C467" s="209"/>
      <c r="D467" s="27"/>
      <c r="E467" s="83"/>
      <c r="F467" s="33"/>
      <c r="G467" s="27"/>
    </row>
    <row r="468" spans="1:7" x14ac:dyDescent="0.25">
      <c r="A468" s="18">
        <v>459</v>
      </c>
      <c r="B468" s="208"/>
      <c r="C468" s="209"/>
      <c r="D468" s="27"/>
      <c r="E468" s="83"/>
      <c r="F468" s="33"/>
      <c r="G468" s="27"/>
    </row>
    <row r="469" spans="1:7" x14ac:dyDescent="0.25">
      <c r="A469" s="18">
        <v>460</v>
      </c>
      <c r="B469" s="208"/>
      <c r="C469" s="209"/>
      <c r="D469" s="27"/>
      <c r="E469" s="83"/>
      <c r="F469" s="33"/>
      <c r="G469" s="27"/>
    </row>
    <row r="470" spans="1:7" x14ac:dyDescent="0.25">
      <c r="A470" s="18">
        <v>461</v>
      </c>
      <c r="B470" s="208"/>
      <c r="C470" s="209"/>
      <c r="D470" s="27"/>
      <c r="E470" s="83"/>
      <c r="F470" s="33"/>
      <c r="G470" s="27"/>
    </row>
    <row r="471" spans="1:7" x14ac:dyDescent="0.25">
      <c r="A471" s="18">
        <v>462</v>
      </c>
      <c r="B471" s="208"/>
      <c r="C471" s="209"/>
      <c r="D471" s="27"/>
      <c r="E471" s="83"/>
      <c r="F471" s="33"/>
      <c r="G471" s="27"/>
    </row>
    <row r="472" spans="1:7" x14ac:dyDescent="0.25">
      <c r="A472" s="18">
        <v>463</v>
      </c>
      <c r="B472" s="208"/>
      <c r="C472" s="209"/>
      <c r="D472" s="27"/>
      <c r="E472" s="83"/>
      <c r="F472" s="33"/>
      <c r="G472" s="27"/>
    </row>
    <row r="473" spans="1:7" x14ac:dyDescent="0.25">
      <c r="A473" s="18">
        <v>464</v>
      </c>
      <c r="B473" s="208"/>
      <c r="C473" s="209"/>
      <c r="D473" s="27"/>
      <c r="E473" s="83"/>
      <c r="F473" s="33"/>
      <c r="G473" s="27"/>
    </row>
    <row r="474" spans="1:7" x14ac:dyDescent="0.25">
      <c r="A474" s="18">
        <v>465</v>
      </c>
      <c r="B474" s="208"/>
      <c r="C474" s="209"/>
      <c r="D474" s="27"/>
      <c r="E474" s="83"/>
      <c r="F474" s="33"/>
      <c r="G474" s="27"/>
    </row>
    <row r="475" spans="1:7" x14ac:dyDescent="0.25">
      <c r="A475" s="18">
        <v>466</v>
      </c>
      <c r="B475" s="208"/>
      <c r="C475" s="209"/>
      <c r="D475" s="27"/>
      <c r="E475" s="83"/>
      <c r="F475" s="33"/>
      <c r="G475" s="27"/>
    </row>
    <row r="476" spans="1:7" x14ac:dyDescent="0.25">
      <c r="A476" s="18">
        <v>467</v>
      </c>
      <c r="B476" s="208"/>
      <c r="C476" s="209"/>
      <c r="D476" s="27"/>
      <c r="E476" s="83"/>
      <c r="F476" s="33"/>
      <c r="G476" s="27"/>
    </row>
    <row r="477" spans="1:7" x14ac:dyDescent="0.25">
      <c r="A477" s="18">
        <v>468</v>
      </c>
      <c r="B477" s="208"/>
      <c r="C477" s="209"/>
      <c r="D477" s="27"/>
      <c r="E477" s="83"/>
      <c r="F477" s="33"/>
      <c r="G477" s="27"/>
    </row>
    <row r="478" spans="1:7" x14ac:dyDescent="0.25">
      <c r="A478" s="18">
        <v>469</v>
      </c>
      <c r="B478" s="208"/>
      <c r="C478" s="209"/>
      <c r="D478" s="27"/>
      <c r="E478" s="83"/>
      <c r="F478" s="33"/>
      <c r="G478" s="27"/>
    </row>
    <row r="479" spans="1:7" x14ac:dyDescent="0.25">
      <c r="A479" s="18">
        <v>470</v>
      </c>
      <c r="B479" s="208"/>
      <c r="C479" s="209"/>
      <c r="D479" s="27"/>
      <c r="E479" s="83"/>
      <c r="F479" s="33"/>
      <c r="G479" s="27"/>
    </row>
    <row r="480" spans="1:7" x14ac:dyDescent="0.25">
      <c r="A480" s="18">
        <v>471</v>
      </c>
      <c r="B480" s="208"/>
      <c r="C480" s="209"/>
      <c r="D480" s="27"/>
      <c r="E480" s="83"/>
      <c r="F480" s="33"/>
      <c r="G480" s="27"/>
    </row>
    <row r="481" spans="1:7" x14ac:dyDescent="0.25">
      <c r="A481" s="18">
        <v>472</v>
      </c>
      <c r="B481" s="208"/>
      <c r="C481" s="209"/>
      <c r="D481" s="27"/>
      <c r="E481" s="83"/>
      <c r="F481" s="33"/>
      <c r="G481" s="27"/>
    </row>
    <row r="482" spans="1:7" x14ac:dyDescent="0.25">
      <c r="A482" s="18">
        <v>473</v>
      </c>
      <c r="B482" s="208"/>
      <c r="C482" s="209"/>
      <c r="D482" s="27"/>
      <c r="E482" s="83"/>
      <c r="F482" s="33"/>
      <c r="G482" s="27"/>
    </row>
    <row r="483" spans="1:7" x14ac:dyDescent="0.25">
      <c r="A483" s="18">
        <v>474</v>
      </c>
      <c r="B483" s="208"/>
      <c r="C483" s="209"/>
      <c r="D483" s="27"/>
      <c r="E483" s="83"/>
      <c r="F483" s="33"/>
      <c r="G483" s="27"/>
    </row>
    <row r="484" spans="1:7" x14ac:dyDescent="0.25">
      <c r="A484" s="18">
        <v>475</v>
      </c>
      <c r="B484" s="208"/>
      <c r="C484" s="209"/>
      <c r="D484" s="27"/>
      <c r="E484" s="83"/>
      <c r="F484" s="33"/>
      <c r="G484" s="27"/>
    </row>
    <row r="485" spans="1:7" x14ac:dyDescent="0.25">
      <c r="A485" s="18">
        <v>476</v>
      </c>
      <c r="B485" s="208"/>
      <c r="C485" s="209"/>
      <c r="D485" s="28"/>
      <c r="E485" s="82"/>
      <c r="F485" s="19"/>
      <c r="G485" s="27"/>
    </row>
    <row r="486" spans="1:7" x14ac:dyDescent="0.25">
      <c r="A486" s="18">
        <v>477</v>
      </c>
      <c r="B486" s="208"/>
      <c r="C486" s="209"/>
      <c r="D486" s="28"/>
      <c r="E486" s="82"/>
      <c r="F486" s="33"/>
      <c r="G486" s="27"/>
    </row>
    <row r="487" spans="1:7" x14ac:dyDescent="0.25">
      <c r="A487" s="18">
        <v>478</v>
      </c>
      <c r="B487" s="220"/>
      <c r="C487" s="221"/>
      <c r="D487" s="28"/>
      <c r="E487" s="127"/>
      <c r="F487" s="33"/>
      <c r="G487" s="27"/>
    </row>
    <row r="488" spans="1:7" x14ac:dyDescent="0.25">
      <c r="A488" s="18">
        <v>479</v>
      </c>
      <c r="B488" s="220"/>
      <c r="C488" s="221"/>
      <c r="D488" s="28"/>
      <c r="E488" s="82"/>
      <c r="F488" s="33"/>
      <c r="G488" s="27"/>
    </row>
    <row r="489" spans="1:7" x14ac:dyDescent="0.25">
      <c r="A489" s="18">
        <v>480</v>
      </c>
      <c r="B489" s="208"/>
      <c r="C489" s="209"/>
      <c r="D489" s="27"/>
      <c r="E489" s="83"/>
      <c r="F489" s="33"/>
      <c r="G489" s="27"/>
    </row>
    <row r="490" spans="1:7" x14ac:dyDescent="0.25">
      <c r="A490" s="18">
        <v>481</v>
      </c>
      <c r="B490" s="208"/>
      <c r="C490" s="209"/>
      <c r="D490" s="27"/>
      <c r="E490" s="83"/>
      <c r="F490" s="33"/>
      <c r="G490" s="27"/>
    </row>
    <row r="491" spans="1:7" x14ac:dyDescent="0.25">
      <c r="A491" s="18">
        <v>482</v>
      </c>
      <c r="B491" s="208"/>
      <c r="C491" s="209"/>
      <c r="D491" s="27"/>
      <c r="E491" s="83"/>
      <c r="F491" s="33"/>
      <c r="G491" s="27"/>
    </row>
    <row r="492" spans="1:7" x14ac:dyDescent="0.25">
      <c r="A492" s="18">
        <v>483</v>
      </c>
      <c r="B492" s="208"/>
      <c r="C492" s="209"/>
      <c r="D492" s="27"/>
      <c r="E492" s="83"/>
      <c r="F492" s="33"/>
      <c r="G492" s="27"/>
    </row>
    <row r="493" spans="1:7" x14ac:dyDescent="0.25">
      <c r="A493" s="18">
        <v>484</v>
      </c>
      <c r="B493" s="208"/>
      <c r="C493" s="209"/>
      <c r="D493" s="27"/>
      <c r="E493" s="83"/>
      <c r="F493" s="33"/>
      <c r="G493" s="27"/>
    </row>
    <row r="494" spans="1:7" x14ac:dyDescent="0.25">
      <c r="A494" s="18">
        <v>485</v>
      </c>
      <c r="B494" s="208"/>
      <c r="C494" s="209"/>
      <c r="D494" s="27"/>
      <c r="E494" s="83"/>
      <c r="F494" s="33"/>
      <c r="G494" s="27"/>
    </row>
    <row r="495" spans="1:7" x14ac:dyDescent="0.25">
      <c r="A495" s="18">
        <v>486</v>
      </c>
      <c r="B495" s="208"/>
      <c r="C495" s="209"/>
      <c r="D495" s="27"/>
      <c r="E495" s="83"/>
      <c r="F495" s="33"/>
      <c r="G495" s="27"/>
    </row>
    <row r="496" spans="1:7" x14ac:dyDescent="0.25">
      <c r="A496" s="18">
        <v>487</v>
      </c>
      <c r="B496" s="208"/>
      <c r="C496" s="209"/>
      <c r="D496" s="27"/>
      <c r="E496" s="83"/>
      <c r="F496" s="33"/>
      <c r="G496" s="27"/>
    </row>
    <row r="497" spans="1:7" x14ac:dyDescent="0.25">
      <c r="A497" s="18">
        <v>488</v>
      </c>
      <c r="B497" s="208"/>
      <c r="C497" s="209"/>
      <c r="D497" s="27"/>
      <c r="E497" s="83"/>
      <c r="F497" s="33"/>
      <c r="G497" s="27"/>
    </row>
    <row r="498" spans="1:7" x14ac:dyDescent="0.25">
      <c r="A498" s="18">
        <v>489</v>
      </c>
      <c r="B498" s="208"/>
      <c r="C498" s="209"/>
      <c r="D498" s="27"/>
      <c r="E498" s="83"/>
      <c r="F498" s="33"/>
      <c r="G498" s="27"/>
    </row>
    <row r="499" spans="1:7" x14ac:dyDescent="0.25">
      <c r="A499" s="18">
        <v>490</v>
      </c>
      <c r="B499" s="208"/>
      <c r="C499" s="209"/>
      <c r="D499" s="27"/>
      <c r="E499" s="83"/>
      <c r="F499" s="33"/>
      <c r="G499" s="27"/>
    </row>
    <row r="500" spans="1:7" x14ac:dyDescent="0.25">
      <c r="A500" s="18">
        <v>491</v>
      </c>
      <c r="B500" s="208"/>
      <c r="C500" s="209"/>
      <c r="D500" s="27"/>
      <c r="E500" s="83"/>
      <c r="F500" s="33"/>
      <c r="G500" s="27"/>
    </row>
    <row r="501" spans="1:7" x14ac:dyDescent="0.25">
      <c r="A501" s="18">
        <v>492</v>
      </c>
      <c r="B501" s="208"/>
      <c r="C501" s="209"/>
      <c r="D501" s="27"/>
      <c r="E501" s="83"/>
      <c r="F501" s="33"/>
      <c r="G501" s="27"/>
    </row>
    <row r="502" spans="1:7" x14ac:dyDescent="0.25">
      <c r="A502" s="18">
        <v>493</v>
      </c>
      <c r="B502" s="208"/>
      <c r="C502" s="209"/>
      <c r="D502" s="27"/>
      <c r="E502" s="83"/>
      <c r="F502" s="33"/>
      <c r="G502" s="27"/>
    </row>
    <row r="503" spans="1:7" x14ac:dyDescent="0.25">
      <c r="A503" s="18">
        <v>494</v>
      </c>
      <c r="B503" s="208"/>
      <c r="C503" s="209"/>
      <c r="D503" s="27"/>
      <c r="E503" s="83"/>
      <c r="F503" s="33"/>
      <c r="G503" s="27"/>
    </row>
    <row r="504" spans="1:7" x14ac:dyDescent="0.25">
      <c r="A504" s="18">
        <v>495</v>
      </c>
      <c r="B504" s="208"/>
      <c r="C504" s="209"/>
      <c r="D504" s="27"/>
      <c r="E504" s="83"/>
      <c r="F504" s="33"/>
      <c r="G504" s="27"/>
    </row>
    <row r="505" spans="1:7" x14ac:dyDescent="0.25">
      <c r="A505" s="18">
        <v>496</v>
      </c>
      <c r="B505" s="208"/>
      <c r="C505" s="209"/>
      <c r="D505" s="27"/>
      <c r="E505" s="83"/>
      <c r="F505" s="33"/>
      <c r="G505" s="27"/>
    </row>
    <row r="506" spans="1:7" x14ac:dyDescent="0.25">
      <c r="A506" s="18">
        <v>497</v>
      </c>
      <c r="B506" s="208"/>
      <c r="C506" s="209"/>
      <c r="D506" s="27"/>
      <c r="E506" s="83"/>
      <c r="F506" s="33"/>
      <c r="G506" s="27"/>
    </row>
    <row r="507" spans="1:7" x14ac:dyDescent="0.25">
      <c r="A507" s="18">
        <v>498</v>
      </c>
      <c r="B507" s="208"/>
      <c r="C507" s="209"/>
      <c r="D507" s="27"/>
      <c r="E507" s="83"/>
      <c r="F507" s="33"/>
      <c r="G507" s="27"/>
    </row>
    <row r="508" spans="1:7" x14ac:dyDescent="0.25">
      <c r="A508" s="18">
        <v>499</v>
      </c>
      <c r="B508" s="208"/>
      <c r="C508" s="209"/>
      <c r="D508" s="27"/>
      <c r="E508" s="83"/>
      <c r="F508" s="33"/>
      <c r="G508" s="27"/>
    </row>
    <row r="509" spans="1:7" x14ac:dyDescent="0.25">
      <c r="A509" s="18">
        <v>500</v>
      </c>
      <c r="B509" s="208"/>
      <c r="C509" s="209"/>
      <c r="D509" s="27"/>
      <c r="E509" s="83"/>
      <c r="F509" s="33"/>
      <c r="G509" s="27"/>
    </row>
    <row r="510" spans="1:7" x14ac:dyDescent="0.25">
      <c r="A510" s="18">
        <v>501</v>
      </c>
      <c r="B510" s="208"/>
      <c r="C510" s="209"/>
      <c r="D510" s="28"/>
      <c r="E510" s="82"/>
      <c r="F510" s="19"/>
      <c r="G510" s="27"/>
    </row>
    <row r="511" spans="1:7" x14ac:dyDescent="0.25">
      <c r="A511" s="18">
        <v>502</v>
      </c>
      <c r="B511" s="208"/>
      <c r="C511" s="209"/>
      <c r="D511" s="28"/>
      <c r="E511" s="82"/>
      <c r="F511" s="33"/>
      <c r="G511" s="27"/>
    </row>
    <row r="512" spans="1:7" x14ac:dyDescent="0.25">
      <c r="A512" s="18">
        <v>503</v>
      </c>
      <c r="B512" s="220"/>
      <c r="C512" s="221"/>
      <c r="D512" s="28"/>
      <c r="E512" s="127"/>
      <c r="F512" s="33"/>
      <c r="G512" s="27"/>
    </row>
    <row r="513" spans="1:7" x14ac:dyDescent="0.25">
      <c r="A513" s="18">
        <v>504</v>
      </c>
      <c r="B513" s="220"/>
      <c r="C513" s="221"/>
      <c r="D513" s="28"/>
      <c r="E513" s="82"/>
      <c r="F513" s="33"/>
      <c r="G513" s="27"/>
    </row>
    <row r="514" spans="1:7" x14ac:dyDescent="0.25">
      <c r="A514" s="18">
        <v>505</v>
      </c>
      <c r="B514" s="208"/>
      <c r="C514" s="209"/>
      <c r="D514" s="27"/>
      <c r="E514" s="83"/>
      <c r="F514" s="33"/>
      <c r="G514" s="27"/>
    </row>
    <row r="515" spans="1:7" x14ac:dyDescent="0.25">
      <c r="A515" s="18">
        <v>506</v>
      </c>
      <c r="B515" s="208"/>
      <c r="C515" s="209"/>
      <c r="D515" s="27"/>
      <c r="E515" s="83"/>
      <c r="F515" s="33"/>
      <c r="G515" s="27"/>
    </row>
    <row r="516" spans="1:7" x14ac:dyDescent="0.25">
      <c r="A516" s="18">
        <v>507</v>
      </c>
      <c r="B516" s="208"/>
      <c r="C516" s="209"/>
      <c r="D516" s="27"/>
      <c r="E516" s="83"/>
      <c r="F516" s="33"/>
      <c r="G516" s="27"/>
    </row>
    <row r="517" spans="1:7" x14ac:dyDescent="0.25">
      <c r="A517" s="18">
        <v>508</v>
      </c>
      <c r="B517" s="208"/>
      <c r="C517" s="209"/>
      <c r="D517" s="27"/>
      <c r="E517" s="83"/>
      <c r="F517" s="33"/>
      <c r="G517" s="27"/>
    </row>
    <row r="518" spans="1:7" x14ac:dyDescent="0.25">
      <c r="A518" s="18">
        <v>509</v>
      </c>
      <c r="B518" s="208"/>
      <c r="C518" s="209"/>
      <c r="D518" s="27"/>
      <c r="E518" s="83"/>
      <c r="F518" s="33"/>
      <c r="G518" s="27"/>
    </row>
    <row r="519" spans="1:7" x14ac:dyDescent="0.25">
      <c r="A519" s="18">
        <v>510</v>
      </c>
      <c r="B519" s="208"/>
      <c r="C519" s="209"/>
      <c r="D519" s="27"/>
      <c r="E519" s="83"/>
      <c r="F519" s="33"/>
      <c r="G519" s="27"/>
    </row>
    <row r="520" spans="1:7" x14ac:dyDescent="0.25">
      <c r="A520" s="18">
        <v>511</v>
      </c>
      <c r="B520" s="208"/>
      <c r="C520" s="209"/>
      <c r="D520" s="27"/>
      <c r="E520" s="83"/>
      <c r="F520" s="33"/>
      <c r="G520" s="27"/>
    </row>
    <row r="521" spans="1:7" x14ac:dyDescent="0.25">
      <c r="A521" s="18">
        <v>512</v>
      </c>
      <c r="B521" s="208"/>
      <c r="C521" s="209"/>
      <c r="D521" s="27"/>
      <c r="E521" s="83"/>
      <c r="F521" s="33"/>
      <c r="G521" s="27"/>
    </row>
    <row r="522" spans="1:7" x14ac:dyDescent="0.25">
      <c r="A522" s="18">
        <v>513</v>
      </c>
      <c r="B522" s="208"/>
      <c r="C522" s="209"/>
      <c r="D522" s="27"/>
      <c r="E522" s="83"/>
      <c r="F522" s="33"/>
      <c r="G522" s="27"/>
    </row>
    <row r="523" spans="1:7" x14ac:dyDescent="0.25">
      <c r="A523" s="18">
        <v>514</v>
      </c>
      <c r="B523" s="208"/>
      <c r="C523" s="209"/>
      <c r="D523" s="27"/>
      <c r="E523" s="83"/>
      <c r="F523" s="33"/>
      <c r="G523" s="27"/>
    </row>
    <row r="524" spans="1:7" x14ac:dyDescent="0.25">
      <c r="A524" s="18">
        <v>515</v>
      </c>
      <c r="B524" s="208"/>
      <c r="C524" s="209"/>
      <c r="D524" s="27"/>
      <c r="E524" s="83"/>
      <c r="F524" s="33"/>
      <c r="G524" s="27"/>
    </row>
    <row r="525" spans="1:7" x14ac:dyDescent="0.25">
      <c r="A525" s="18">
        <v>516</v>
      </c>
      <c r="B525" s="208"/>
      <c r="C525" s="209"/>
      <c r="D525" s="27"/>
      <c r="E525" s="83"/>
      <c r="F525" s="33"/>
      <c r="G525" s="27"/>
    </row>
    <row r="526" spans="1:7" x14ac:dyDescent="0.25">
      <c r="A526" s="18">
        <v>517</v>
      </c>
      <c r="B526" s="208"/>
      <c r="C526" s="209"/>
      <c r="D526" s="27"/>
      <c r="E526" s="83"/>
      <c r="F526" s="33"/>
      <c r="G526" s="27"/>
    </row>
    <row r="527" spans="1:7" x14ac:dyDescent="0.25">
      <c r="A527" s="18">
        <v>518</v>
      </c>
      <c r="B527" s="208"/>
      <c r="C527" s="209"/>
      <c r="D527" s="27"/>
      <c r="E527" s="83"/>
      <c r="F527" s="33"/>
      <c r="G527" s="27"/>
    </row>
    <row r="528" spans="1:7" x14ac:dyDescent="0.25">
      <c r="A528" s="18">
        <v>519</v>
      </c>
      <c r="B528" s="208"/>
      <c r="C528" s="209"/>
      <c r="D528" s="27"/>
      <c r="E528" s="83"/>
      <c r="F528" s="33"/>
      <c r="G528" s="27"/>
    </row>
    <row r="529" spans="1:7" x14ac:dyDescent="0.25">
      <c r="A529" s="18">
        <v>520</v>
      </c>
      <c r="B529" s="208"/>
      <c r="C529" s="209"/>
      <c r="D529" s="27"/>
      <c r="E529" s="83"/>
      <c r="F529" s="33"/>
      <c r="G529" s="27"/>
    </row>
    <row r="530" spans="1:7" x14ac:dyDescent="0.25">
      <c r="A530" s="18">
        <v>521</v>
      </c>
      <c r="B530" s="208"/>
      <c r="C530" s="209"/>
      <c r="D530" s="27"/>
      <c r="E530" s="83"/>
      <c r="F530" s="33"/>
      <c r="G530" s="27"/>
    </row>
    <row r="531" spans="1:7" x14ac:dyDescent="0.25">
      <c r="A531" s="18">
        <v>522</v>
      </c>
      <c r="B531" s="208"/>
      <c r="C531" s="209"/>
      <c r="D531" s="27"/>
      <c r="E531" s="83"/>
      <c r="F531" s="33"/>
      <c r="G531" s="27"/>
    </row>
    <row r="532" spans="1:7" x14ac:dyDescent="0.25">
      <c r="A532" s="18">
        <v>523</v>
      </c>
      <c r="B532" s="208"/>
      <c r="C532" s="209"/>
      <c r="D532" s="27"/>
      <c r="E532" s="83"/>
      <c r="F532" s="33"/>
      <c r="G532" s="27"/>
    </row>
    <row r="533" spans="1:7" x14ac:dyDescent="0.25">
      <c r="A533" s="18">
        <v>524</v>
      </c>
      <c r="B533" s="208"/>
      <c r="C533" s="209"/>
      <c r="D533" s="27"/>
      <c r="E533" s="83"/>
      <c r="F533" s="33"/>
      <c r="G533" s="27"/>
    </row>
    <row r="534" spans="1:7" x14ac:dyDescent="0.25">
      <c r="A534" s="18">
        <v>525</v>
      </c>
      <c r="B534" s="208"/>
      <c r="C534" s="209"/>
      <c r="D534" s="27"/>
      <c r="E534" s="83"/>
      <c r="F534" s="33"/>
      <c r="G534" s="27"/>
    </row>
    <row r="535" spans="1:7" x14ac:dyDescent="0.25">
      <c r="A535" s="18">
        <v>526</v>
      </c>
      <c r="B535" s="208"/>
      <c r="C535" s="209"/>
      <c r="D535" s="28"/>
      <c r="E535" s="82"/>
      <c r="F535" s="19"/>
      <c r="G535" s="27"/>
    </row>
    <row r="536" spans="1:7" x14ac:dyDescent="0.25">
      <c r="A536" s="18">
        <v>527</v>
      </c>
      <c r="B536" s="208"/>
      <c r="C536" s="209"/>
      <c r="D536" s="28"/>
      <c r="E536" s="82"/>
      <c r="F536" s="33"/>
      <c r="G536" s="27"/>
    </row>
    <row r="537" spans="1:7" x14ac:dyDescent="0.25">
      <c r="A537" s="18">
        <v>528</v>
      </c>
      <c r="B537" s="220"/>
      <c r="C537" s="221"/>
      <c r="D537" s="28"/>
      <c r="E537" s="127"/>
      <c r="F537" s="33"/>
      <c r="G537" s="27"/>
    </row>
    <row r="538" spans="1:7" x14ac:dyDescent="0.25">
      <c r="A538" s="18">
        <v>529</v>
      </c>
      <c r="B538" s="220"/>
      <c r="C538" s="221"/>
      <c r="D538" s="28"/>
      <c r="E538" s="82"/>
      <c r="F538" s="33"/>
      <c r="G538" s="27"/>
    </row>
    <row r="539" spans="1:7" x14ac:dyDescent="0.25">
      <c r="A539" s="18">
        <v>530</v>
      </c>
      <c r="B539" s="208"/>
      <c r="C539" s="209"/>
      <c r="D539" s="27"/>
      <c r="E539" s="83"/>
      <c r="F539" s="33"/>
      <c r="G539" s="27"/>
    </row>
    <row r="540" spans="1:7" x14ac:dyDescent="0.25">
      <c r="A540" s="18">
        <v>531</v>
      </c>
      <c r="B540" s="208"/>
      <c r="C540" s="209"/>
      <c r="D540" s="27"/>
      <c r="E540" s="83"/>
      <c r="F540" s="33"/>
      <c r="G540" s="27"/>
    </row>
    <row r="541" spans="1:7" x14ac:dyDescent="0.25">
      <c r="A541" s="18">
        <v>532</v>
      </c>
      <c r="B541" s="208"/>
      <c r="C541" s="209"/>
      <c r="D541" s="27"/>
      <c r="E541" s="83"/>
      <c r="F541" s="33"/>
      <c r="G541" s="27"/>
    </row>
    <row r="542" spans="1:7" x14ac:dyDescent="0.25">
      <c r="A542" s="18">
        <v>533</v>
      </c>
      <c r="B542" s="208"/>
      <c r="C542" s="209"/>
      <c r="D542" s="27"/>
      <c r="E542" s="83"/>
      <c r="F542" s="33"/>
      <c r="G542" s="27"/>
    </row>
    <row r="543" spans="1:7" x14ac:dyDescent="0.25">
      <c r="A543" s="18">
        <v>534</v>
      </c>
      <c r="B543" s="208"/>
      <c r="C543" s="209"/>
      <c r="D543" s="27"/>
      <c r="E543" s="83"/>
      <c r="F543" s="33"/>
      <c r="G543" s="27"/>
    </row>
    <row r="544" spans="1:7" x14ac:dyDescent="0.25">
      <c r="A544" s="18">
        <v>535</v>
      </c>
      <c r="B544" s="208"/>
      <c r="C544" s="209"/>
      <c r="D544" s="27"/>
      <c r="E544" s="83"/>
      <c r="F544" s="33"/>
      <c r="G544" s="27"/>
    </row>
    <row r="545" spans="1:7" x14ac:dyDescent="0.25">
      <c r="A545" s="18">
        <v>536</v>
      </c>
      <c r="B545" s="208"/>
      <c r="C545" s="209"/>
      <c r="D545" s="27"/>
      <c r="E545" s="83"/>
      <c r="F545" s="33"/>
      <c r="G545" s="27"/>
    </row>
    <row r="546" spans="1:7" x14ac:dyDescent="0.25">
      <c r="A546" s="18">
        <v>537</v>
      </c>
      <c r="B546" s="208"/>
      <c r="C546" s="209"/>
      <c r="D546" s="27"/>
      <c r="E546" s="83"/>
      <c r="F546" s="33"/>
      <c r="G546" s="27"/>
    </row>
    <row r="547" spans="1:7" x14ac:dyDescent="0.25">
      <c r="A547" s="18">
        <v>538</v>
      </c>
      <c r="B547" s="208"/>
      <c r="C547" s="209"/>
      <c r="D547" s="27"/>
      <c r="E547" s="83"/>
      <c r="F547" s="33"/>
      <c r="G547" s="27"/>
    </row>
    <row r="548" spans="1:7" x14ac:dyDescent="0.25">
      <c r="A548" s="18">
        <v>539</v>
      </c>
      <c r="B548" s="208"/>
      <c r="C548" s="209"/>
      <c r="D548" s="27"/>
      <c r="E548" s="83"/>
      <c r="F548" s="33"/>
      <c r="G548" s="27"/>
    </row>
    <row r="549" spans="1:7" x14ac:dyDescent="0.25">
      <c r="A549" s="18">
        <v>540</v>
      </c>
      <c r="B549" s="208"/>
      <c r="C549" s="209"/>
      <c r="D549" s="27"/>
      <c r="E549" s="83"/>
      <c r="F549" s="33"/>
      <c r="G549" s="27"/>
    </row>
    <row r="550" spans="1:7" x14ac:dyDescent="0.25">
      <c r="A550" s="18">
        <v>541</v>
      </c>
      <c r="B550" s="208"/>
      <c r="C550" s="209"/>
      <c r="D550" s="27"/>
      <c r="E550" s="83"/>
      <c r="F550" s="33"/>
      <c r="G550" s="27"/>
    </row>
    <row r="551" spans="1:7" x14ac:dyDescent="0.25">
      <c r="A551" s="18">
        <v>542</v>
      </c>
      <c r="B551" s="208"/>
      <c r="C551" s="209"/>
      <c r="D551" s="27"/>
      <c r="E551" s="83"/>
      <c r="F551" s="33"/>
      <c r="G551" s="27"/>
    </row>
    <row r="552" spans="1:7" x14ac:dyDescent="0.25">
      <c r="A552" s="18">
        <v>543</v>
      </c>
      <c r="B552" s="208"/>
      <c r="C552" s="209"/>
      <c r="D552" s="27"/>
      <c r="E552" s="83"/>
      <c r="F552" s="33"/>
      <c r="G552" s="27"/>
    </row>
    <row r="553" spans="1:7" x14ac:dyDescent="0.25">
      <c r="A553" s="18">
        <v>544</v>
      </c>
      <c r="B553" s="208"/>
      <c r="C553" s="209"/>
      <c r="D553" s="27"/>
      <c r="E553" s="83"/>
      <c r="F553" s="33"/>
      <c r="G553" s="27"/>
    </row>
    <row r="554" spans="1:7" x14ac:dyDescent="0.25">
      <c r="A554" s="18">
        <v>545</v>
      </c>
      <c r="B554" s="208"/>
      <c r="C554" s="209"/>
      <c r="D554" s="27"/>
      <c r="E554" s="83"/>
      <c r="F554" s="33"/>
      <c r="G554" s="27"/>
    </row>
    <row r="555" spans="1:7" x14ac:dyDescent="0.25">
      <c r="A555" s="18">
        <v>546</v>
      </c>
      <c r="B555" s="208"/>
      <c r="C555" s="209"/>
      <c r="D555" s="27"/>
      <c r="E555" s="83"/>
      <c r="F555" s="33"/>
      <c r="G555" s="27"/>
    </row>
    <row r="556" spans="1:7" x14ac:dyDescent="0.25">
      <c r="A556" s="18">
        <v>547</v>
      </c>
      <c r="B556" s="208"/>
      <c r="C556" s="209"/>
      <c r="D556" s="27"/>
      <c r="E556" s="83"/>
      <c r="F556" s="33"/>
      <c r="G556" s="27"/>
    </row>
    <row r="557" spans="1:7" x14ac:dyDescent="0.25">
      <c r="A557" s="18">
        <v>548</v>
      </c>
      <c r="B557" s="208"/>
      <c r="C557" s="209"/>
      <c r="D557" s="27"/>
      <c r="E557" s="83"/>
      <c r="F557" s="33"/>
      <c r="G557" s="27"/>
    </row>
    <row r="558" spans="1:7" x14ac:dyDescent="0.25">
      <c r="A558" s="18">
        <v>549</v>
      </c>
      <c r="B558" s="208"/>
      <c r="C558" s="209"/>
      <c r="D558" s="27"/>
      <c r="E558" s="83"/>
      <c r="F558" s="33"/>
      <c r="G558" s="27"/>
    </row>
    <row r="559" spans="1:7" x14ac:dyDescent="0.25">
      <c r="A559" s="18">
        <v>550</v>
      </c>
      <c r="B559" s="208"/>
      <c r="C559" s="209"/>
      <c r="D559" s="27"/>
      <c r="E559" s="83"/>
      <c r="F559" s="33"/>
      <c r="G559" s="27"/>
    </row>
    <row r="560" spans="1:7" x14ac:dyDescent="0.25">
      <c r="A560" s="18">
        <v>551</v>
      </c>
      <c r="B560" s="208"/>
      <c r="C560" s="209"/>
      <c r="D560" s="28"/>
      <c r="E560" s="82"/>
      <c r="F560" s="19"/>
      <c r="G560" s="27"/>
    </row>
    <row r="561" spans="1:7" x14ac:dyDescent="0.25">
      <c r="A561" s="18">
        <v>552</v>
      </c>
      <c r="B561" s="208"/>
      <c r="C561" s="209"/>
      <c r="D561" s="28"/>
      <c r="E561" s="82"/>
      <c r="F561" s="33"/>
      <c r="G561" s="27"/>
    </row>
    <row r="562" spans="1:7" x14ac:dyDescent="0.25">
      <c r="A562" s="18">
        <v>553</v>
      </c>
      <c r="B562" s="220"/>
      <c r="C562" s="221"/>
      <c r="D562" s="28"/>
      <c r="E562" s="127"/>
      <c r="F562" s="33"/>
      <c r="G562" s="27"/>
    </row>
    <row r="563" spans="1:7" x14ac:dyDescent="0.25">
      <c r="A563" s="18">
        <v>554</v>
      </c>
      <c r="B563" s="220"/>
      <c r="C563" s="221"/>
      <c r="D563" s="28"/>
      <c r="E563" s="82"/>
      <c r="F563" s="33"/>
      <c r="G563" s="27"/>
    </row>
    <row r="564" spans="1:7" x14ac:dyDescent="0.25">
      <c r="A564" s="18">
        <v>555</v>
      </c>
      <c r="B564" s="208"/>
      <c r="C564" s="209"/>
      <c r="D564" s="27"/>
      <c r="E564" s="83"/>
      <c r="F564" s="33"/>
      <c r="G564" s="27"/>
    </row>
    <row r="565" spans="1:7" x14ac:dyDescent="0.25">
      <c r="A565" s="18">
        <v>556</v>
      </c>
      <c r="B565" s="208"/>
      <c r="C565" s="209"/>
      <c r="D565" s="27"/>
      <c r="E565" s="83"/>
      <c r="F565" s="33"/>
      <c r="G565" s="27"/>
    </row>
    <row r="566" spans="1:7" x14ac:dyDescent="0.25">
      <c r="A566" s="18">
        <v>557</v>
      </c>
      <c r="B566" s="208"/>
      <c r="C566" s="209"/>
      <c r="D566" s="27"/>
      <c r="E566" s="83"/>
      <c r="F566" s="33"/>
      <c r="G566" s="27"/>
    </row>
    <row r="567" spans="1:7" x14ac:dyDescent="0.25">
      <c r="A567" s="18">
        <v>558</v>
      </c>
      <c r="B567" s="208"/>
      <c r="C567" s="209"/>
      <c r="D567" s="27"/>
      <c r="E567" s="83"/>
      <c r="F567" s="33"/>
      <c r="G567" s="27"/>
    </row>
    <row r="568" spans="1:7" x14ac:dyDescent="0.25">
      <c r="A568" s="18">
        <v>559</v>
      </c>
      <c r="B568" s="208"/>
      <c r="C568" s="209"/>
      <c r="D568" s="27"/>
      <c r="E568" s="83"/>
      <c r="F568" s="33"/>
      <c r="G568" s="27"/>
    </row>
    <row r="569" spans="1:7" x14ac:dyDescent="0.25">
      <c r="A569" s="18">
        <v>560</v>
      </c>
      <c r="B569" s="208"/>
      <c r="C569" s="209"/>
      <c r="D569" s="27"/>
      <c r="E569" s="83"/>
      <c r="F569" s="33"/>
      <c r="G569" s="27"/>
    </row>
    <row r="570" spans="1:7" x14ac:dyDescent="0.25">
      <c r="A570" s="18">
        <v>561</v>
      </c>
      <c r="B570" s="208"/>
      <c r="C570" s="209"/>
      <c r="D570" s="27"/>
      <c r="E570" s="83"/>
      <c r="F570" s="33"/>
      <c r="G570" s="27"/>
    </row>
    <row r="571" spans="1:7" x14ac:dyDescent="0.25">
      <c r="A571" s="18">
        <v>562</v>
      </c>
      <c r="B571" s="208"/>
      <c r="C571" s="209"/>
      <c r="D571" s="27"/>
      <c r="E571" s="83"/>
      <c r="F571" s="33"/>
      <c r="G571" s="27"/>
    </row>
    <row r="572" spans="1:7" x14ac:dyDescent="0.25">
      <c r="A572" s="18">
        <v>563</v>
      </c>
      <c r="B572" s="208"/>
      <c r="C572" s="209"/>
      <c r="D572" s="27"/>
      <c r="E572" s="83"/>
      <c r="F572" s="33"/>
      <c r="G572" s="27"/>
    </row>
    <row r="573" spans="1:7" x14ac:dyDescent="0.25">
      <c r="A573" s="18">
        <v>564</v>
      </c>
      <c r="B573" s="208"/>
      <c r="C573" s="209"/>
      <c r="D573" s="27"/>
      <c r="E573" s="83"/>
      <c r="F573" s="33"/>
      <c r="G573" s="27"/>
    </row>
    <row r="574" spans="1:7" x14ac:dyDescent="0.25">
      <c r="A574" s="18">
        <v>565</v>
      </c>
      <c r="B574" s="208"/>
      <c r="C574" s="209"/>
      <c r="D574" s="27"/>
      <c r="E574" s="83"/>
      <c r="F574" s="33"/>
      <c r="G574" s="27"/>
    </row>
    <row r="575" spans="1:7" x14ac:dyDescent="0.25">
      <c r="A575" s="18">
        <v>566</v>
      </c>
      <c r="B575" s="208"/>
      <c r="C575" s="209"/>
      <c r="D575" s="27"/>
      <c r="E575" s="83"/>
      <c r="F575" s="33"/>
      <c r="G575" s="27"/>
    </row>
    <row r="576" spans="1:7" x14ac:dyDescent="0.25">
      <c r="A576" s="18">
        <v>567</v>
      </c>
      <c r="B576" s="208"/>
      <c r="C576" s="209"/>
      <c r="D576" s="27"/>
      <c r="E576" s="83"/>
      <c r="F576" s="33"/>
      <c r="G576" s="27"/>
    </row>
    <row r="577" spans="1:7" x14ac:dyDescent="0.25">
      <c r="A577" s="18">
        <v>568</v>
      </c>
      <c r="B577" s="208"/>
      <c r="C577" s="209"/>
      <c r="D577" s="27"/>
      <c r="E577" s="83"/>
      <c r="F577" s="33"/>
      <c r="G577" s="27"/>
    </row>
    <row r="578" spans="1:7" x14ac:dyDescent="0.25">
      <c r="A578" s="18">
        <v>569</v>
      </c>
      <c r="B578" s="208"/>
      <c r="C578" s="209"/>
      <c r="D578" s="27"/>
      <c r="E578" s="83"/>
      <c r="F578" s="33"/>
      <c r="G578" s="27"/>
    </row>
    <row r="579" spans="1:7" x14ac:dyDescent="0.25">
      <c r="A579" s="18">
        <v>570</v>
      </c>
      <c r="B579" s="208"/>
      <c r="C579" s="209"/>
      <c r="D579" s="27"/>
      <c r="E579" s="83"/>
      <c r="F579" s="33"/>
      <c r="G579" s="27"/>
    </row>
    <row r="580" spans="1:7" x14ac:dyDescent="0.25">
      <c r="A580" s="18">
        <v>571</v>
      </c>
      <c r="B580" s="208"/>
      <c r="C580" s="209"/>
      <c r="D580" s="27"/>
      <c r="E580" s="83"/>
      <c r="F580" s="33"/>
      <c r="G580" s="27"/>
    </row>
    <row r="581" spans="1:7" x14ac:dyDescent="0.25">
      <c r="A581" s="18">
        <v>572</v>
      </c>
      <c r="B581" s="208"/>
      <c r="C581" s="209"/>
      <c r="D581" s="27"/>
      <c r="E581" s="83"/>
      <c r="F581" s="33"/>
      <c r="G581" s="27"/>
    </row>
    <row r="582" spans="1:7" x14ac:dyDescent="0.25">
      <c r="A582" s="18">
        <v>573</v>
      </c>
      <c r="B582" s="208"/>
      <c r="C582" s="209"/>
      <c r="D582" s="27"/>
      <c r="E582" s="83"/>
      <c r="F582" s="33"/>
      <c r="G582" s="27"/>
    </row>
    <row r="583" spans="1:7" x14ac:dyDescent="0.25">
      <c r="A583" s="18">
        <v>574</v>
      </c>
      <c r="B583" s="208"/>
      <c r="C583" s="209"/>
      <c r="D583" s="27"/>
      <c r="E583" s="83"/>
      <c r="F583" s="33"/>
      <c r="G583" s="27"/>
    </row>
    <row r="584" spans="1:7" x14ac:dyDescent="0.25">
      <c r="A584" s="18">
        <v>575</v>
      </c>
      <c r="B584" s="208"/>
      <c r="C584" s="209"/>
      <c r="D584" s="27"/>
      <c r="E584" s="83"/>
      <c r="F584" s="33"/>
      <c r="G584" s="27"/>
    </row>
    <row r="585" spans="1:7" x14ac:dyDescent="0.25">
      <c r="A585" s="18">
        <v>576</v>
      </c>
      <c r="B585" s="208"/>
      <c r="C585" s="209"/>
      <c r="D585" s="28"/>
      <c r="E585" s="82"/>
      <c r="F585" s="19"/>
      <c r="G585" s="27"/>
    </row>
    <row r="586" spans="1:7" x14ac:dyDescent="0.25">
      <c r="A586" s="18">
        <v>577</v>
      </c>
      <c r="B586" s="208"/>
      <c r="C586" s="209"/>
      <c r="D586" s="28"/>
      <c r="E586" s="82"/>
      <c r="F586" s="33"/>
      <c r="G586" s="27"/>
    </row>
    <row r="587" spans="1:7" x14ac:dyDescent="0.25">
      <c r="A587" s="18">
        <v>578</v>
      </c>
      <c r="B587" s="220"/>
      <c r="C587" s="221"/>
      <c r="D587" s="28"/>
      <c r="E587" s="127"/>
      <c r="F587" s="33"/>
      <c r="G587" s="27"/>
    </row>
    <row r="588" spans="1:7" x14ac:dyDescent="0.25">
      <c r="A588" s="18">
        <v>579</v>
      </c>
      <c r="B588" s="220"/>
      <c r="C588" s="221"/>
      <c r="D588" s="28"/>
      <c r="E588" s="82"/>
      <c r="F588" s="33"/>
      <c r="G588" s="27"/>
    </row>
    <row r="589" spans="1:7" x14ac:dyDescent="0.25">
      <c r="A589" s="18">
        <v>580</v>
      </c>
      <c r="B589" s="208"/>
      <c r="C589" s="209"/>
      <c r="D589" s="27"/>
      <c r="E589" s="83"/>
      <c r="F589" s="33"/>
      <c r="G589" s="27"/>
    </row>
    <row r="590" spans="1:7" x14ac:dyDescent="0.25">
      <c r="A590" s="18">
        <v>581</v>
      </c>
      <c r="B590" s="208"/>
      <c r="C590" s="209"/>
      <c r="D590" s="27"/>
      <c r="E590" s="83"/>
      <c r="F590" s="33"/>
      <c r="G590" s="27"/>
    </row>
    <row r="591" spans="1:7" x14ac:dyDescent="0.25">
      <c r="A591" s="18">
        <v>582</v>
      </c>
      <c r="B591" s="208"/>
      <c r="C591" s="209"/>
      <c r="D591" s="27"/>
      <c r="E591" s="83"/>
      <c r="F591" s="33"/>
      <c r="G591" s="27"/>
    </row>
    <row r="592" spans="1:7" x14ac:dyDescent="0.25">
      <c r="A592" s="18">
        <v>583</v>
      </c>
      <c r="B592" s="208"/>
      <c r="C592" s="209"/>
      <c r="D592" s="27"/>
      <c r="E592" s="83"/>
      <c r="F592" s="33"/>
      <c r="G592" s="27"/>
    </row>
    <row r="593" spans="1:7" x14ac:dyDescent="0.25">
      <c r="A593" s="18">
        <v>584</v>
      </c>
      <c r="B593" s="208"/>
      <c r="C593" s="209"/>
      <c r="D593" s="27"/>
      <c r="E593" s="83"/>
      <c r="F593" s="33"/>
      <c r="G593" s="27"/>
    </row>
    <row r="594" spans="1:7" x14ac:dyDescent="0.25">
      <c r="A594" s="18">
        <v>585</v>
      </c>
      <c r="B594" s="208"/>
      <c r="C594" s="209"/>
      <c r="D594" s="27"/>
      <c r="E594" s="83"/>
      <c r="F594" s="33"/>
      <c r="G594" s="27"/>
    </row>
    <row r="595" spans="1:7" x14ac:dyDescent="0.25">
      <c r="A595" s="18">
        <v>586</v>
      </c>
      <c r="B595" s="208"/>
      <c r="C595" s="209"/>
      <c r="D595" s="27"/>
      <c r="E595" s="83"/>
      <c r="F595" s="33"/>
      <c r="G595" s="27"/>
    </row>
    <row r="596" spans="1:7" x14ac:dyDescent="0.25">
      <c r="A596" s="18">
        <v>587</v>
      </c>
      <c r="B596" s="208"/>
      <c r="C596" s="209"/>
      <c r="D596" s="27"/>
      <c r="E596" s="83"/>
      <c r="F596" s="33"/>
      <c r="G596" s="27"/>
    </row>
    <row r="597" spans="1:7" x14ac:dyDescent="0.25">
      <c r="A597" s="18">
        <v>588</v>
      </c>
      <c r="B597" s="208"/>
      <c r="C597" s="209"/>
      <c r="D597" s="27"/>
      <c r="E597" s="83"/>
      <c r="F597" s="33"/>
      <c r="G597" s="27"/>
    </row>
    <row r="598" spans="1:7" x14ac:dyDescent="0.25">
      <c r="A598" s="18">
        <v>589</v>
      </c>
      <c r="B598" s="208"/>
      <c r="C598" s="209"/>
      <c r="D598" s="27"/>
      <c r="E598" s="83"/>
      <c r="F598" s="33"/>
      <c r="G598" s="27"/>
    </row>
    <row r="599" spans="1:7" x14ac:dyDescent="0.25">
      <c r="A599" s="18">
        <v>590</v>
      </c>
      <c r="B599" s="208"/>
      <c r="C599" s="209"/>
      <c r="D599" s="27"/>
      <c r="E599" s="83"/>
      <c r="F599" s="33"/>
      <c r="G599" s="27"/>
    </row>
    <row r="600" spans="1:7" x14ac:dyDescent="0.25">
      <c r="A600" s="18">
        <v>591</v>
      </c>
      <c r="B600" s="208"/>
      <c r="C600" s="209"/>
      <c r="D600" s="27"/>
      <c r="E600" s="83"/>
      <c r="F600" s="33"/>
      <c r="G600" s="27"/>
    </row>
    <row r="601" spans="1:7" x14ac:dyDescent="0.25">
      <c r="A601" s="18">
        <v>592</v>
      </c>
      <c r="B601" s="208"/>
      <c r="C601" s="209"/>
      <c r="D601" s="27"/>
      <c r="E601" s="83"/>
      <c r="F601" s="33"/>
      <c r="G601" s="27"/>
    </row>
    <row r="602" spans="1:7" x14ac:dyDescent="0.25">
      <c r="A602" s="18">
        <v>593</v>
      </c>
      <c r="B602" s="208"/>
      <c r="C602" s="209"/>
      <c r="D602" s="27"/>
      <c r="E602" s="83"/>
      <c r="F602" s="33"/>
      <c r="G602" s="27"/>
    </row>
    <row r="603" spans="1:7" x14ac:dyDescent="0.25">
      <c r="A603" s="18">
        <v>594</v>
      </c>
      <c r="B603" s="208"/>
      <c r="C603" s="209"/>
      <c r="D603" s="27"/>
      <c r="E603" s="83"/>
      <c r="F603" s="33"/>
      <c r="G603" s="27"/>
    </row>
    <row r="604" spans="1:7" x14ac:dyDescent="0.25">
      <c r="A604" s="18">
        <v>595</v>
      </c>
      <c r="B604" s="208"/>
      <c r="C604" s="209"/>
      <c r="D604" s="27"/>
      <c r="E604" s="83"/>
      <c r="F604" s="33"/>
      <c r="G604" s="27"/>
    </row>
    <row r="605" spans="1:7" x14ac:dyDescent="0.25">
      <c r="A605" s="18">
        <v>596</v>
      </c>
      <c r="B605" s="208"/>
      <c r="C605" s="209"/>
      <c r="D605" s="27"/>
      <c r="E605" s="83"/>
      <c r="F605" s="33"/>
      <c r="G605" s="27"/>
    </row>
    <row r="606" spans="1:7" x14ac:dyDescent="0.25">
      <c r="A606" s="18">
        <v>597</v>
      </c>
      <c r="B606" s="208"/>
      <c r="C606" s="209"/>
      <c r="D606" s="27"/>
      <c r="E606" s="83"/>
      <c r="F606" s="33"/>
      <c r="G606" s="27"/>
    </row>
    <row r="607" spans="1:7" x14ac:dyDescent="0.25">
      <c r="A607" s="18">
        <v>598</v>
      </c>
      <c r="B607" s="208"/>
      <c r="C607" s="209"/>
      <c r="D607" s="27"/>
      <c r="E607" s="83"/>
      <c r="F607" s="33"/>
      <c r="G607" s="27"/>
    </row>
    <row r="608" spans="1:7" x14ac:dyDescent="0.25">
      <c r="A608" s="18">
        <v>599</v>
      </c>
      <c r="B608" s="208"/>
      <c r="C608" s="209"/>
      <c r="D608" s="27"/>
      <c r="E608" s="83"/>
      <c r="F608" s="33"/>
      <c r="G608" s="27"/>
    </row>
    <row r="609" spans="1:7" x14ac:dyDescent="0.25">
      <c r="A609" s="18">
        <v>600</v>
      </c>
      <c r="B609" s="208"/>
      <c r="C609" s="209"/>
      <c r="D609" s="27"/>
      <c r="E609" s="83"/>
      <c r="F609" s="33"/>
      <c r="G609" s="27"/>
    </row>
    <row r="610" spans="1:7" x14ac:dyDescent="0.25">
      <c r="A610" s="18">
        <v>601</v>
      </c>
      <c r="B610" s="208"/>
      <c r="C610" s="209"/>
      <c r="D610" s="28"/>
      <c r="E610" s="82"/>
      <c r="F610" s="19"/>
      <c r="G610" s="27"/>
    </row>
    <row r="611" spans="1:7" x14ac:dyDescent="0.25">
      <c r="A611" s="18">
        <v>602</v>
      </c>
      <c r="B611" s="208"/>
      <c r="C611" s="209"/>
      <c r="D611" s="28"/>
      <c r="E611" s="82"/>
      <c r="F611" s="33"/>
      <c r="G611" s="27"/>
    </row>
    <row r="612" spans="1:7" x14ac:dyDescent="0.25">
      <c r="A612" s="18">
        <v>603</v>
      </c>
      <c r="B612" s="220"/>
      <c r="C612" s="221"/>
      <c r="D612" s="28"/>
      <c r="E612" s="127"/>
      <c r="F612" s="33"/>
      <c r="G612" s="27"/>
    </row>
    <row r="613" spans="1:7" x14ac:dyDescent="0.25">
      <c r="A613" s="18">
        <v>604</v>
      </c>
      <c r="B613" s="220"/>
      <c r="C613" s="221"/>
      <c r="D613" s="28"/>
      <c r="E613" s="82"/>
      <c r="F613" s="33"/>
      <c r="G613" s="27"/>
    </row>
    <row r="614" spans="1:7" x14ac:dyDescent="0.25">
      <c r="A614" s="18">
        <v>605</v>
      </c>
      <c r="B614" s="208"/>
      <c r="C614" s="209"/>
      <c r="D614" s="27"/>
      <c r="E614" s="83"/>
      <c r="F614" s="33"/>
      <c r="G614" s="27"/>
    </row>
    <row r="615" spans="1:7" x14ac:dyDescent="0.25">
      <c r="A615" s="18">
        <v>606</v>
      </c>
      <c r="B615" s="208"/>
      <c r="C615" s="209"/>
      <c r="D615" s="27"/>
      <c r="E615" s="83"/>
      <c r="F615" s="33"/>
      <c r="G615" s="27"/>
    </row>
    <row r="616" spans="1:7" x14ac:dyDescent="0.25">
      <c r="A616" s="18">
        <v>607</v>
      </c>
      <c r="B616" s="208"/>
      <c r="C616" s="209"/>
      <c r="D616" s="27"/>
      <c r="E616" s="83"/>
      <c r="F616" s="33"/>
      <c r="G616" s="27"/>
    </row>
    <row r="617" spans="1:7" x14ac:dyDescent="0.25">
      <c r="A617" s="18">
        <v>608</v>
      </c>
      <c r="B617" s="208"/>
      <c r="C617" s="209"/>
      <c r="D617" s="27"/>
      <c r="E617" s="83"/>
      <c r="F617" s="33"/>
      <c r="G617" s="27"/>
    </row>
    <row r="618" spans="1:7" x14ac:dyDescent="0.25">
      <c r="A618" s="18">
        <v>609</v>
      </c>
      <c r="B618" s="208"/>
      <c r="C618" s="209"/>
      <c r="D618" s="27"/>
      <c r="E618" s="83"/>
      <c r="F618" s="33"/>
      <c r="G618" s="27"/>
    </row>
    <row r="619" spans="1:7" x14ac:dyDescent="0.25">
      <c r="A619" s="18">
        <v>610</v>
      </c>
      <c r="B619" s="208"/>
      <c r="C619" s="209"/>
      <c r="D619" s="27"/>
      <c r="E619" s="83"/>
      <c r="F619" s="33"/>
      <c r="G619" s="27"/>
    </row>
    <row r="620" spans="1:7" x14ac:dyDescent="0.25">
      <c r="A620" s="18">
        <v>611</v>
      </c>
      <c r="B620" s="208"/>
      <c r="C620" s="209"/>
      <c r="D620" s="27"/>
      <c r="E620" s="83"/>
      <c r="F620" s="33"/>
      <c r="G620" s="27"/>
    </row>
    <row r="621" spans="1:7" x14ac:dyDescent="0.25">
      <c r="A621" s="18">
        <v>612</v>
      </c>
      <c r="B621" s="208"/>
      <c r="C621" s="209"/>
      <c r="D621" s="27"/>
      <c r="E621" s="83"/>
      <c r="F621" s="33"/>
      <c r="G621" s="27"/>
    </row>
    <row r="622" spans="1:7" x14ac:dyDescent="0.25">
      <c r="A622" s="18">
        <v>613</v>
      </c>
      <c r="B622" s="208"/>
      <c r="C622" s="209"/>
      <c r="D622" s="27"/>
      <c r="E622" s="83"/>
      <c r="F622" s="33"/>
      <c r="G622" s="27"/>
    </row>
    <row r="623" spans="1:7" x14ac:dyDescent="0.25">
      <c r="A623" s="18">
        <v>614</v>
      </c>
      <c r="B623" s="208"/>
      <c r="C623" s="209"/>
      <c r="D623" s="27"/>
      <c r="E623" s="83"/>
      <c r="F623" s="33"/>
      <c r="G623" s="27"/>
    </row>
    <row r="624" spans="1:7" x14ac:dyDescent="0.25">
      <c r="A624" s="18">
        <v>615</v>
      </c>
      <c r="B624" s="208"/>
      <c r="C624" s="209"/>
      <c r="D624" s="27"/>
      <c r="E624" s="83"/>
      <c r="F624" s="33"/>
      <c r="G624" s="27"/>
    </row>
    <row r="625" spans="1:7" x14ac:dyDescent="0.25">
      <c r="A625" s="18">
        <v>616</v>
      </c>
      <c r="B625" s="208"/>
      <c r="C625" s="209"/>
      <c r="D625" s="27"/>
      <c r="E625" s="83"/>
      <c r="F625" s="33"/>
      <c r="G625" s="27"/>
    </row>
    <row r="626" spans="1:7" x14ac:dyDescent="0.25">
      <c r="A626" s="18">
        <v>617</v>
      </c>
      <c r="B626" s="208"/>
      <c r="C626" s="209"/>
      <c r="D626" s="27"/>
      <c r="E626" s="83"/>
      <c r="F626" s="33"/>
      <c r="G626" s="27"/>
    </row>
    <row r="627" spans="1:7" x14ac:dyDescent="0.25">
      <c r="A627" s="18">
        <v>618</v>
      </c>
      <c r="B627" s="208"/>
      <c r="C627" s="209"/>
      <c r="D627" s="27"/>
      <c r="E627" s="83"/>
      <c r="F627" s="33"/>
      <c r="G627" s="27"/>
    </row>
    <row r="628" spans="1:7" x14ac:dyDescent="0.25">
      <c r="A628" s="18">
        <v>619</v>
      </c>
      <c r="B628" s="208"/>
      <c r="C628" s="209"/>
      <c r="D628" s="27"/>
      <c r="E628" s="83"/>
      <c r="F628" s="33"/>
      <c r="G628" s="27"/>
    </row>
    <row r="629" spans="1:7" x14ac:dyDescent="0.25">
      <c r="A629" s="18">
        <v>620</v>
      </c>
      <c r="B629" s="208"/>
      <c r="C629" s="209"/>
      <c r="D629" s="27"/>
      <c r="E629" s="83"/>
      <c r="F629" s="33"/>
      <c r="G629" s="27"/>
    </row>
    <row r="630" spans="1:7" x14ac:dyDescent="0.25">
      <c r="A630" s="18">
        <v>621</v>
      </c>
      <c r="B630" s="208"/>
      <c r="C630" s="209"/>
      <c r="D630" s="27"/>
      <c r="E630" s="83"/>
      <c r="F630" s="33"/>
      <c r="G630" s="27"/>
    </row>
    <row r="631" spans="1:7" x14ac:dyDescent="0.25">
      <c r="A631" s="18">
        <v>622</v>
      </c>
      <c r="B631" s="208"/>
      <c r="C631" s="209"/>
      <c r="D631" s="27"/>
      <c r="E631" s="83"/>
      <c r="F631" s="33"/>
      <c r="G631" s="27"/>
    </row>
    <row r="632" spans="1:7" x14ac:dyDescent="0.25">
      <c r="A632" s="18">
        <v>623</v>
      </c>
      <c r="B632" s="208"/>
      <c r="C632" s="209"/>
      <c r="D632" s="27"/>
      <c r="E632" s="83"/>
      <c r="F632" s="33"/>
      <c r="G632" s="27"/>
    </row>
    <row r="633" spans="1:7" x14ac:dyDescent="0.25">
      <c r="A633" s="18">
        <v>624</v>
      </c>
      <c r="B633" s="208"/>
      <c r="C633" s="209"/>
      <c r="D633" s="27"/>
      <c r="E633" s="83"/>
      <c r="F633" s="33"/>
      <c r="G633" s="27"/>
    </row>
    <row r="634" spans="1:7" x14ac:dyDescent="0.25">
      <c r="A634" s="18">
        <v>625</v>
      </c>
      <c r="B634" s="208"/>
      <c r="C634" s="209"/>
      <c r="D634" s="27"/>
      <c r="E634" s="83"/>
      <c r="F634" s="33"/>
      <c r="G634" s="27"/>
    </row>
    <row r="635" spans="1:7" x14ac:dyDescent="0.25">
      <c r="A635" s="18">
        <v>626</v>
      </c>
      <c r="B635" s="208"/>
      <c r="C635" s="209"/>
      <c r="D635" s="28"/>
      <c r="E635" s="82"/>
      <c r="F635" s="19"/>
      <c r="G635" s="27"/>
    </row>
    <row r="636" spans="1:7" x14ac:dyDescent="0.25">
      <c r="A636" s="18">
        <v>627</v>
      </c>
      <c r="B636" s="208"/>
      <c r="C636" s="209"/>
      <c r="D636" s="28"/>
      <c r="E636" s="82"/>
      <c r="F636" s="33"/>
      <c r="G636" s="27"/>
    </row>
    <row r="637" spans="1:7" x14ac:dyDescent="0.25">
      <c r="A637" s="18">
        <v>628</v>
      </c>
      <c r="B637" s="220"/>
      <c r="C637" s="221"/>
      <c r="D637" s="28"/>
      <c r="E637" s="127"/>
      <c r="F637" s="33"/>
      <c r="G637" s="27"/>
    </row>
    <row r="638" spans="1:7" x14ac:dyDescent="0.25">
      <c r="A638" s="18">
        <v>629</v>
      </c>
      <c r="B638" s="220"/>
      <c r="C638" s="221"/>
      <c r="D638" s="28"/>
      <c r="E638" s="82"/>
      <c r="F638" s="33"/>
      <c r="G638" s="27"/>
    </row>
    <row r="639" spans="1:7" x14ac:dyDescent="0.25">
      <c r="A639" s="18">
        <v>630</v>
      </c>
      <c r="B639" s="208"/>
      <c r="C639" s="209"/>
      <c r="D639" s="27"/>
      <c r="E639" s="83"/>
      <c r="F639" s="33"/>
      <c r="G639" s="27"/>
    </row>
    <row r="640" spans="1:7" x14ac:dyDescent="0.25">
      <c r="A640" s="18">
        <v>631</v>
      </c>
      <c r="B640" s="208"/>
      <c r="C640" s="209"/>
      <c r="D640" s="27"/>
      <c r="E640" s="83"/>
      <c r="F640" s="33"/>
      <c r="G640" s="27"/>
    </row>
    <row r="641" spans="1:7" x14ac:dyDescent="0.25">
      <c r="A641" s="18">
        <v>632</v>
      </c>
      <c r="B641" s="208"/>
      <c r="C641" s="209"/>
      <c r="D641" s="27"/>
      <c r="E641" s="83"/>
      <c r="F641" s="33"/>
      <c r="G641" s="27"/>
    </row>
    <row r="642" spans="1:7" x14ac:dyDescent="0.25">
      <c r="A642" s="18">
        <v>633</v>
      </c>
      <c r="B642" s="208"/>
      <c r="C642" s="209"/>
      <c r="D642" s="27"/>
      <c r="E642" s="83"/>
      <c r="F642" s="33"/>
      <c r="G642" s="27"/>
    </row>
    <row r="643" spans="1:7" x14ac:dyDescent="0.25">
      <c r="A643" s="18">
        <v>634</v>
      </c>
      <c r="B643" s="208"/>
      <c r="C643" s="209"/>
      <c r="D643" s="27"/>
      <c r="E643" s="83"/>
      <c r="F643" s="33"/>
      <c r="G643" s="27"/>
    </row>
    <row r="644" spans="1:7" x14ac:dyDescent="0.25">
      <c r="A644" s="18">
        <v>635</v>
      </c>
      <c r="B644" s="208"/>
      <c r="C644" s="209"/>
      <c r="D644" s="27"/>
      <c r="E644" s="83"/>
      <c r="F644" s="33"/>
      <c r="G644" s="27"/>
    </row>
    <row r="645" spans="1:7" x14ac:dyDescent="0.25">
      <c r="A645" s="18">
        <v>636</v>
      </c>
      <c r="B645" s="208"/>
      <c r="C645" s="209"/>
      <c r="D645" s="27"/>
      <c r="E645" s="83"/>
      <c r="F645" s="33"/>
      <c r="G645" s="27"/>
    </row>
    <row r="646" spans="1:7" x14ac:dyDescent="0.25">
      <c r="A646" s="18">
        <v>637</v>
      </c>
      <c r="B646" s="208"/>
      <c r="C646" s="209"/>
      <c r="D646" s="27"/>
      <c r="E646" s="83"/>
      <c r="F646" s="33"/>
      <c r="G646" s="27"/>
    </row>
    <row r="647" spans="1:7" x14ac:dyDescent="0.25">
      <c r="A647" s="18">
        <v>638</v>
      </c>
      <c r="B647" s="208"/>
      <c r="C647" s="209"/>
      <c r="D647" s="27"/>
      <c r="E647" s="83"/>
      <c r="F647" s="33"/>
      <c r="G647" s="27"/>
    </row>
    <row r="648" spans="1:7" x14ac:dyDescent="0.25">
      <c r="A648" s="18">
        <v>639</v>
      </c>
      <c r="B648" s="208"/>
      <c r="C648" s="209"/>
      <c r="D648" s="27"/>
      <c r="E648" s="83"/>
      <c r="F648" s="33"/>
      <c r="G648" s="27"/>
    </row>
    <row r="649" spans="1:7" x14ac:dyDescent="0.25">
      <c r="A649" s="18">
        <v>640</v>
      </c>
      <c r="B649" s="208"/>
      <c r="C649" s="209"/>
      <c r="D649" s="27"/>
      <c r="E649" s="83"/>
      <c r="F649" s="33"/>
      <c r="G649" s="27"/>
    </row>
    <row r="650" spans="1:7" x14ac:dyDescent="0.25">
      <c r="A650" s="18">
        <v>641</v>
      </c>
      <c r="B650" s="208"/>
      <c r="C650" s="209"/>
      <c r="D650" s="27"/>
      <c r="E650" s="83"/>
      <c r="F650" s="33"/>
      <c r="G650" s="27"/>
    </row>
    <row r="651" spans="1:7" x14ac:dyDescent="0.25">
      <c r="A651" s="18">
        <v>642</v>
      </c>
      <c r="B651" s="208"/>
      <c r="C651" s="209"/>
      <c r="D651" s="27"/>
      <c r="E651" s="83"/>
      <c r="F651" s="33"/>
      <c r="G651" s="27"/>
    </row>
    <row r="652" spans="1:7" x14ac:dyDescent="0.25">
      <c r="A652" s="18">
        <v>643</v>
      </c>
      <c r="B652" s="208"/>
      <c r="C652" s="209"/>
      <c r="D652" s="27"/>
      <c r="E652" s="83"/>
      <c r="F652" s="33"/>
      <c r="G652" s="27"/>
    </row>
    <row r="653" spans="1:7" x14ac:dyDescent="0.25">
      <c r="A653" s="18">
        <v>644</v>
      </c>
      <c r="B653" s="208"/>
      <c r="C653" s="209"/>
      <c r="D653" s="27"/>
      <c r="E653" s="83"/>
      <c r="F653" s="33"/>
      <c r="G653" s="27"/>
    </row>
    <row r="654" spans="1:7" x14ac:dyDescent="0.25">
      <c r="A654" s="18">
        <v>645</v>
      </c>
      <c r="B654" s="208"/>
      <c r="C654" s="209"/>
      <c r="D654" s="27"/>
      <c r="E654" s="83"/>
      <c r="F654" s="33"/>
      <c r="G654" s="27"/>
    </row>
    <row r="655" spans="1:7" x14ac:dyDescent="0.25">
      <c r="A655" s="18">
        <v>646</v>
      </c>
      <c r="B655" s="208"/>
      <c r="C655" s="209"/>
      <c r="D655" s="27"/>
      <c r="E655" s="83"/>
      <c r="F655" s="33"/>
      <c r="G655" s="27"/>
    </row>
    <row r="656" spans="1:7" x14ac:dyDescent="0.25">
      <c r="A656" s="18">
        <v>647</v>
      </c>
      <c r="B656" s="208"/>
      <c r="C656" s="209"/>
      <c r="D656" s="27"/>
      <c r="E656" s="83"/>
      <c r="F656" s="33"/>
      <c r="G656" s="27"/>
    </row>
    <row r="657" spans="1:7" x14ac:dyDescent="0.25">
      <c r="A657" s="18">
        <v>648</v>
      </c>
      <c r="B657" s="208"/>
      <c r="C657" s="209"/>
      <c r="D657" s="27"/>
      <c r="E657" s="83"/>
      <c r="F657" s="33"/>
      <c r="G657" s="27"/>
    </row>
    <row r="658" spans="1:7" x14ac:dyDescent="0.25">
      <c r="A658" s="18">
        <v>649</v>
      </c>
      <c r="B658" s="208"/>
      <c r="C658" s="209"/>
      <c r="D658" s="27"/>
      <c r="E658" s="83"/>
      <c r="F658" s="33"/>
      <c r="G658" s="27"/>
    </row>
    <row r="659" spans="1:7" x14ac:dyDescent="0.25">
      <c r="A659" s="18">
        <v>650</v>
      </c>
      <c r="B659" s="208"/>
      <c r="C659" s="209"/>
      <c r="D659" s="27"/>
      <c r="E659" s="83"/>
      <c r="F659" s="33"/>
      <c r="G659" s="27"/>
    </row>
    <row r="660" spans="1:7" x14ac:dyDescent="0.25">
      <c r="A660" s="18">
        <v>651</v>
      </c>
      <c r="B660" s="208"/>
      <c r="C660" s="209"/>
      <c r="D660" s="28"/>
      <c r="E660" s="82"/>
      <c r="F660" s="19"/>
      <c r="G660" s="27"/>
    </row>
    <row r="661" spans="1:7" x14ac:dyDescent="0.25">
      <c r="A661" s="18">
        <v>652</v>
      </c>
      <c r="B661" s="208"/>
      <c r="C661" s="209"/>
      <c r="D661" s="28"/>
      <c r="E661" s="82"/>
      <c r="F661" s="33"/>
      <c r="G661" s="27"/>
    </row>
    <row r="662" spans="1:7" x14ac:dyDescent="0.25">
      <c r="A662" s="18">
        <v>653</v>
      </c>
      <c r="B662" s="220"/>
      <c r="C662" s="221"/>
      <c r="D662" s="28"/>
      <c r="E662" s="127"/>
      <c r="F662" s="33"/>
      <c r="G662" s="27"/>
    </row>
    <row r="663" spans="1:7" x14ac:dyDescent="0.25">
      <c r="A663" s="18">
        <v>654</v>
      </c>
      <c r="B663" s="220"/>
      <c r="C663" s="221"/>
      <c r="D663" s="28"/>
      <c r="E663" s="82"/>
      <c r="F663" s="33"/>
      <c r="G663" s="27"/>
    </row>
    <row r="664" spans="1:7" x14ac:dyDescent="0.25">
      <c r="A664" s="18">
        <v>655</v>
      </c>
      <c r="B664" s="208"/>
      <c r="C664" s="209"/>
      <c r="D664" s="27"/>
      <c r="E664" s="83"/>
      <c r="F664" s="33"/>
      <c r="G664" s="27"/>
    </row>
    <row r="665" spans="1:7" x14ac:dyDescent="0.25">
      <c r="A665" s="18">
        <v>656</v>
      </c>
      <c r="B665" s="208"/>
      <c r="C665" s="209"/>
      <c r="D665" s="27"/>
      <c r="E665" s="83"/>
      <c r="F665" s="33"/>
      <c r="G665" s="27"/>
    </row>
    <row r="666" spans="1:7" x14ac:dyDescent="0.25">
      <c r="A666" s="18">
        <v>657</v>
      </c>
      <c r="B666" s="208"/>
      <c r="C666" s="209"/>
      <c r="D666" s="27"/>
      <c r="E666" s="83"/>
      <c r="F666" s="33"/>
      <c r="G666" s="27"/>
    </row>
    <row r="667" spans="1:7" x14ac:dyDescent="0.25">
      <c r="A667" s="18">
        <v>658</v>
      </c>
      <c r="B667" s="208"/>
      <c r="C667" s="209"/>
      <c r="D667" s="27"/>
      <c r="E667" s="83"/>
      <c r="F667" s="33"/>
      <c r="G667" s="27"/>
    </row>
    <row r="668" spans="1:7" x14ac:dyDescent="0.25">
      <c r="A668" s="18">
        <v>659</v>
      </c>
      <c r="B668" s="208"/>
      <c r="C668" s="209"/>
      <c r="D668" s="27"/>
      <c r="E668" s="83"/>
      <c r="F668" s="33"/>
      <c r="G668" s="27"/>
    </row>
    <row r="669" spans="1:7" x14ac:dyDescent="0.25">
      <c r="A669" s="18">
        <v>660</v>
      </c>
      <c r="B669" s="208"/>
      <c r="C669" s="209"/>
      <c r="D669" s="27"/>
      <c r="E669" s="83"/>
      <c r="F669" s="33"/>
      <c r="G669" s="27"/>
    </row>
    <row r="670" spans="1:7" x14ac:dyDescent="0.25">
      <c r="A670" s="18">
        <v>661</v>
      </c>
      <c r="B670" s="208"/>
      <c r="C670" s="209"/>
      <c r="D670" s="27"/>
      <c r="E670" s="83"/>
      <c r="F670" s="33"/>
      <c r="G670" s="27"/>
    </row>
    <row r="671" spans="1:7" x14ac:dyDescent="0.25">
      <c r="A671" s="18">
        <v>662</v>
      </c>
      <c r="B671" s="208"/>
      <c r="C671" s="209"/>
      <c r="D671" s="27"/>
      <c r="E671" s="83"/>
      <c r="F671" s="33"/>
      <c r="G671" s="27"/>
    </row>
    <row r="672" spans="1:7" x14ac:dyDescent="0.25">
      <c r="A672" s="18">
        <v>663</v>
      </c>
      <c r="B672" s="208"/>
      <c r="C672" s="209"/>
      <c r="D672" s="27"/>
      <c r="E672" s="83"/>
      <c r="F672" s="33"/>
      <c r="G672" s="27"/>
    </row>
    <row r="673" spans="1:7" x14ac:dyDescent="0.25">
      <c r="A673" s="18">
        <v>664</v>
      </c>
      <c r="B673" s="208"/>
      <c r="C673" s="209"/>
      <c r="D673" s="27"/>
      <c r="E673" s="83"/>
      <c r="F673" s="33"/>
      <c r="G673" s="27"/>
    </row>
    <row r="674" spans="1:7" x14ac:dyDescent="0.25">
      <c r="A674" s="18">
        <v>665</v>
      </c>
      <c r="B674" s="208"/>
      <c r="C674" s="209"/>
      <c r="D674" s="27"/>
      <c r="E674" s="83"/>
      <c r="F674" s="33"/>
      <c r="G674" s="27"/>
    </row>
    <row r="675" spans="1:7" x14ac:dyDescent="0.25">
      <c r="A675" s="18">
        <v>666</v>
      </c>
      <c r="B675" s="208"/>
      <c r="C675" s="209"/>
      <c r="D675" s="27"/>
      <c r="E675" s="83"/>
      <c r="F675" s="33"/>
      <c r="G675" s="27"/>
    </row>
    <row r="676" spans="1:7" x14ac:dyDescent="0.25">
      <c r="A676" s="18">
        <v>667</v>
      </c>
      <c r="B676" s="208"/>
      <c r="C676" s="209"/>
      <c r="D676" s="27"/>
      <c r="E676" s="83"/>
      <c r="F676" s="33"/>
      <c r="G676" s="27"/>
    </row>
    <row r="677" spans="1:7" x14ac:dyDescent="0.25">
      <c r="A677" s="18">
        <v>668</v>
      </c>
      <c r="B677" s="208"/>
      <c r="C677" s="209"/>
      <c r="D677" s="27"/>
      <c r="E677" s="83"/>
      <c r="F677" s="33"/>
      <c r="G677" s="27"/>
    </row>
    <row r="678" spans="1:7" x14ac:dyDescent="0.25">
      <c r="A678" s="18">
        <v>669</v>
      </c>
      <c r="B678" s="208"/>
      <c r="C678" s="209"/>
      <c r="D678" s="27"/>
      <c r="E678" s="83"/>
      <c r="F678" s="33"/>
      <c r="G678" s="27"/>
    </row>
    <row r="679" spans="1:7" x14ac:dyDescent="0.25">
      <c r="A679" s="18">
        <v>670</v>
      </c>
      <c r="B679" s="208"/>
      <c r="C679" s="209"/>
      <c r="D679" s="27"/>
      <c r="E679" s="83"/>
      <c r="F679" s="33"/>
      <c r="G679" s="27"/>
    </row>
    <row r="680" spans="1:7" x14ac:dyDescent="0.25">
      <c r="A680" s="18">
        <v>671</v>
      </c>
      <c r="B680" s="208"/>
      <c r="C680" s="209"/>
      <c r="D680" s="27"/>
      <c r="E680" s="83"/>
      <c r="F680" s="33"/>
      <c r="G680" s="27"/>
    </row>
    <row r="681" spans="1:7" x14ac:dyDescent="0.25">
      <c r="A681" s="18">
        <v>672</v>
      </c>
      <c r="B681" s="208"/>
      <c r="C681" s="209"/>
      <c r="D681" s="27"/>
      <c r="E681" s="83"/>
      <c r="F681" s="33"/>
      <c r="G681" s="27"/>
    </row>
    <row r="682" spans="1:7" x14ac:dyDescent="0.25">
      <c r="A682" s="18">
        <v>673</v>
      </c>
      <c r="B682" s="208"/>
      <c r="C682" s="209"/>
      <c r="D682" s="27"/>
      <c r="E682" s="83"/>
      <c r="F682" s="33"/>
      <c r="G682" s="27"/>
    </row>
    <row r="683" spans="1:7" x14ac:dyDescent="0.25">
      <c r="A683" s="18">
        <v>674</v>
      </c>
      <c r="B683" s="208"/>
      <c r="C683" s="209"/>
      <c r="D683" s="27"/>
      <c r="E683" s="83"/>
      <c r="F683" s="33"/>
      <c r="G683" s="27"/>
    </row>
    <row r="684" spans="1:7" x14ac:dyDescent="0.25">
      <c r="A684" s="18">
        <v>675</v>
      </c>
      <c r="B684" s="208"/>
      <c r="C684" s="209"/>
      <c r="D684" s="27"/>
      <c r="E684" s="83"/>
      <c r="F684" s="33"/>
      <c r="G684" s="27"/>
    </row>
    <row r="685" spans="1:7" x14ac:dyDescent="0.25">
      <c r="A685" s="18">
        <v>676</v>
      </c>
      <c r="B685" s="208"/>
      <c r="C685" s="209"/>
      <c r="D685" s="28"/>
      <c r="E685" s="82"/>
      <c r="F685" s="19"/>
      <c r="G685" s="27"/>
    </row>
    <row r="686" spans="1:7" x14ac:dyDescent="0.25">
      <c r="A686" s="18">
        <v>677</v>
      </c>
      <c r="B686" s="208"/>
      <c r="C686" s="209"/>
      <c r="D686" s="28"/>
      <c r="E686" s="82"/>
      <c r="F686" s="33"/>
      <c r="G686" s="27"/>
    </row>
    <row r="687" spans="1:7" x14ac:dyDescent="0.25">
      <c r="A687" s="18">
        <v>678</v>
      </c>
      <c r="B687" s="220"/>
      <c r="C687" s="221"/>
      <c r="D687" s="28"/>
      <c r="E687" s="127"/>
      <c r="F687" s="33"/>
      <c r="G687" s="27"/>
    </row>
    <row r="688" spans="1:7" x14ac:dyDescent="0.25">
      <c r="A688" s="18">
        <v>679</v>
      </c>
      <c r="B688" s="220"/>
      <c r="C688" s="221"/>
      <c r="D688" s="28"/>
      <c r="E688" s="82"/>
      <c r="F688" s="33"/>
      <c r="G688" s="27"/>
    </row>
    <row r="689" spans="1:7" x14ac:dyDescent="0.25">
      <c r="A689" s="18">
        <v>680</v>
      </c>
      <c r="B689" s="208"/>
      <c r="C689" s="209"/>
      <c r="D689" s="27"/>
      <c r="E689" s="83"/>
      <c r="F689" s="33"/>
      <c r="G689" s="27"/>
    </row>
    <row r="690" spans="1:7" x14ac:dyDescent="0.25">
      <c r="A690" s="18">
        <v>681</v>
      </c>
      <c r="B690" s="208"/>
      <c r="C690" s="209"/>
      <c r="D690" s="27"/>
      <c r="E690" s="83"/>
      <c r="F690" s="33"/>
      <c r="G690" s="27"/>
    </row>
    <row r="691" spans="1:7" x14ac:dyDescent="0.25">
      <c r="A691" s="18">
        <v>682</v>
      </c>
      <c r="B691" s="208"/>
      <c r="C691" s="209"/>
      <c r="D691" s="27"/>
      <c r="E691" s="83"/>
      <c r="F691" s="33"/>
      <c r="G691" s="27"/>
    </row>
    <row r="692" spans="1:7" x14ac:dyDescent="0.25">
      <c r="A692" s="18">
        <v>683</v>
      </c>
      <c r="B692" s="208"/>
      <c r="C692" s="209"/>
      <c r="D692" s="27"/>
      <c r="E692" s="83"/>
      <c r="F692" s="33"/>
      <c r="G692" s="27"/>
    </row>
    <row r="693" spans="1:7" x14ac:dyDescent="0.25">
      <c r="A693" s="18">
        <v>684</v>
      </c>
      <c r="B693" s="208"/>
      <c r="C693" s="209"/>
      <c r="D693" s="27"/>
      <c r="E693" s="83"/>
      <c r="F693" s="33"/>
      <c r="G693" s="27"/>
    </row>
    <row r="694" spans="1:7" x14ac:dyDescent="0.25">
      <c r="A694" s="18">
        <v>685</v>
      </c>
      <c r="B694" s="208"/>
      <c r="C694" s="209"/>
      <c r="D694" s="27"/>
      <c r="E694" s="83"/>
      <c r="F694" s="33"/>
      <c r="G694" s="27"/>
    </row>
    <row r="695" spans="1:7" x14ac:dyDescent="0.25">
      <c r="A695" s="18">
        <v>686</v>
      </c>
      <c r="B695" s="208"/>
      <c r="C695" s="209"/>
      <c r="D695" s="27"/>
      <c r="E695" s="83"/>
      <c r="F695" s="33"/>
      <c r="G695" s="27"/>
    </row>
    <row r="696" spans="1:7" x14ac:dyDescent="0.25">
      <c r="A696" s="18">
        <v>687</v>
      </c>
      <c r="B696" s="208"/>
      <c r="C696" s="209"/>
      <c r="D696" s="27"/>
      <c r="E696" s="83"/>
      <c r="F696" s="33"/>
      <c r="G696" s="27"/>
    </row>
    <row r="697" spans="1:7" x14ac:dyDescent="0.25">
      <c r="A697" s="18">
        <v>688</v>
      </c>
      <c r="B697" s="208"/>
      <c r="C697" s="209"/>
      <c r="D697" s="27"/>
      <c r="E697" s="83"/>
      <c r="F697" s="33"/>
      <c r="G697" s="27"/>
    </row>
    <row r="698" spans="1:7" x14ac:dyDescent="0.25">
      <c r="A698" s="18">
        <v>689</v>
      </c>
      <c r="B698" s="208"/>
      <c r="C698" s="209"/>
      <c r="D698" s="27"/>
      <c r="E698" s="83"/>
      <c r="F698" s="33"/>
      <c r="G698" s="27"/>
    </row>
    <row r="699" spans="1:7" x14ac:dyDescent="0.25">
      <c r="A699" s="18">
        <v>690</v>
      </c>
      <c r="B699" s="208"/>
      <c r="C699" s="209"/>
      <c r="D699" s="27"/>
      <c r="E699" s="83"/>
      <c r="F699" s="33"/>
      <c r="G699" s="27"/>
    </row>
    <row r="700" spans="1:7" x14ac:dyDescent="0.25">
      <c r="A700" s="18">
        <v>691</v>
      </c>
      <c r="B700" s="208"/>
      <c r="C700" s="209"/>
      <c r="D700" s="27"/>
      <c r="E700" s="83"/>
      <c r="F700" s="33"/>
      <c r="G700" s="27"/>
    </row>
    <row r="701" spans="1:7" x14ac:dyDescent="0.25">
      <c r="A701" s="18">
        <v>692</v>
      </c>
      <c r="B701" s="208"/>
      <c r="C701" s="209"/>
      <c r="D701" s="27"/>
      <c r="E701" s="83"/>
      <c r="F701" s="33"/>
      <c r="G701" s="27"/>
    </row>
    <row r="702" spans="1:7" x14ac:dyDescent="0.25">
      <c r="A702" s="18">
        <v>693</v>
      </c>
      <c r="B702" s="208"/>
      <c r="C702" s="209"/>
      <c r="D702" s="27"/>
      <c r="E702" s="83"/>
      <c r="F702" s="33"/>
      <c r="G702" s="27"/>
    </row>
    <row r="703" spans="1:7" x14ac:dyDescent="0.25">
      <c r="A703" s="18">
        <v>694</v>
      </c>
      <c r="B703" s="208"/>
      <c r="C703" s="209"/>
      <c r="D703" s="27"/>
      <c r="E703" s="83"/>
      <c r="F703" s="33"/>
      <c r="G703" s="27"/>
    </row>
    <row r="704" spans="1:7" x14ac:dyDescent="0.25">
      <c r="A704" s="18">
        <v>695</v>
      </c>
      <c r="B704" s="208"/>
      <c r="C704" s="209"/>
      <c r="D704" s="27"/>
      <c r="E704" s="83"/>
      <c r="F704" s="33"/>
      <c r="G704" s="27"/>
    </row>
    <row r="705" spans="1:7" x14ac:dyDescent="0.25">
      <c r="A705" s="18">
        <v>696</v>
      </c>
      <c r="B705" s="208"/>
      <c r="C705" s="209"/>
      <c r="D705" s="27"/>
      <c r="E705" s="83"/>
      <c r="F705" s="33"/>
      <c r="G705" s="27"/>
    </row>
    <row r="706" spans="1:7" x14ac:dyDescent="0.25">
      <c r="A706" s="18">
        <v>697</v>
      </c>
      <c r="B706" s="208"/>
      <c r="C706" s="209"/>
      <c r="D706" s="27"/>
      <c r="E706" s="83"/>
      <c r="F706" s="33"/>
      <c r="G706" s="27"/>
    </row>
    <row r="707" spans="1:7" x14ac:dyDescent="0.25">
      <c r="A707" s="18">
        <v>698</v>
      </c>
      <c r="B707" s="208"/>
      <c r="C707" s="209"/>
      <c r="D707" s="27"/>
      <c r="E707" s="83"/>
      <c r="F707" s="33"/>
      <c r="G707" s="27"/>
    </row>
    <row r="708" spans="1:7" x14ac:dyDescent="0.25">
      <c r="A708" s="18">
        <v>699</v>
      </c>
      <c r="B708" s="208"/>
      <c r="C708" s="209"/>
      <c r="D708" s="27"/>
      <c r="E708" s="83"/>
      <c r="F708" s="33"/>
      <c r="G708" s="27"/>
    </row>
    <row r="709" spans="1:7" x14ac:dyDescent="0.25">
      <c r="A709" s="18">
        <v>700</v>
      </c>
      <c r="B709" s="208"/>
      <c r="C709" s="209"/>
      <c r="D709" s="27"/>
      <c r="E709" s="83"/>
      <c r="F709" s="33"/>
      <c r="G709" s="27"/>
    </row>
    <row r="710" spans="1:7" x14ac:dyDescent="0.25">
      <c r="A710" s="18">
        <v>701</v>
      </c>
      <c r="B710" s="208"/>
      <c r="C710" s="209"/>
      <c r="D710" s="28"/>
      <c r="E710" s="82"/>
      <c r="F710" s="19"/>
      <c r="G710" s="27"/>
    </row>
    <row r="711" spans="1:7" x14ac:dyDescent="0.25">
      <c r="A711" s="18">
        <v>702</v>
      </c>
      <c r="B711" s="208"/>
      <c r="C711" s="209"/>
      <c r="D711" s="28"/>
      <c r="E711" s="82"/>
      <c r="F711" s="33"/>
      <c r="G711" s="27"/>
    </row>
    <row r="712" spans="1:7" x14ac:dyDescent="0.25">
      <c r="A712" s="18">
        <v>703</v>
      </c>
      <c r="B712" s="220"/>
      <c r="C712" s="221"/>
      <c r="D712" s="28"/>
      <c r="E712" s="127"/>
      <c r="F712" s="33"/>
      <c r="G712" s="27"/>
    </row>
    <row r="713" spans="1:7" x14ac:dyDescent="0.25">
      <c r="A713" s="18">
        <v>704</v>
      </c>
      <c r="B713" s="220"/>
      <c r="C713" s="221"/>
      <c r="D713" s="28"/>
      <c r="E713" s="82"/>
      <c r="F713" s="33"/>
      <c r="G713" s="27"/>
    </row>
    <row r="714" spans="1:7" x14ac:dyDescent="0.25">
      <c r="A714" s="18">
        <v>705</v>
      </c>
      <c r="B714" s="208"/>
      <c r="C714" s="209"/>
      <c r="D714" s="27"/>
      <c r="E714" s="83"/>
      <c r="F714" s="33"/>
      <c r="G714" s="27"/>
    </row>
    <row r="715" spans="1:7" x14ac:dyDescent="0.25">
      <c r="A715" s="18">
        <v>706</v>
      </c>
      <c r="B715" s="208"/>
      <c r="C715" s="209"/>
      <c r="D715" s="27"/>
      <c r="E715" s="83"/>
      <c r="F715" s="33"/>
      <c r="G715" s="27"/>
    </row>
    <row r="716" spans="1:7" x14ac:dyDescent="0.25">
      <c r="A716" s="18">
        <v>707</v>
      </c>
      <c r="B716" s="208"/>
      <c r="C716" s="209"/>
      <c r="D716" s="27"/>
      <c r="E716" s="83"/>
      <c r="F716" s="33"/>
      <c r="G716" s="27"/>
    </row>
    <row r="717" spans="1:7" x14ac:dyDescent="0.25">
      <c r="A717" s="18">
        <v>708</v>
      </c>
      <c r="B717" s="208"/>
      <c r="C717" s="209"/>
      <c r="D717" s="27"/>
      <c r="E717" s="83"/>
      <c r="F717" s="33"/>
      <c r="G717" s="27"/>
    </row>
    <row r="718" spans="1:7" x14ac:dyDescent="0.25">
      <c r="A718" s="18">
        <v>709</v>
      </c>
      <c r="B718" s="208"/>
      <c r="C718" s="209"/>
      <c r="D718" s="27"/>
      <c r="E718" s="83"/>
      <c r="F718" s="33"/>
      <c r="G718" s="27"/>
    </row>
    <row r="719" spans="1:7" x14ac:dyDescent="0.25">
      <c r="A719" s="18">
        <v>710</v>
      </c>
      <c r="B719" s="208"/>
      <c r="C719" s="209"/>
      <c r="D719" s="27"/>
      <c r="E719" s="83"/>
      <c r="F719" s="33"/>
      <c r="G719" s="27"/>
    </row>
    <row r="720" spans="1:7" x14ac:dyDescent="0.25">
      <c r="A720" s="18">
        <v>711</v>
      </c>
      <c r="B720" s="208"/>
      <c r="C720" s="209"/>
      <c r="D720" s="27"/>
      <c r="E720" s="83"/>
      <c r="F720" s="33"/>
      <c r="G720" s="27"/>
    </row>
    <row r="721" spans="1:7" x14ac:dyDescent="0.25">
      <c r="A721" s="18">
        <v>712</v>
      </c>
      <c r="B721" s="208"/>
      <c r="C721" s="209"/>
      <c r="D721" s="27"/>
      <c r="E721" s="83"/>
      <c r="F721" s="33"/>
      <c r="G721" s="27"/>
    </row>
    <row r="722" spans="1:7" x14ac:dyDescent="0.25">
      <c r="A722" s="18">
        <v>713</v>
      </c>
      <c r="B722" s="208"/>
      <c r="C722" s="209"/>
      <c r="D722" s="27"/>
      <c r="E722" s="83"/>
      <c r="F722" s="33"/>
      <c r="G722" s="27"/>
    </row>
    <row r="723" spans="1:7" x14ac:dyDescent="0.25">
      <c r="A723" s="18">
        <v>714</v>
      </c>
      <c r="B723" s="208"/>
      <c r="C723" s="209"/>
      <c r="D723" s="27"/>
      <c r="E723" s="83"/>
      <c r="F723" s="33"/>
      <c r="G723" s="27"/>
    </row>
    <row r="724" spans="1:7" x14ac:dyDescent="0.25">
      <c r="A724" s="18">
        <v>715</v>
      </c>
      <c r="B724" s="208"/>
      <c r="C724" s="209"/>
      <c r="D724" s="27"/>
      <c r="E724" s="83"/>
      <c r="F724" s="33"/>
      <c r="G724" s="27"/>
    </row>
    <row r="725" spans="1:7" x14ac:dyDescent="0.25">
      <c r="A725" s="18">
        <v>716</v>
      </c>
      <c r="B725" s="208"/>
      <c r="C725" s="209"/>
      <c r="D725" s="27"/>
      <c r="E725" s="83"/>
      <c r="F725" s="33"/>
      <c r="G725" s="27"/>
    </row>
    <row r="726" spans="1:7" x14ac:dyDescent="0.25">
      <c r="A726" s="18">
        <v>717</v>
      </c>
      <c r="B726" s="208"/>
      <c r="C726" s="209"/>
      <c r="D726" s="27"/>
      <c r="E726" s="83"/>
      <c r="F726" s="33"/>
      <c r="G726" s="27"/>
    </row>
    <row r="727" spans="1:7" x14ac:dyDescent="0.25">
      <c r="A727" s="18">
        <v>718</v>
      </c>
      <c r="B727" s="208"/>
      <c r="C727" s="209"/>
      <c r="D727" s="27"/>
      <c r="E727" s="83"/>
      <c r="F727" s="33"/>
      <c r="G727" s="27"/>
    </row>
    <row r="728" spans="1:7" x14ac:dyDescent="0.25">
      <c r="A728" s="18">
        <v>719</v>
      </c>
      <c r="B728" s="208"/>
      <c r="C728" s="209"/>
      <c r="D728" s="27"/>
      <c r="E728" s="83"/>
      <c r="F728" s="33"/>
      <c r="G728" s="27"/>
    </row>
    <row r="729" spans="1:7" x14ac:dyDescent="0.25">
      <c r="A729" s="18">
        <v>720</v>
      </c>
      <c r="B729" s="208"/>
      <c r="C729" s="209"/>
      <c r="D729" s="27"/>
      <c r="E729" s="83"/>
      <c r="F729" s="33"/>
      <c r="G729" s="27"/>
    </row>
    <row r="730" spans="1:7" x14ac:dyDescent="0.25">
      <c r="A730" s="18">
        <v>721</v>
      </c>
      <c r="B730" s="208"/>
      <c r="C730" s="209"/>
      <c r="D730" s="27"/>
      <c r="E730" s="83"/>
      <c r="F730" s="33"/>
      <c r="G730" s="27"/>
    </row>
    <row r="731" spans="1:7" x14ac:dyDescent="0.25">
      <c r="A731" s="18">
        <v>722</v>
      </c>
      <c r="B731" s="208"/>
      <c r="C731" s="209"/>
      <c r="D731" s="27"/>
      <c r="E731" s="83"/>
      <c r="F731" s="33"/>
      <c r="G731" s="27"/>
    </row>
    <row r="732" spans="1:7" x14ac:dyDescent="0.25">
      <c r="A732" s="18">
        <v>723</v>
      </c>
      <c r="B732" s="208"/>
      <c r="C732" s="209"/>
      <c r="D732" s="27"/>
      <c r="E732" s="83"/>
      <c r="F732" s="33"/>
      <c r="G732" s="27"/>
    </row>
    <row r="733" spans="1:7" x14ac:dyDescent="0.25">
      <c r="A733" s="18">
        <v>724</v>
      </c>
      <c r="B733" s="208"/>
      <c r="C733" s="209"/>
      <c r="D733" s="27"/>
      <c r="E733" s="83"/>
      <c r="F733" s="33"/>
      <c r="G733" s="27"/>
    </row>
    <row r="734" spans="1:7" x14ac:dyDescent="0.25">
      <c r="A734" s="18">
        <v>725</v>
      </c>
      <c r="B734" s="208"/>
      <c r="C734" s="209"/>
      <c r="D734" s="27"/>
      <c r="E734" s="83"/>
      <c r="F734" s="33"/>
      <c r="G734" s="27"/>
    </row>
    <row r="735" spans="1:7" x14ac:dyDescent="0.25">
      <c r="A735" s="18">
        <v>726</v>
      </c>
      <c r="B735" s="208"/>
      <c r="C735" s="209"/>
      <c r="D735" s="28"/>
      <c r="E735" s="82"/>
      <c r="F735" s="19"/>
      <c r="G735" s="27"/>
    </row>
    <row r="736" spans="1:7" x14ac:dyDescent="0.25">
      <c r="A736" s="18">
        <v>727</v>
      </c>
      <c r="B736" s="208"/>
      <c r="C736" s="209"/>
      <c r="D736" s="28"/>
      <c r="E736" s="82"/>
      <c r="F736" s="33"/>
      <c r="G736" s="27"/>
    </row>
    <row r="737" spans="1:7" x14ac:dyDescent="0.25">
      <c r="A737" s="18">
        <v>728</v>
      </c>
      <c r="B737" s="220"/>
      <c r="C737" s="221"/>
      <c r="D737" s="28"/>
      <c r="E737" s="127"/>
      <c r="F737" s="33"/>
      <c r="G737" s="27"/>
    </row>
    <row r="738" spans="1:7" x14ac:dyDescent="0.25">
      <c r="A738" s="18">
        <v>729</v>
      </c>
      <c r="B738" s="220"/>
      <c r="C738" s="221"/>
      <c r="D738" s="28"/>
      <c r="E738" s="82"/>
      <c r="F738" s="33"/>
      <c r="G738" s="27"/>
    </row>
    <row r="739" spans="1:7" x14ac:dyDescent="0.25">
      <c r="A739" s="18">
        <v>730</v>
      </c>
      <c r="B739" s="208"/>
      <c r="C739" s="209"/>
      <c r="D739" s="27"/>
      <c r="E739" s="83"/>
      <c r="F739" s="33"/>
      <c r="G739" s="27"/>
    </row>
    <row r="740" spans="1:7" x14ac:dyDescent="0.25">
      <c r="A740" s="18">
        <v>731</v>
      </c>
      <c r="B740" s="208"/>
      <c r="C740" s="209"/>
      <c r="D740" s="27"/>
      <c r="E740" s="83"/>
      <c r="F740" s="33"/>
      <c r="G740" s="27"/>
    </row>
    <row r="741" spans="1:7" x14ac:dyDescent="0.25">
      <c r="A741" s="18">
        <v>732</v>
      </c>
      <c r="B741" s="208"/>
      <c r="C741" s="209"/>
      <c r="D741" s="27"/>
      <c r="E741" s="83"/>
      <c r="F741" s="33"/>
      <c r="G741" s="27"/>
    </row>
    <row r="742" spans="1:7" x14ac:dyDescent="0.25">
      <c r="A742" s="18">
        <v>733</v>
      </c>
      <c r="B742" s="208"/>
      <c r="C742" s="209"/>
      <c r="D742" s="27"/>
      <c r="E742" s="83"/>
      <c r="F742" s="33"/>
      <c r="G742" s="27"/>
    </row>
    <row r="743" spans="1:7" x14ac:dyDescent="0.25">
      <c r="A743" s="18">
        <v>734</v>
      </c>
      <c r="B743" s="208"/>
      <c r="C743" s="209"/>
      <c r="D743" s="27"/>
      <c r="E743" s="83"/>
      <c r="F743" s="33"/>
      <c r="G743" s="27"/>
    </row>
    <row r="744" spans="1:7" x14ac:dyDescent="0.25">
      <c r="A744" s="18">
        <v>735</v>
      </c>
      <c r="B744" s="208"/>
      <c r="C744" s="209"/>
      <c r="D744" s="27"/>
      <c r="E744" s="83"/>
      <c r="F744" s="33"/>
      <c r="G744" s="27"/>
    </row>
    <row r="745" spans="1:7" x14ac:dyDescent="0.25">
      <c r="A745" s="18">
        <v>736</v>
      </c>
      <c r="B745" s="208"/>
      <c r="C745" s="209"/>
      <c r="D745" s="27"/>
      <c r="E745" s="83"/>
      <c r="F745" s="33"/>
      <c r="G745" s="27"/>
    </row>
    <row r="746" spans="1:7" x14ac:dyDescent="0.25">
      <c r="A746" s="18">
        <v>737</v>
      </c>
      <c r="B746" s="208"/>
      <c r="C746" s="209"/>
      <c r="D746" s="27"/>
      <c r="E746" s="83"/>
      <c r="F746" s="33"/>
      <c r="G746" s="27"/>
    </row>
    <row r="747" spans="1:7" x14ac:dyDescent="0.25">
      <c r="A747" s="18">
        <v>738</v>
      </c>
      <c r="B747" s="208"/>
      <c r="C747" s="209"/>
      <c r="D747" s="27"/>
      <c r="E747" s="83"/>
      <c r="F747" s="33"/>
      <c r="G747" s="27"/>
    </row>
    <row r="748" spans="1:7" x14ac:dyDescent="0.25">
      <c r="A748" s="18">
        <v>739</v>
      </c>
      <c r="B748" s="208"/>
      <c r="C748" s="209"/>
      <c r="D748" s="27"/>
      <c r="E748" s="83"/>
      <c r="F748" s="33"/>
      <c r="G748" s="27"/>
    </row>
    <row r="749" spans="1:7" x14ac:dyDescent="0.25">
      <c r="A749" s="18">
        <v>740</v>
      </c>
      <c r="B749" s="208"/>
      <c r="C749" s="209"/>
      <c r="D749" s="27"/>
      <c r="E749" s="83"/>
      <c r="F749" s="33"/>
      <c r="G749" s="27"/>
    </row>
    <row r="750" spans="1:7" x14ac:dyDescent="0.25">
      <c r="A750" s="18">
        <v>741</v>
      </c>
      <c r="B750" s="208"/>
      <c r="C750" s="209"/>
      <c r="D750" s="27"/>
      <c r="E750" s="83"/>
      <c r="F750" s="33"/>
      <c r="G750" s="27"/>
    </row>
    <row r="751" spans="1:7" x14ac:dyDescent="0.25">
      <c r="A751" s="18">
        <v>742</v>
      </c>
      <c r="B751" s="208"/>
      <c r="C751" s="209"/>
      <c r="D751" s="27"/>
      <c r="E751" s="83"/>
      <c r="F751" s="33"/>
      <c r="G751" s="27"/>
    </row>
    <row r="752" spans="1:7" x14ac:dyDescent="0.25">
      <c r="A752" s="18">
        <v>743</v>
      </c>
      <c r="B752" s="208"/>
      <c r="C752" s="209"/>
      <c r="D752" s="27"/>
      <c r="E752" s="83"/>
      <c r="F752" s="33"/>
      <c r="G752" s="27"/>
    </row>
    <row r="753" spans="1:7" x14ac:dyDescent="0.25">
      <c r="A753" s="18">
        <v>744</v>
      </c>
      <c r="B753" s="208"/>
      <c r="C753" s="209"/>
      <c r="D753" s="27"/>
      <c r="E753" s="83"/>
      <c r="F753" s="33"/>
      <c r="G753" s="27"/>
    </row>
    <row r="754" spans="1:7" x14ac:dyDescent="0.25">
      <c r="A754" s="18">
        <v>745</v>
      </c>
      <c r="B754" s="208"/>
      <c r="C754" s="209"/>
      <c r="D754" s="27"/>
      <c r="E754" s="83"/>
      <c r="F754" s="33"/>
      <c r="G754" s="27"/>
    </row>
    <row r="755" spans="1:7" x14ac:dyDescent="0.25">
      <c r="A755" s="18">
        <v>746</v>
      </c>
      <c r="B755" s="208"/>
      <c r="C755" s="209"/>
      <c r="D755" s="27"/>
      <c r="E755" s="83"/>
      <c r="F755" s="33"/>
      <c r="G755" s="27"/>
    </row>
    <row r="756" spans="1:7" x14ac:dyDescent="0.25">
      <c r="A756" s="18">
        <v>747</v>
      </c>
      <c r="B756" s="208"/>
      <c r="C756" s="209"/>
      <c r="D756" s="27"/>
      <c r="E756" s="83"/>
      <c r="F756" s="33"/>
      <c r="G756" s="27"/>
    </row>
    <row r="757" spans="1:7" x14ac:dyDescent="0.25">
      <c r="A757" s="18">
        <v>748</v>
      </c>
      <c r="B757" s="208"/>
      <c r="C757" s="209"/>
      <c r="D757" s="27"/>
      <c r="E757" s="83"/>
      <c r="F757" s="33"/>
      <c r="G757" s="27"/>
    </row>
    <row r="758" spans="1:7" x14ac:dyDescent="0.25">
      <c r="A758" s="18">
        <v>749</v>
      </c>
      <c r="B758" s="208"/>
      <c r="C758" s="209"/>
      <c r="D758" s="27"/>
      <c r="E758" s="83"/>
      <c r="F758" s="33"/>
      <c r="G758" s="27"/>
    </row>
    <row r="759" spans="1:7" x14ac:dyDescent="0.25">
      <c r="A759" s="18">
        <v>750</v>
      </c>
      <c r="B759" s="208"/>
      <c r="C759" s="209"/>
      <c r="D759" s="27"/>
      <c r="E759" s="83"/>
      <c r="F759" s="33"/>
      <c r="G759" s="27"/>
    </row>
    <row r="760" spans="1:7" x14ac:dyDescent="0.25">
      <c r="A760" s="18">
        <v>751</v>
      </c>
      <c r="B760" s="208"/>
      <c r="C760" s="209"/>
      <c r="D760" s="28"/>
      <c r="E760" s="82"/>
      <c r="F760" s="19"/>
      <c r="G760" s="27"/>
    </row>
    <row r="761" spans="1:7" x14ac:dyDescent="0.25">
      <c r="A761" s="18">
        <v>752</v>
      </c>
      <c r="B761" s="208"/>
      <c r="C761" s="209"/>
      <c r="D761" s="28"/>
      <c r="E761" s="82"/>
      <c r="F761" s="33"/>
      <c r="G761" s="27"/>
    </row>
    <row r="762" spans="1:7" x14ac:dyDescent="0.25">
      <c r="A762" s="18">
        <v>753</v>
      </c>
      <c r="B762" s="220"/>
      <c r="C762" s="221"/>
      <c r="D762" s="28"/>
      <c r="E762" s="127"/>
      <c r="F762" s="33"/>
      <c r="G762" s="27"/>
    </row>
    <row r="763" spans="1:7" x14ac:dyDescent="0.25">
      <c r="A763" s="18">
        <v>754</v>
      </c>
      <c r="B763" s="220"/>
      <c r="C763" s="221"/>
      <c r="D763" s="28"/>
      <c r="E763" s="82"/>
      <c r="F763" s="33"/>
      <c r="G763" s="27"/>
    </row>
    <row r="764" spans="1:7" x14ac:dyDescent="0.25">
      <c r="A764" s="18">
        <v>755</v>
      </c>
      <c r="B764" s="208"/>
      <c r="C764" s="209"/>
      <c r="D764" s="27"/>
      <c r="E764" s="83"/>
      <c r="F764" s="33"/>
      <c r="G764" s="27"/>
    </row>
    <row r="765" spans="1:7" x14ac:dyDescent="0.25">
      <c r="A765" s="18">
        <v>756</v>
      </c>
      <c r="B765" s="208"/>
      <c r="C765" s="209"/>
      <c r="D765" s="27"/>
      <c r="E765" s="83"/>
      <c r="F765" s="33"/>
      <c r="G765" s="27"/>
    </row>
    <row r="766" spans="1:7" x14ac:dyDescent="0.25">
      <c r="A766" s="18">
        <v>757</v>
      </c>
      <c r="B766" s="208"/>
      <c r="C766" s="209"/>
      <c r="D766" s="27"/>
      <c r="E766" s="83"/>
      <c r="F766" s="33"/>
      <c r="G766" s="27"/>
    </row>
    <row r="767" spans="1:7" x14ac:dyDescent="0.25">
      <c r="A767" s="18">
        <v>758</v>
      </c>
      <c r="B767" s="208"/>
      <c r="C767" s="209"/>
      <c r="D767" s="27"/>
      <c r="E767" s="83"/>
      <c r="F767" s="33"/>
      <c r="G767" s="27"/>
    </row>
    <row r="768" spans="1:7" x14ac:dyDescent="0.25">
      <c r="A768" s="18">
        <v>759</v>
      </c>
      <c r="B768" s="208"/>
      <c r="C768" s="209"/>
      <c r="D768" s="27"/>
      <c r="E768" s="83"/>
      <c r="F768" s="33"/>
      <c r="G768" s="27"/>
    </row>
    <row r="769" spans="1:7" x14ac:dyDescent="0.25">
      <c r="A769" s="18">
        <v>760</v>
      </c>
      <c r="B769" s="208"/>
      <c r="C769" s="209"/>
      <c r="D769" s="27"/>
      <c r="E769" s="83"/>
      <c r="F769" s="33"/>
      <c r="G769" s="27"/>
    </row>
    <row r="770" spans="1:7" x14ac:dyDescent="0.25">
      <c r="A770" s="18">
        <v>761</v>
      </c>
      <c r="B770" s="208"/>
      <c r="C770" s="209"/>
      <c r="D770" s="27"/>
      <c r="E770" s="83"/>
      <c r="F770" s="33"/>
      <c r="G770" s="27"/>
    </row>
    <row r="771" spans="1:7" x14ac:dyDescent="0.25">
      <c r="A771" s="18">
        <v>762</v>
      </c>
      <c r="B771" s="208"/>
      <c r="C771" s="209"/>
      <c r="D771" s="27"/>
      <c r="E771" s="83"/>
      <c r="F771" s="33"/>
      <c r="G771" s="27"/>
    </row>
    <row r="772" spans="1:7" x14ac:dyDescent="0.25">
      <c r="A772" s="18">
        <v>763</v>
      </c>
      <c r="B772" s="208"/>
      <c r="C772" s="209"/>
      <c r="D772" s="27"/>
      <c r="E772" s="83"/>
      <c r="F772" s="33"/>
      <c r="G772" s="27"/>
    </row>
    <row r="773" spans="1:7" x14ac:dyDescent="0.25">
      <c r="A773" s="18">
        <v>764</v>
      </c>
      <c r="B773" s="208"/>
      <c r="C773" s="209"/>
      <c r="D773" s="27"/>
      <c r="E773" s="83"/>
      <c r="F773" s="33"/>
      <c r="G773" s="27"/>
    </row>
    <row r="774" spans="1:7" x14ac:dyDescent="0.25">
      <c r="A774" s="18">
        <v>765</v>
      </c>
      <c r="B774" s="208"/>
      <c r="C774" s="209"/>
      <c r="D774" s="27"/>
      <c r="E774" s="83"/>
      <c r="F774" s="33"/>
      <c r="G774" s="27"/>
    </row>
    <row r="775" spans="1:7" x14ac:dyDescent="0.25">
      <c r="A775" s="18">
        <v>766</v>
      </c>
      <c r="B775" s="208"/>
      <c r="C775" s="209"/>
      <c r="D775" s="27"/>
      <c r="E775" s="83"/>
      <c r="F775" s="33"/>
      <c r="G775" s="27"/>
    </row>
    <row r="776" spans="1:7" x14ac:dyDescent="0.25">
      <c r="A776" s="18">
        <v>767</v>
      </c>
      <c r="B776" s="208"/>
      <c r="C776" s="209"/>
      <c r="D776" s="27"/>
      <c r="E776" s="83"/>
      <c r="F776" s="33"/>
      <c r="G776" s="27"/>
    </row>
    <row r="777" spans="1:7" x14ac:dyDescent="0.25">
      <c r="A777" s="18">
        <v>768</v>
      </c>
      <c r="B777" s="208"/>
      <c r="C777" s="209"/>
      <c r="D777" s="27"/>
      <c r="E777" s="83"/>
      <c r="F777" s="33"/>
      <c r="G777" s="27"/>
    </row>
    <row r="778" spans="1:7" x14ac:dyDescent="0.25">
      <c r="A778" s="18">
        <v>769</v>
      </c>
      <c r="B778" s="208"/>
      <c r="C778" s="209"/>
      <c r="D778" s="27"/>
      <c r="E778" s="83"/>
      <c r="F778" s="33"/>
      <c r="G778" s="27"/>
    </row>
    <row r="779" spans="1:7" x14ac:dyDescent="0.25">
      <c r="A779" s="18">
        <v>770</v>
      </c>
      <c r="B779" s="208"/>
      <c r="C779" s="209"/>
      <c r="D779" s="27"/>
      <c r="E779" s="83"/>
      <c r="F779" s="33"/>
      <c r="G779" s="27"/>
    </row>
    <row r="780" spans="1:7" x14ac:dyDescent="0.25">
      <c r="A780" s="18">
        <v>771</v>
      </c>
      <c r="B780" s="208"/>
      <c r="C780" s="209"/>
      <c r="D780" s="27"/>
      <c r="E780" s="83"/>
      <c r="F780" s="33"/>
      <c r="G780" s="27"/>
    </row>
    <row r="781" spans="1:7" x14ac:dyDescent="0.25">
      <c r="A781" s="18">
        <v>772</v>
      </c>
      <c r="B781" s="208"/>
      <c r="C781" s="209"/>
      <c r="D781" s="27"/>
      <c r="E781" s="83"/>
      <c r="F781" s="33"/>
      <c r="G781" s="27"/>
    </row>
    <row r="782" spans="1:7" x14ac:dyDescent="0.25">
      <c r="A782" s="18">
        <v>773</v>
      </c>
      <c r="B782" s="208"/>
      <c r="C782" s="209"/>
      <c r="D782" s="27"/>
      <c r="E782" s="83"/>
      <c r="F782" s="33"/>
      <c r="G782" s="27"/>
    </row>
    <row r="783" spans="1:7" x14ac:dyDescent="0.25">
      <c r="A783" s="18">
        <v>774</v>
      </c>
      <c r="B783" s="208"/>
      <c r="C783" s="209"/>
      <c r="D783" s="27"/>
      <c r="E783" s="83"/>
      <c r="F783" s="33"/>
      <c r="G783" s="27"/>
    </row>
    <row r="784" spans="1:7" x14ac:dyDescent="0.25">
      <c r="A784" s="18">
        <v>775</v>
      </c>
      <c r="B784" s="208"/>
      <c r="C784" s="209"/>
      <c r="D784" s="27"/>
      <c r="E784" s="83"/>
      <c r="F784" s="33"/>
      <c r="G784" s="27"/>
    </row>
    <row r="785" spans="1:7" x14ac:dyDescent="0.25">
      <c r="A785" s="18">
        <v>776</v>
      </c>
      <c r="B785" s="208"/>
      <c r="C785" s="209"/>
      <c r="D785" s="28"/>
      <c r="E785" s="82"/>
      <c r="F785" s="19"/>
      <c r="G785" s="27"/>
    </row>
    <row r="786" spans="1:7" x14ac:dyDescent="0.25">
      <c r="A786" s="18">
        <v>777</v>
      </c>
      <c r="B786" s="208"/>
      <c r="C786" s="209"/>
      <c r="D786" s="28"/>
      <c r="E786" s="82"/>
      <c r="F786" s="33"/>
      <c r="G786" s="27"/>
    </row>
    <row r="787" spans="1:7" x14ac:dyDescent="0.25">
      <c r="A787" s="18">
        <v>778</v>
      </c>
      <c r="B787" s="220"/>
      <c r="C787" s="221"/>
      <c r="D787" s="28"/>
      <c r="E787" s="127"/>
      <c r="F787" s="33"/>
      <c r="G787" s="27"/>
    </row>
    <row r="788" spans="1:7" x14ac:dyDescent="0.25">
      <c r="A788" s="18">
        <v>779</v>
      </c>
      <c r="B788" s="220"/>
      <c r="C788" s="221"/>
      <c r="D788" s="28"/>
      <c r="E788" s="82"/>
      <c r="F788" s="33"/>
      <c r="G788" s="27"/>
    </row>
    <row r="789" spans="1:7" x14ac:dyDescent="0.25">
      <c r="A789" s="18">
        <v>780</v>
      </c>
      <c r="B789" s="208"/>
      <c r="C789" s="209"/>
      <c r="D789" s="27"/>
      <c r="E789" s="83"/>
      <c r="F789" s="33"/>
      <c r="G789" s="27"/>
    </row>
    <row r="790" spans="1:7" x14ac:dyDescent="0.25">
      <c r="A790" s="18">
        <v>781</v>
      </c>
      <c r="B790" s="208"/>
      <c r="C790" s="209"/>
      <c r="D790" s="27"/>
      <c r="E790" s="83"/>
      <c r="F790" s="33"/>
      <c r="G790" s="27"/>
    </row>
    <row r="791" spans="1:7" x14ac:dyDescent="0.25">
      <c r="A791" s="18">
        <v>782</v>
      </c>
      <c r="B791" s="208"/>
      <c r="C791" s="209"/>
      <c r="D791" s="27"/>
      <c r="E791" s="83"/>
      <c r="F791" s="33"/>
      <c r="G791" s="27"/>
    </row>
    <row r="792" spans="1:7" x14ac:dyDescent="0.25">
      <c r="A792" s="18">
        <v>783</v>
      </c>
      <c r="B792" s="208"/>
      <c r="C792" s="209"/>
      <c r="D792" s="27"/>
      <c r="E792" s="83"/>
      <c r="F792" s="33"/>
      <c r="G792" s="27"/>
    </row>
    <row r="793" spans="1:7" x14ac:dyDescent="0.25">
      <c r="A793" s="18">
        <v>784</v>
      </c>
      <c r="B793" s="208"/>
      <c r="C793" s="209"/>
      <c r="D793" s="27"/>
      <c r="E793" s="83"/>
      <c r="F793" s="33"/>
      <c r="G793" s="27"/>
    </row>
    <row r="794" spans="1:7" x14ac:dyDescent="0.25">
      <c r="A794" s="18">
        <v>785</v>
      </c>
      <c r="B794" s="208"/>
      <c r="C794" s="209"/>
      <c r="D794" s="27"/>
      <c r="E794" s="83"/>
      <c r="F794" s="33"/>
      <c r="G794" s="27"/>
    </row>
    <row r="795" spans="1:7" x14ac:dyDescent="0.25">
      <c r="A795" s="18">
        <v>786</v>
      </c>
      <c r="B795" s="208"/>
      <c r="C795" s="209"/>
      <c r="D795" s="27"/>
      <c r="E795" s="83"/>
      <c r="F795" s="33"/>
      <c r="G795" s="27"/>
    </row>
    <row r="796" spans="1:7" x14ac:dyDescent="0.25">
      <c r="A796" s="18">
        <v>787</v>
      </c>
      <c r="B796" s="208"/>
      <c r="C796" s="209"/>
      <c r="D796" s="27"/>
      <c r="E796" s="83"/>
      <c r="F796" s="33"/>
      <c r="G796" s="27"/>
    </row>
    <row r="797" spans="1:7" x14ac:dyDescent="0.25">
      <c r="A797" s="18">
        <v>788</v>
      </c>
      <c r="B797" s="208"/>
      <c r="C797" s="209"/>
      <c r="D797" s="27"/>
      <c r="E797" s="83"/>
      <c r="F797" s="33"/>
      <c r="G797" s="27"/>
    </row>
    <row r="798" spans="1:7" x14ac:dyDescent="0.25">
      <c r="A798" s="18">
        <v>789</v>
      </c>
      <c r="B798" s="208"/>
      <c r="C798" s="209"/>
      <c r="D798" s="27"/>
      <c r="E798" s="83"/>
      <c r="F798" s="33"/>
      <c r="G798" s="27"/>
    </row>
    <row r="799" spans="1:7" x14ac:dyDescent="0.25">
      <c r="A799" s="18">
        <v>790</v>
      </c>
      <c r="B799" s="208"/>
      <c r="C799" s="209"/>
      <c r="D799" s="27"/>
      <c r="E799" s="83"/>
      <c r="F799" s="33"/>
      <c r="G799" s="27"/>
    </row>
    <row r="800" spans="1:7" x14ac:dyDescent="0.25">
      <c r="A800" s="18">
        <v>791</v>
      </c>
      <c r="B800" s="208"/>
      <c r="C800" s="209"/>
      <c r="D800" s="27"/>
      <c r="E800" s="83"/>
      <c r="F800" s="33"/>
      <c r="G800" s="27"/>
    </row>
    <row r="801" spans="1:7" x14ac:dyDescent="0.25">
      <c r="A801" s="18">
        <v>792</v>
      </c>
      <c r="B801" s="208"/>
      <c r="C801" s="209"/>
      <c r="D801" s="27"/>
      <c r="E801" s="83"/>
      <c r="F801" s="33"/>
      <c r="G801" s="27"/>
    </row>
    <row r="802" spans="1:7" x14ac:dyDescent="0.25">
      <c r="A802" s="18">
        <v>793</v>
      </c>
      <c r="B802" s="208"/>
      <c r="C802" s="209"/>
      <c r="D802" s="27"/>
      <c r="E802" s="83"/>
      <c r="F802" s="33"/>
      <c r="G802" s="27"/>
    </row>
    <row r="803" spans="1:7" x14ac:dyDescent="0.25">
      <c r="A803" s="18">
        <v>794</v>
      </c>
      <c r="B803" s="208"/>
      <c r="C803" s="209"/>
      <c r="D803" s="27"/>
      <c r="E803" s="83"/>
      <c r="F803" s="33"/>
      <c r="G803" s="27"/>
    </row>
    <row r="804" spans="1:7" x14ac:dyDescent="0.25">
      <c r="A804" s="18">
        <v>795</v>
      </c>
      <c r="B804" s="208"/>
      <c r="C804" s="209"/>
      <c r="D804" s="27"/>
      <c r="E804" s="83"/>
      <c r="F804" s="33"/>
      <c r="G804" s="27"/>
    </row>
    <row r="805" spans="1:7" x14ac:dyDescent="0.25">
      <c r="A805" s="18">
        <v>796</v>
      </c>
      <c r="B805" s="208"/>
      <c r="C805" s="209"/>
      <c r="D805" s="27"/>
      <c r="E805" s="83"/>
      <c r="F805" s="33"/>
      <c r="G805" s="27"/>
    </row>
    <row r="806" spans="1:7" x14ac:dyDescent="0.25">
      <c r="A806" s="18">
        <v>797</v>
      </c>
      <c r="B806" s="208"/>
      <c r="C806" s="209"/>
      <c r="D806" s="27"/>
      <c r="E806" s="83"/>
      <c r="F806" s="33"/>
      <c r="G806" s="27"/>
    </row>
    <row r="807" spans="1:7" x14ac:dyDescent="0.25">
      <c r="A807" s="18">
        <v>798</v>
      </c>
      <c r="B807" s="208"/>
      <c r="C807" s="209"/>
      <c r="D807" s="27"/>
      <c r="E807" s="83"/>
      <c r="F807" s="33"/>
      <c r="G807" s="27"/>
    </row>
    <row r="808" spans="1:7" x14ac:dyDescent="0.25">
      <c r="A808" s="18">
        <v>799</v>
      </c>
      <c r="B808" s="208"/>
      <c r="C808" s="209"/>
      <c r="D808" s="27"/>
      <c r="E808" s="83"/>
      <c r="F808" s="33"/>
      <c r="G808" s="27"/>
    </row>
    <row r="809" spans="1:7" x14ac:dyDescent="0.25">
      <c r="A809" s="18">
        <v>800</v>
      </c>
      <c r="B809" s="208"/>
      <c r="C809" s="209"/>
      <c r="D809" s="27"/>
      <c r="E809" s="83"/>
      <c r="F809" s="33"/>
      <c r="G809" s="27"/>
    </row>
    <row r="810" spans="1:7" x14ac:dyDescent="0.25">
      <c r="A810" s="18">
        <v>801</v>
      </c>
      <c r="B810" s="208"/>
      <c r="C810" s="209"/>
      <c r="D810" s="28"/>
      <c r="E810" s="82"/>
      <c r="F810" s="19"/>
      <c r="G810" s="27"/>
    </row>
    <row r="811" spans="1:7" x14ac:dyDescent="0.25">
      <c r="A811" s="18">
        <v>802</v>
      </c>
      <c r="B811" s="208"/>
      <c r="C811" s="209"/>
      <c r="D811" s="28"/>
      <c r="E811" s="82"/>
      <c r="F811" s="33"/>
      <c r="G811" s="27"/>
    </row>
    <row r="812" spans="1:7" x14ac:dyDescent="0.25">
      <c r="A812" s="18">
        <v>803</v>
      </c>
      <c r="B812" s="220"/>
      <c r="C812" s="221"/>
      <c r="D812" s="28"/>
      <c r="E812" s="127"/>
      <c r="F812" s="33"/>
      <c r="G812" s="27"/>
    </row>
    <row r="813" spans="1:7" x14ac:dyDescent="0.25">
      <c r="A813" s="18">
        <v>804</v>
      </c>
      <c r="B813" s="220"/>
      <c r="C813" s="221"/>
      <c r="D813" s="28"/>
      <c r="E813" s="82"/>
      <c r="F813" s="33"/>
      <c r="G813" s="27"/>
    </row>
    <row r="814" spans="1:7" x14ac:dyDescent="0.25">
      <c r="A814" s="18">
        <v>805</v>
      </c>
      <c r="B814" s="208"/>
      <c r="C814" s="209"/>
      <c r="D814" s="27"/>
      <c r="E814" s="83"/>
      <c r="F814" s="33"/>
      <c r="G814" s="27"/>
    </row>
    <row r="815" spans="1:7" x14ac:dyDescent="0.25">
      <c r="A815" s="18">
        <v>806</v>
      </c>
      <c r="B815" s="208"/>
      <c r="C815" s="209"/>
      <c r="D815" s="27"/>
      <c r="E815" s="83"/>
      <c r="F815" s="33"/>
      <c r="G815" s="27"/>
    </row>
    <row r="816" spans="1:7" x14ac:dyDescent="0.25">
      <c r="A816" s="18">
        <v>807</v>
      </c>
      <c r="B816" s="208"/>
      <c r="C816" s="209"/>
      <c r="D816" s="27"/>
      <c r="E816" s="83"/>
      <c r="F816" s="33"/>
      <c r="G816" s="27"/>
    </row>
    <row r="817" spans="1:7" x14ac:dyDescent="0.25">
      <c r="A817" s="18">
        <v>808</v>
      </c>
      <c r="B817" s="208"/>
      <c r="C817" s="209"/>
      <c r="D817" s="27"/>
      <c r="E817" s="83"/>
      <c r="F817" s="33"/>
      <c r="G817" s="27"/>
    </row>
    <row r="818" spans="1:7" x14ac:dyDescent="0.25">
      <c r="A818" s="18">
        <v>809</v>
      </c>
      <c r="B818" s="208"/>
      <c r="C818" s="209"/>
      <c r="D818" s="27"/>
      <c r="E818" s="83"/>
      <c r="F818" s="33"/>
      <c r="G818" s="27"/>
    </row>
    <row r="819" spans="1:7" x14ac:dyDescent="0.25">
      <c r="A819" s="18">
        <v>810</v>
      </c>
      <c r="B819" s="208"/>
      <c r="C819" s="209"/>
      <c r="D819" s="27"/>
      <c r="E819" s="83"/>
      <c r="F819" s="33"/>
      <c r="G819" s="27"/>
    </row>
    <row r="820" spans="1:7" x14ac:dyDescent="0.25">
      <c r="A820" s="18">
        <v>811</v>
      </c>
      <c r="B820" s="208"/>
      <c r="C820" s="209"/>
      <c r="D820" s="27"/>
      <c r="E820" s="83"/>
      <c r="F820" s="33"/>
      <c r="G820" s="27"/>
    </row>
    <row r="821" spans="1:7" x14ac:dyDescent="0.25">
      <c r="A821" s="18">
        <v>812</v>
      </c>
      <c r="B821" s="208"/>
      <c r="C821" s="209"/>
      <c r="D821" s="27"/>
      <c r="E821" s="83"/>
      <c r="F821" s="33"/>
      <c r="G821" s="27"/>
    </row>
    <row r="822" spans="1:7" x14ac:dyDescent="0.25">
      <c r="A822" s="18">
        <v>813</v>
      </c>
      <c r="B822" s="208"/>
      <c r="C822" s="209"/>
      <c r="D822" s="27"/>
      <c r="E822" s="83"/>
      <c r="F822" s="33"/>
      <c r="G822" s="27"/>
    </row>
    <row r="823" spans="1:7" x14ac:dyDescent="0.25">
      <c r="A823" s="18">
        <v>814</v>
      </c>
      <c r="B823" s="208"/>
      <c r="C823" s="209"/>
      <c r="D823" s="27"/>
      <c r="E823" s="83"/>
      <c r="F823" s="33"/>
      <c r="G823" s="27"/>
    </row>
    <row r="824" spans="1:7" x14ac:dyDescent="0.25">
      <c r="A824" s="18">
        <v>815</v>
      </c>
      <c r="B824" s="208"/>
      <c r="C824" s="209"/>
      <c r="D824" s="27"/>
      <c r="E824" s="83"/>
      <c r="F824" s="33"/>
      <c r="G824" s="27"/>
    </row>
    <row r="825" spans="1:7" x14ac:dyDescent="0.25">
      <c r="A825" s="18">
        <v>816</v>
      </c>
      <c r="B825" s="208"/>
      <c r="C825" s="209"/>
      <c r="D825" s="27"/>
      <c r="E825" s="83"/>
      <c r="F825" s="33"/>
      <c r="G825" s="27"/>
    </row>
    <row r="826" spans="1:7" x14ac:dyDescent="0.25">
      <c r="A826" s="18">
        <v>817</v>
      </c>
      <c r="B826" s="208"/>
      <c r="C826" s="209"/>
      <c r="D826" s="27"/>
      <c r="E826" s="83"/>
      <c r="F826" s="33"/>
      <c r="G826" s="27"/>
    </row>
    <row r="827" spans="1:7" x14ac:dyDescent="0.25">
      <c r="A827" s="18">
        <v>818</v>
      </c>
      <c r="B827" s="208"/>
      <c r="C827" s="209"/>
      <c r="D827" s="27"/>
      <c r="E827" s="83"/>
      <c r="F827" s="33"/>
      <c r="G827" s="27"/>
    </row>
    <row r="828" spans="1:7" x14ac:dyDescent="0.25">
      <c r="A828" s="18">
        <v>819</v>
      </c>
      <c r="B828" s="208"/>
      <c r="C828" s="209"/>
      <c r="D828" s="27"/>
      <c r="E828" s="83"/>
      <c r="F828" s="33"/>
      <c r="G828" s="27"/>
    </row>
    <row r="829" spans="1:7" x14ac:dyDescent="0.25">
      <c r="A829" s="18">
        <v>820</v>
      </c>
      <c r="B829" s="208"/>
      <c r="C829" s="209"/>
      <c r="D829" s="27"/>
      <c r="E829" s="83"/>
      <c r="F829" s="33"/>
      <c r="G829" s="27"/>
    </row>
    <row r="830" spans="1:7" x14ac:dyDescent="0.25">
      <c r="A830" s="18">
        <v>821</v>
      </c>
      <c r="B830" s="208"/>
      <c r="C830" s="209"/>
      <c r="D830" s="27"/>
      <c r="E830" s="83"/>
      <c r="F830" s="33"/>
      <c r="G830" s="27"/>
    </row>
    <row r="831" spans="1:7" x14ac:dyDescent="0.25">
      <c r="A831" s="18">
        <v>822</v>
      </c>
      <c r="B831" s="208"/>
      <c r="C831" s="209"/>
      <c r="D831" s="27"/>
      <c r="E831" s="83"/>
      <c r="F831" s="33"/>
      <c r="G831" s="27"/>
    </row>
    <row r="832" spans="1:7" x14ac:dyDescent="0.25">
      <c r="A832" s="18">
        <v>823</v>
      </c>
      <c r="B832" s="208"/>
      <c r="C832" s="209"/>
      <c r="D832" s="27"/>
      <c r="E832" s="83"/>
      <c r="F832" s="33"/>
      <c r="G832" s="27"/>
    </row>
    <row r="833" spans="1:7" x14ac:dyDescent="0.25">
      <c r="A833" s="18">
        <v>824</v>
      </c>
      <c r="B833" s="208"/>
      <c r="C833" s="209"/>
      <c r="D833" s="27"/>
      <c r="E833" s="83"/>
      <c r="F833" s="33"/>
      <c r="G833" s="27"/>
    </row>
    <row r="834" spans="1:7" x14ac:dyDescent="0.25">
      <c r="A834" s="18">
        <v>825</v>
      </c>
      <c r="B834" s="208"/>
      <c r="C834" s="209"/>
      <c r="D834" s="27"/>
      <c r="E834" s="83"/>
      <c r="F834" s="33"/>
      <c r="G834" s="27"/>
    </row>
    <row r="835" spans="1:7" x14ac:dyDescent="0.25">
      <c r="A835" s="18">
        <v>826</v>
      </c>
      <c r="B835" s="208"/>
      <c r="C835" s="209"/>
      <c r="D835" s="28"/>
      <c r="E835" s="82"/>
      <c r="F835" s="19"/>
      <c r="G835" s="27"/>
    </row>
    <row r="836" spans="1:7" x14ac:dyDescent="0.25">
      <c r="A836" s="18">
        <v>827</v>
      </c>
      <c r="B836" s="208"/>
      <c r="C836" s="209"/>
      <c r="D836" s="28"/>
      <c r="E836" s="82"/>
      <c r="F836" s="33"/>
      <c r="G836" s="27"/>
    </row>
    <row r="837" spans="1:7" x14ac:dyDescent="0.25">
      <c r="A837" s="18">
        <v>828</v>
      </c>
      <c r="B837" s="220"/>
      <c r="C837" s="221"/>
      <c r="D837" s="28"/>
      <c r="E837" s="127"/>
      <c r="F837" s="33"/>
      <c r="G837" s="27"/>
    </row>
    <row r="838" spans="1:7" x14ac:dyDescent="0.25">
      <c r="A838" s="18">
        <v>829</v>
      </c>
      <c r="B838" s="220"/>
      <c r="C838" s="221"/>
      <c r="D838" s="28"/>
      <c r="E838" s="82"/>
      <c r="F838" s="33"/>
      <c r="G838" s="27"/>
    </row>
    <row r="839" spans="1:7" x14ac:dyDescent="0.25">
      <c r="A839" s="18">
        <v>830</v>
      </c>
      <c r="B839" s="208"/>
      <c r="C839" s="209"/>
      <c r="D839" s="27"/>
      <c r="E839" s="83"/>
      <c r="F839" s="33"/>
      <c r="G839" s="27"/>
    </row>
    <row r="840" spans="1:7" x14ac:dyDescent="0.25">
      <c r="A840" s="18">
        <v>831</v>
      </c>
      <c r="B840" s="208"/>
      <c r="C840" s="209"/>
      <c r="D840" s="27"/>
      <c r="E840" s="83"/>
      <c r="F840" s="33"/>
      <c r="G840" s="27"/>
    </row>
    <row r="841" spans="1:7" x14ac:dyDescent="0.25">
      <c r="A841" s="18">
        <v>832</v>
      </c>
      <c r="B841" s="208"/>
      <c r="C841" s="209"/>
      <c r="D841" s="27"/>
      <c r="E841" s="83"/>
      <c r="F841" s="33"/>
      <c r="G841" s="27"/>
    </row>
    <row r="842" spans="1:7" x14ac:dyDescent="0.25">
      <c r="A842" s="18">
        <v>833</v>
      </c>
      <c r="B842" s="208"/>
      <c r="C842" s="209"/>
      <c r="D842" s="27"/>
      <c r="E842" s="83"/>
      <c r="F842" s="33"/>
      <c r="G842" s="27"/>
    </row>
    <row r="843" spans="1:7" x14ac:dyDescent="0.25">
      <c r="A843" s="18">
        <v>834</v>
      </c>
      <c r="B843" s="208"/>
      <c r="C843" s="209"/>
      <c r="D843" s="27"/>
      <c r="E843" s="83"/>
      <c r="F843" s="33"/>
      <c r="G843" s="27"/>
    </row>
    <row r="844" spans="1:7" x14ac:dyDescent="0.25">
      <c r="A844" s="18">
        <v>835</v>
      </c>
      <c r="B844" s="208"/>
      <c r="C844" s="209"/>
      <c r="D844" s="27"/>
      <c r="E844" s="83"/>
      <c r="F844" s="33"/>
      <c r="G844" s="27"/>
    </row>
    <row r="845" spans="1:7" x14ac:dyDescent="0.25">
      <c r="A845" s="18">
        <v>836</v>
      </c>
      <c r="B845" s="208"/>
      <c r="C845" s="209"/>
      <c r="D845" s="27"/>
      <c r="E845" s="83"/>
      <c r="F845" s="33"/>
      <c r="G845" s="27"/>
    </row>
    <row r="846" spans="1:7" x14ac:dyDescent="0.25">
      <c r="A846" s="18">
        <v>837</v>
      </c>
      <c r="B846" s="208"/>
      <c r="C846" s="209"/>
      <c r="D846" s="27"/>
      <c r="E846" s="83"/>
      <c r="F846" s="33"/>
      <c r="G846" s="27"/>
    </row>
    <row r="847" spans="1:7" x14ac:dyDescent="0.25">
      <c r="A847" s="18">
        <v>838</v>
      </c>
      <c r="B847" s="208"/>
      <c r="C847" s="209"/>
      <c r="D847" s="27"/>
      <c r="E847" s="83"/>
      <c r="F847" s="33"/>
      <c r="G847" s="27"/>
    </row>
    <row r="848" spans="1:7" x14ac:dyDescent="0.25">
      <c r="A848" s="18">
        <v>839</v>
      </c>
      <c r="B848" s="208"/>
      <c r="C848" s="209"/>
      <c r="D848" s="27"/>
      <c r="E848" s="83"/>
      <c r="F848" s="33"/>
      <c r="G848" s="27"/>
    </row>
    <row r="849" spans="1:7" x14ac:dyDescent="0.25">
      <c r="A849" s="18">
        <v>840</v>
      </c>
      <c r="B849" s="208"/>
      <c r="C849" s="209"/>
      <c r="D849" s="27"/>
      <c r="E849" s="83"/>
      <c r="F849" s="33"/>
      <c r="G849" s="27"/>
    </row>
    <row r="850" spans="1:7" x14ac:dyDescent="0.25">
      <c r="A850" s="18">
        <v>841</v>
      </c>
      <c r="B850" s="208"/>
      <c r="C850" s="209"/>
      <c r="D850" s="27"/>
      <c r="E850" s="83"/>
      <c r="F850" s="33"/>
      <c r="G850" s="27"/>
    </row>
    <row r="851" spans="1:7" x14ac:dyDescent="0.25">
      <c r="A851" s="18">
        <v>842</v>
      </c>
      <c r="B851" s="208"/>
      <c r="C851" s="209"/>
      <c r="D851" s="27"/>
      <c r="E851" s="83"/>
      <c r="F851" s="33"/>
      <c r="G851" s="27"/>
    </row>
    <row r="852" spans="1:7" x14ac:dyDescent="0.25">
      <c r="A852" s="18">
        <v>843</v>
      </c>
      <c r="B852" s="208"/>
      <c r="C852" s="209"/>
      <c r="D852" s="27"/>
      <c r="E852" s="83"/>
      <c r="F852" s="33"/>
      <c r="G852" s="27"/>
    </row>
    <row r="853" spans="1:7" x14ac:dyDescent="0.25">
      <c r="A853" s="18">
        <v>844</v>
      </c>
      <c r="B853" s="208"/>
      <c r="C853" s="209"/>
      <c r="D853" s="27"/>
      <c r="E853" s="83"/>
      <c r="F853" s="33"/>
      <c r="G853" s="27"/>
    </row>
    <row r="854" spans="1:7" x14ac:dyDescent="0.25">
      <c r="A854" s="18">
        <v>845</v>
      </c>
      <c r="B854" s="208"/>
      <c r="C854" s="209"/>
      <c r="D854" s="27"/>
      <c r="E854" s="83"/>
      <c r="F854" s="33"/>
      <c r="G854" s="27"/>
    </row>
    <row r="855" spans="1:7" x14ac:dyDescent="0.25">
      <c r="A855" s="18">
        <v>846</v>
      </c>
      <c r="B855" s="208"/>
      <c r="C855" s="209"/>
      <c r="D855" s="27"/>
      <c r="E855" s="83"/>
      <c r="F855" s="33"/>
      <c r="G855" s="27"/>
    </row>
    <row r="856" spans="1:7" x14ac:dyDescent="0.25">
      <c r="A856" s="18">
        <v>847</v>
      </c>
      <c r="B856" s="208"/>
      <c r="C856" s="209"/>
      <c r="D856" s="27"/>
      <c r="E856" s="83"/>
      <c r="F856" s="33"/>
      <c r="G856" s="27"/>
    </row>
    <row r="857" spans="1:7" x14ac:dyDescent="0.25">
      <c r="A857" s="18">
        <v>848</v>
      </c>
      <c r="B857" s="208"/>
      <c r="C857" s="209"/>
      <c r="D857" s="27"/>
      <c r="E857" s="83"/>
      <c r="F857" s="33"/>
      <c r="G857" s="27"/>
    </row>
    <row r="858" spans="1:7" x14ac:dyDescent="0.25">
      <c r="A858" s="18">
        <v>849</v>
      </c>
      <c r="B858" s="208"/>
      <c r="C858" s="209"/>
      <c r="D858" s="27"/>
      <c r="E858" s="83"/>
      <c r="F858" s="33"/>
      <c r="G858" s="27"/>
    </row>
    <row r="859" spans="1:7" x14ac:dyDescent="0.25">
      <c r="A859" s="18">
        <v>850</v>
      </c>
      <c r="B859" s="208"/>
      <c r="C859" s="209"/>
      <c r="D859" s="27"/>
      <c r="E859" s="83"/>
      <c r="F859" s="33"/>
      <c r="G859" s="27"/>
    </row>
    <row r="860" spans="1:7" x14ac:dyDescent="0.25">
      <c r="A860" s="18">
        <v>851</v>
      </c>
      <c r="B860" s="208"/>
      <c r="C860" s="209"/>
      <c r="D860" s="28"/>
      <c r="E860" s="82"/>
      <c r="F860" s="19"/>
      <c r="G860" s="27"/>
    </row>
    <row r="861" spans="1:7" x14ac:dyDescent="0.25">
      <c r="A861" s="18">
        <v>852</v>
      </c>
      <c r="B861" s="208"/>
      <c r="C861" s="209"/>
      <c r="D861" s="28"/>
      <c r="E861" s="82"/>
      <c r="F861" s="33"/>
      <c r="G861" s="27"/>
    </row>
    <row r="862" spans="1:7" x14ac:dyDescent="0.25">
      <c r="A862" s="18">
        <v>853</v>
      </c>
      <c r="B862" s="220"/>
      <c r="C862" s="221"/>
      <c r="D862" s="28"/>
      <c r="E862" s="127"/>
      <c r="F862" s="33"/>
      <c r="G862" s="27"/>
    </row>
    <row r="863" spans="1:7" x14ac:dyDescent="0.25">
      <c r="A863" s="18">
        <v>854</v>
      </c>
      <c r="B863" s="220"/>
      <c r="C863" s="221"/>
      <c r="D863" s="28"/>
      <c r="E863" s="82"/>
      <c r="F863" s="33"/>
      <c r="G863" s="27"/>
    </row>
    <row r="864" spans="1:7" x14ac:dyDescent="0.25">
      <c r="A864" s="18">
        <v>855</v>
      </c>
      <c r="B864" s="208"/>
      <c r="C864" s="209"/>
      <c r="D864" s="27"/>
      <c r="E864" s="83"/>
      <c r="F864" s="33"/>
      <c r="G864" s="27"/>
    </row>
    <row r="865" spans="1:7" x14ac:dyDescent="0.25">
      <c r="A865" s="18">
        <v>856</v>
      </c>
      <c r="B865" s="208"/>
      <c r="C865" s="209"/>
      <c r="D865" s="27"/>
      <c r="E865" s="83"/>
      <c r="F865" s="33"/>
      <c r="G865" s="27"/>
    </row>
    <row r="866" spans="1:7" x14ac:dyDescent="0.25">
      <c r="A866" s="18">
        <v>857</v>
      </c>
      <c r="B866" s="208"/>
      <c r="C866" s="209"/>
      <c r="D866" s="27"/>
      <c r="E866" s="83"/>
      <c r="F866" s="33"/>
      <c r="G866" s="27"/>
    </row>
    <row r="867" spans="1:7" x14ac:dyDescent="0.25">
      <c r="A867" s="18">
        <v>858</v>
      </c>
      <c r="B867" s="208"/>
      <c r="C867" s="209"/>
      <c r="D867" s="27"/>
      <c r="E867" s="83"/>
      <c r="F867" s="33"/>
      <c r="G867" s="27"/>
    </row>
    <row r="868" spans="1:7" x14ac:dyDescent="0.25">
      <c r="A868" s="18">
        <v>859</v>
      </c>
      <c r="B868" s="208"/>
      <c r="C868" s="209"/>
      <c r="D868" s="27"/>
      <c r="E868" s="83"/>
      <c r="F868" s="33"/>
      <c r="G868" s="27"/>
    </row>
    <row r="869" spans="1:7" x14ac:dyDescent="0.25">
      <c r="A869" s="18">
        <v>860</v>
      </c>
      <c r="B869" s="208"/>
      <c r="C869" s="209"/>
      <c r="D869" s="27"/>
      <c r="E869" s="83"/>
      <c r="F869" s="33"/>
      <c r="G869" s="27"/>
    </row>
    <row r="870" spans="1:7" x14ac:dyDescent="0.25">
      <c r="A870" s="18">
        <v>861</v>
      </c>
      <c r="B870" s="208"/>
      <c r="C870" s="209"/>
      <c r="D870" s="27"/>
      <c r="E870" s="83"/>
      <c r="F870" s="33"/>
      <c r="G870" s="27"/>
    </row>
    <row r="871" spans="1:7" x14ac:dyDescent="0.25">
      <c r="A871" s="18">
        <v>862</v>
      </c>
      <c r="B871" s="208"/>
      <c r="C871" s="209"/>
      <c r="D871" s="27"/>
      <c r="E871" s="83"/>
      <c r="F871" s="33"/>
      <c r="G871" s="27"/>
    </row>
    <row r="872" spans="1:7" x14ac:dyDescent="0.25">
      <c r="A872" s="18">
        <v>863</v>
      </c>
      <c r="B872" s="208"/>
      <c r="C872" s="209"/>
      <c r="D872" s="27"/>
      <c r="E872" s="83"/>
      <c r="F872" s="33"/>
      <c r="G872" s="27"/>
    </row>
    <row r="873" spans="1:7" x14ac:dyDescent="0.25">
      <c r="A873" s="18">
        <v>864</v>
      </c>
      <c r="B873" s="208"/>
      <c r="C873" s="209"/>
      <c r="D873" s="27"/>
      <c r="E873" s="83"/>
      <c r="F873" s="33"/>
      <c r="G873" s="27"/>
    </row>
    <row r="874" spans="1:7" x14ac:dyDescent="0.25">
      <c r="A874" s="18">
        <v>865</v>
      </c>
      <c r="B874" s="208"/>
      <c r="C874" s="209"/>
      <c r="D874" s="27"/>
      <c r="E874" s="83"/>
      <c r="F874" s="33"/>
      <c r="G874" s="27"/>
    </row>
    <row r="875" spans="1:7" x14ac:dyDescent="0.25">
      <c r="A875" s="18">
        <v>866</v>
      </c>
      <c r="B875" s="208"/>
      <c r="C875" s="209"/>
      <c r="D875" s="27"/>
      <c r="E875" s="83"/>
      <c r="F875" s="33"/>
      <c r="G875" s="27"/>
    </row>
    <row r="876" spans="1:7" x14ac:dyDescent="0.25">
      <c r="A876" s="18">
        <v>867</v>
      </c>
      <c r="B876" s="208"/>
      <c r="C876" s="209"/>
      <c r="D876" s="27"/>
      <c r="E876" s="83"/>
      <c r="F876" s="33"/>
      <c r="G876" s="27"/>
    </row>
    <row r="877" spans="1:7" x14ac:dyDescent="0.25">
      <c r="A877" s="18">
        <v>868</v>
      </c>
      <c r="B877" s="208"/>
      <c r="C877" s="209"/>
      <c r="D877" s="27"/>
      <c r="E877" s="83"/>
      <c r="F877" s="33"/>
      <c r="G877" s="27"/>
    </row>
    <row r="878" spans="1:7" x14ac:dyDescent="0.25">
      <c r="A878" s="18">
        <v>869</v>
      </c>
      <c r="B878" s="208"/>
      <c r="C878" s="209"/>
      <c r="D878" s="27"/>
      <c r="E878" s="83"/>
      <c r="F878" s="33"/>
      <c r="G878" s="27"/>
    </row>
    <row r="879" spans="1:7" x14ac:dyDescent="0.25">
      <c r="A879" s="18">
        <v>870</v>
      </c>
      <c r="B879" s="208"/>
      <c r="C879" s="209"/>
      <c r="D879" s="27"/>
      <c r="E879" s="83"/>
      <c r="F879" s="33"/>
      <c r="G879" s="27"/>
    </row>
    <row r="880" spans="1:7" x14ac:dyDescent="0.25">
      <c r="A880" s="18">
        <v>871</v>
      </c>
      <c r="B880" s="208"/>
      <c r="C880" s="209"/>
      <c r="D880" s="27"/>
      <c r="E880" s="83"/>
      <c r="F880" s="33"/>
      <c r="G880" s="27"/>
    </row>
    <row r="881" spans="1:7" x14ac:dyDescent="0.25">
      <c r="A881" s="18">
        <v>872</v>
      </c>
      <c r="B881" s="208"/>
      <c r="C881" s="209"/>
      <c r="D881" s="27"/>
      <c r="E881" s="83"/>
      <c r="F881" s="33"/>
      <c r="G881" s="27"/>
    </row>
    <row r="882" spans="1:7" x14ac:dyDescent="0.25">
      <c r="A882" s="18">
        <v>873</v>
      </c>
      <c r="B882" s="208"/>
      <c r="C882" s="209"/>
      <c r="D882" s="27"/>
      <c r="E882" s="83"/>
      <c r="F882" s="33"/>
      <c r="G882" s="27"/>
    </row>
    <row r="883" spans="1:7" x14ac:dyDescent="0.25">
      <c r="A883" s="18">
        <v>874</v>
      </c>
      <c r="B883" s="208"/>
      <c r="C883" s="209"/>
      <c r="D883" s="27"/>
      <c r="E883" s="83"/>
      <c r="F883" s="33"/>
      <c r="G883" s="27"/>
    </row>
    <row r="884" spans="1:7" x14ac:dyDescent="0.25">
      <c r="A884" s="18">
        <v>875</v>
      </c>
      <c r="B884" s="208"/>
      <c r="C884" s="209"/>
      <c r="D884" s="27"/>
      <c r="E884" s="83"/>
      <c r="F884" s="33"/>
      <c r="G884" s="27"/>
    </row>
    <row r="885" spans="1:7" x14ac:dyDescent="0.25">
      <c r="A885" s="18">
        <v>876</v>
      </c>
      <c r="B885" s="208"/>
      <c r="C885" s="209"/>
      <c r="D885" s="28"/>
      <c r="E885" s="82"/>
      <c r="F885" s="19"/>
      <c r="G885" s="27"/>
    </row>
    <row r="886" spans="1:7" x14ac:dyDescent="0.25">
      <c r="A886" s="18">
        <v>877</v>
      </c>
      <c r="B886" s="208"/>
      <c r="C886" s="209"/>
      <c r="D886" s="28"/>
      <c r="E886" s="82"/>
      <c r="F886" s="33"/>
      <c r="G886" s="27"/>
    </row>
    <row r="887" spans="1:7" x14ac:dyDescent="0.25">
      <c r="A887" s="18">
        <v>878</v>
      </c>
      <c r="B887" s="220"/>
      <c r="C887" s="221"/>
      <c r="D887" s="28"/>
      <c r="E887" s="127"/>
      <c r="F887" s="33"/>
      <c r="G887" s="27"/>
    </row>
    <row r="888" spans="1:7" x14ac:dyDescent="0.25">
      <c r="A888" s="18">
        <v>879</v>
      </c>
      <c r="B888" s="220"/>
      <c r="C888" s="221"/>
      <c r="D888" s="28"/>
      <c r="E888" s="82"/>
      <c r="F888" s="33"/>
      <c r="G888" s="27"/>
    </row>
    <row r="889" spans="1:7" x14ac:dyDescent="0.25">
      <c r="A889" s="18">
        <v>880</v>
      </c>
      <c r="B889" s="208"/>
      <c r="C889" s="209"/>
      <c r="D889" s="27"/>
      <c r="E889" s="83"/>
      <c r="F889" s="33"/>
      <c r="G889" s="27"/>
    </row>
    <row r="890" spans="1:7" x14ac:dyDescent="0.25">
      <c r="A890" s="18">
        <v>881</v>
      </c>
      <c r="B890" s="208"/>
      <c r="C890" s="209"/>
      <c r="D890" s="27"/>
      <c r="E890" s="83"/>
      <c r="F890" s="33"/>
      <c r="G890" s="27"/>
    </row>
    <row r="891" spans="1:7" x14ac:dyDescent="0.25">
      <c r="A891" s="18">
        <v>882</v>
      </c>
      <c r="B891" s="208"/>
      <c r="C891" s="209"/>
      <c r="D891" s="27"/>
      <c r="E891" s="83"/>
      <c r="F891" s="33"/>
      <c r="G891" s="27"/>
    </row>
    <row r="892" spans="1:7" x14ac:dyDescent="0.25">
      <c r="A892" s="18">
        <v>883</v>
      </c>
      <c r="B892" s="208"/>
      <c r="C892" s="209"/>
      <c r="D892" s="27"/>
      <c r="E892" s="83"/>
      <c r="F892" s="33"/>
      <c r="G892" s="27"/>
    </row>
    <row r="893" spans="1:7" x14ac:dyDescent="0.25">
      <c r="A893" s="18">
        <v>884</v>
      </c>
      <c r="B893" s="208"/>
      <c r="C893" s="209"/>
      <c r="D893" s="27"/>
      <c r="E893" s="83"/>
      <c r="F893" s="33"/>
      <c r="G893" s="27"/>
    </row>
    <row r="894" spans="1:7" x14ac:dyDescent="0.25">
      <c r="A894" s="18">
        <v>885</v>
      </c>
      <c r="B894" s="208"/>
      <c r="C894" s="209"/>
      <c r="D894" s="27"/>
      <c r="E894" s="83"/>
      <c r="F894" s="33"/>
      <c r="G894" s="27"/>
    </row>
    <row r="895" spans="1:7" x14ac:dyDescent="0.25">
      <c r="A895" s="18">
        <v>886</v>
      </c>
      <c r="B895" s="208"/>
      <c r="C895" s="209"/>
      <c r="D895" s="27"/>
      <c r="E895" s="83"/>
      <c r="F895" s="33"/>
      <c r="G895" s="27"/>
    </row>
    <row r="896" spans="1:7" x14ac:dyDescent="0.25">
      <c r="A896" s="18">
        <v>887</v>
      </c>
      <c r="B896" s="208"/>
      <c r="C896" s="209"/>
      <c r="D896" s="27"/>
      <c r="E896" s="83"/>
      <c r="F896" s="33"/>
      <c r="G896" s="27"/>
    </row>
    <row r="897" spans="1:7" x14ac:dyDescent="0.25">
      <c r="A897" s="18">
        <v>888</v>
      </c>
      <c r="B897" s="208"/>
      <c r="C897" s="209"/>
      <c r="D897" s="27"/>
      <c r="E897" s="83"/>
      <c r="F897" s="33"/>
      <c r="G897" s="27"/>
    </row>
    <row r="898" spans="1:7" x14ac:dyDescent="0.25">
      <c r="A898" s="18">
        <v>889</v>
      </c>
      <c r="B898" s="208"/>
      <c r="C898" s="209"/>
      <c r="D898" s="27"/>
      <c r="E898" s="83"/>
      <c r="F898" s="33"/>
      <c r="G898" s="27"/>
    </row>
    <row r="899" spans="1:7" x14ac:dyDescent="0.25">
      <c r="A899" s="18">
        <v>890</v>
      </c>
      <c r="B899" s="208"/>
      <c r="C899" s="209"/>
      <c r="D899" s="27"/>
      <c r="E899" s="83"/>
      <c r="F899" s="33"/>
      <c r="G899" s="27"/>
    </row>
    <row r="900" spans="1:7" x14ac:dyDescent="0.25">
      <c r="A900" s="18">
        <v>891</v>
      </c>
      <c r="B900" s="208"/>
      <c r="C900" s="209"/>
      <c r="D900" s="27"/>
      <c r="E900" s="83"/>
      <c r="F900" s="33"/>
      <c r="G900" s="27"/>
    </row>
    <row r="901" spans="1:7" x14ac:dyDescent="0.25">
      <c r="A901" s="18">
        <v>892</v>
      </c>
      <c r="B901" s="208"/>
      <c r="C901" s="209"/>
      <c r="D901" s="27"/>
      <c r="E901" s="83"/>
      <c r="F901" s="33"/>
      <c r="G901" s="27"/>
    </row>
    <row r="902" spans="1:7" x14ac:dyDescent="0.25">
      <c r="A902" s="18">
        <v>893</v>
      </c>
      <c r="B902" s="208"/>
      <c r="C902" s="209"/>
      <c r="D902" s="27"/>
      <c r="E902" s="83"/>
      <c r="F902" s="33"/>
      <c r="G902" s="27"/>
    </row>
    <row r="903" spans="1:7" x14ac:dyDescent="0.25">
      <c r="A903" s="18">
        <v>894</v>
      </c>
      <c r="B903" s="208"/>
      <c r="C903" s="209"/>
      <c r="D903" s="27"/>
      <c r="E903" s="83"/>
      <c r="F903" s="33"/>
      <c r="G903" s="27"/>
    </row>
    <row r="904" spans="1:7" x14ac:dyDescent="0.25">
      <c r="A904" s="18">
        <v>895</v>
      </c>
      <c r="B904" s="208"/>
      <c r="C904" s="209"/>
      <c r="D904" s="27"/>
      <c r="E904" s="83"/>
      <c r="F904" s="33"/>
      <c r="G904" s="27"/>
    </row>
    <row r="905" spans="1:7" x14ac:dyDescent="0.25">
      <c r="A905" s="18">
        <v>896</v>
      </c>
      <c r="B905" s="208"/>
      <c r="C905" s="209"/>
      <c r="D905" s="27"/>
      <c r="E905" s="83"/>
      <c r="F905" s="33"/>
      <c r="G905" s="27"/>
    </row>
    <row r="906" spans="1:7" x14ac:dyDescent="0.25">
      <c r="A906" s="18">
        <v>897</v>
      </c>
      <c r="B906" s="208"/>
      <c r="C906" s="209"/>
      <c r="D906" s="27"/>
      <c r="E906" s="83"/>
      <c r="F906" s="33"/>
      <c r="G906" s="27"/>
    </row>
    <row r="907" spans="1:7" x14ac:dyDescent="0.25">
      <c r="A907" s="18">
        <v>898</v>
      </c>
      <c r="B907" s="208"/>
      <c r="C907" s="209"/>
      <c r="D907" s="27"/>
      <c r="E907" s="83"/>
      <c r="F907" s="33"/>
      <c r="G907" s="27"/>
    </row>
    <row r="908" spans="1:7" x14ac:dyDescent="0.25">
      <c r="A908" s="18">
        <v>899</v>
      </c>
      <c r="B908" s="208"/>
      <c r="C908" s="209"/>
      <c r="D908" s="27"/>
      <c r="E908" s="83"/>
      <c r="F908" s="33"/>
      <c r="G908" s="27"/>
    </row>
    <row r="909" spans="1:7" x14ac:dyDescent="0.25">
      <c r="A909" s="18">
        <v>900</v>
      </c>
      <c r="B909" s="208"/>
      <c r="C909" s="209"/>
      <c r="D909" s="27"/>
      <c r="E909" s="83"/>
      <c r="F909" s="33"/>
      <c r="G909" s="27"/>
    </row>
    <row r="910" spans="1:7" x14ac:dyDescent="0.25">
      <c r="A910" s="18">
        <v>901</v>
      </c>
      <c r="B910" s="208"/>
      <c r="C910" s="209"/>
      <c r="D910" s="28"/>
      <c r="E910" s="82"/>
      <c r="F910" s="19"/>
      <c r="G910" s="27"/>
    </row>
    <row r="911" spans="1:7" x14ac:dyDescent="0.25">
      <c r="A911" s="18">
        <v>902</v>
      </c>
      <c r="B911" s="208"/>
      <c r="C911" s="209"/>
      <c r="D911" s="28"/>
      <c r="E911" s="82"/>
      <c r="F911" s="33"/>
      <c r="G911" s="27"/>
    </row>
    <row r="912" spans="1:7" x14ac:dyDescent="0.25">
      <c r="A912" s="18">
        <v>903</v>
      </c>
      <c r="B912" s="220"/>
      <c r="C912" s="221"/>
      <c r="D912" s="28"/>
      <c r="E912" s="127"/>
      <c r="F912" s="33"/>
      <c r="G912" s="27"/>
    </row>
    <row r="913" spans="1:7" x14ac:dyDescent="0.25">
      <c r="A913" s="18">
        <v>904</v>
      </c>
      <c r="B913" s="220"/>
      <c r="C913" s="221"/>
      <c r="D913" s="28"/>
      <c r="E913" s="82"/>
      <c r="F913" s="33"/>
      <c r="G913" s="27"/>
    </row>
    <row r="914" spans="1:7" x14ac:dyDescent="0.25">
      <c r="A914" s="18">
        <v>905</v>
      </c>
      <c r="B914" s="208"/>
      <c r="C914" s="209"/>
      <c r="D914" s="27"/>
      <c r="E914" s="83"/>
      <c r="F914" s="33"/>
      <c r="G914" s="27"/>
    </row>
    <row r="915" spans="1:7" x14ac:dyDescent="0.25">
      <c r="A915" s="18">
        <v>906</v>
      </c>
      <c r="B915" s="208"/>
      <c r="C915" s="209"/>
      <c r="D915" s="27"/>
      <c r="E915" s="83"/>
      <c r="F915" s="33"/>
      <c r="G915" s="27"/>
    </row>
    <row r="916" spans="1:7" x14ac:dyDescent="0.25">
      <c r="A916" s="18">
        <v>907</v>
      </c>
      <c r="B916" s="208"/>
      <c r="C916" s="209"/>
      <c r="D916" s="27"/>
      <c r="E916" s="83"/>
      <c r="F916" s="33"/>
      <c r="G916" s="27"/>
    </row>
    <row r="917" spans="1:7" x14ac:dyDescent="0.25">
      <c r="A917" s="18">
        <v>908</v>
      </c>
      <c r="B917" s="208"/>
      <c r="C917" s="209"/>
      <c r="D917" s="27"/>
      <c r="E917" s="83"/>
      <c r="F917" s="33"/>
      <c r="G917" s="27"/>
    </row>
    <row r="918" spans="1:7" x14ac:dyDescent="0.25">
      <c r="A918" s="18">
        <v>909</v>
      </c>
      <c r="B918" s="208"/>
      <c r="C918" s="209"/>
      <c r="D918" s="27"/>
      <c r="E918" s="83"/>
      <c r="F918" s="33"/>
      <c r="G918" s="27"/>
    </row>
    <row r="919" spans="1:7" x14ac:dyDescent="0.25">
      <c r="A919" s="18">
        <v>910</v>
      </c>
      <c r="B919" s="208"/>
      <c r="C919" s="209"/>
      <c r="D919" s="27"/>
      <c r="E919" s="83"/>
      <c r="F919" s="33"/>
      <c r="G919" s="27"/>
    </row>
    <row r="920" spans="1:7" x14ac:dyDescent="0.25">
      <c r="A920" s="18">
        <v>911</v>
      </c>
      <c r="B920" s="208"/>
      <c r="C920" s="209"/>
      <c r="D920" s="27"/>
      <c r="E920" s="83"/>
      <c r="F920" s="33"/>
      <c r="G920" s="27"/>
    </row>
    <row r="921" spans="1:7" x14ac:dyDescent="0.25">
      <c r="A921" s="18">
        <v>912</v>
      </c>
      <c r="B921" s="208"/>
      <c r="C921" s="209"/>
      <c r="D921" s="27"/>
      <c r="E921" s="83"/>
      <c r="F921" s="33"/>
      <c r="G921" s="27"/>
    </row>
    <row r="922" spans="1:7" x14ac:dyDescent="0.25">
      <c r="A922" s="18">
        <v>913</v>
      </c>
      <c r="B922" s="208"/>
      <c r="C922" s="209"/>
      <c r="D922" s="27"/>
      <c r="E922" s="83"/>
      <c r="F922" s="33"/>
      <c r="G922" s="27"/>
    </row>
    <row r="923" spans="1:7" x14ac:dyDescent="0.25">
      <c r="A923" s="18">
        <v>914</v>
      </c>
      <c r="B923" s="208"/>
      <c r="C923" s="209"/>
      <c r="D923" s="27"/>
      <c r="E923" s="83"/>
      <c r="F923" s="33"/>
      <c r="G923" s="27"/>
    </row>
    <row r="924" spans="1:7" x14ac:dyDescent="0.25">
      <c r="A924" s="18">
        <v>915</v>
      </c>
      <c r="B924" s="208"/>
      <c r="C924" s="209"/>
      <c r="D924" s="27"/>
      <c r="E924" s="83"/>
      <c r="F924" s="33"/>
      <c r="G924" s="27"/>
    </row>
    <row r="925" spans="1:7" x14ac:dyDescent="0.25">
      <c r="A925" s="18">
        <v>916</v>
      </c>
      <c r="B925" s="208"/>
      <c r="C925" s="209"/>
      <c r="D925" s="27"/>
      <c r="E925" s="83"/>
      <c r="F925" s="33"/>
      <c r="G925" s="27"/>
    </row>
    <row r="926" spans="1:7" x14ac:dyDescent="0.25">
      <c r="A926" s="18">
        <v>917</v>
      </c>
      <c r="B926" s="208"/>
      <c r="C926" s="209"/>
      <c r="D926" s="27"/>
      <c r="E926" s="83"/>
      <c r="F926" s="33"/>
      <c r="G926" s="27"/>
    </row>
    <row r="927" spans="1:7" x14ac:dyDescent="0.25">
      <c r="A927" s="18">
        <v>918</v>
      </c>
      <c r="B927" s="208"/>
      <c r="C927" s="209"/>
      <c r="D927" s="27"/>
      <c r="E927" s="83"/>
      <c r="F927" s="33"/>
      <c r="G927" s="27"/>
    </row>
    <row r="928" spans="1:7" x14ac:dyDescent="0.25">
      <c r="A928" s="18">
        <v>919</v>
      </c>
      <c r="B928" s="208"/>
      <c r="C928" s="209"/>
      <c r="D928" s="27"/>
      <c r="E928" s="83"/>
      <c r="F928" s="33"/>
      <c r="G928" s="27"/>
    </row>
    <row r="929" spans="1:7" x14ac:dyDescent="0.25">
      <c r="A929" s="18">
        <v>920</v>
      </c>
      <c r="B929" s="208"/>
      <c r="C929" s="209"/>
      <c r="D929" s="27"/>
      <c r="E929" s="83"/>
      <c r="F929" s="33"/>
      <c r="G929" s="27"/>
    </row>
    <row r="930" spans="1:7" x14ac:dyDescent="0.25">
      <c r="A930" s="18">
        <v>921</v>
      </c>
      <c r="B930" s="208"/>
      <c r="C930" s="209"/>
      <c r="D930" s="27"/>
      <c r="E930" s="83"/>
      <c r="F930" s="33"/>
      <c r="G930" s="27"/>
    </row>
    <row r="931" spans="1:7" x14ac:dyDescent="0.25">
      <c r="A931" s="18">
        <v>922</v>
      </c>
      <c r="B931" s="208"/>
      <c r="C931" s="209"/>
      <c r="D931" s="27"/>
      <c r="E931" s="83"/>
      <c r="F931" s="33"/>
      <c r="G931" s="27"/>
    </row>
    <row r="932" spans="1:7" x14ac:dyDescent="0.25">
      <c r="A932" s="18">
        <v>923</v>
      </c>
      <c r="B932" s="208"/>
      <c r="C932" s="209"/>
      <c r="D932" s="27"/>
      <c r="E932" s="83"/>
      <c r="F932" s="33"/>
      <c r="G932" s="27"/>
    </row>
    <row r="933" spans="1:7" x14ac:dyDescent="0.25">
      <c r="A933" s="18">
        <v>924</v>
      </c>
      <c r="B933" s="208"/>
      <c r="C933" s="209"/>
      <c r="D933" s="27"/>
      <c r="E933" s="83"/>
      <c r="F933" s="33"/>
      <c r="G933" s="27"/>
    </row>
    <row r="934" spans="1:7" x14ac:dyDescent="0.25">
      <c r="A934" s="18">
        <v>925</v>
      </c>
      <c r="B934" s="208"/>
      <c r="C934" s="209"/>
      <c r="D934" s="27"/>
      <c r="E934" s="83"/>
      <c r="F934" s="33"/>
      <c r="G934" s="27"/>
    </row>
    <row r="935" spans="1:7" x14ac:dyDescent="0.25">
      <c r="A935" s="18">
        <v>926</v>
      </c>
      <c r="B935" s="208"/>
      <c r="C935" s="209"/>
      <c r="D935" s="28"/>
      <c r="E935" s="82"/>
      <c r="F935" s="19"/>
      <c r="G935" s="27"/>
    </row>
    <row r="936" spans="1:7" x14ac:dyDescent="0.25">
      <c r="A936" s="18">
        <v>927</v>
      </c>
      <c r="B936" s="208"/>
      <c r="C936" s="209"/>
      <c r="D936" s="28"/>
      <c r="E936" s="82"/>
      <c r="F936" s="33"/>
      <c r="G936" s="27"/>
    </row>
    <row r="937" spans="1:7" x14ac:dyDescent="0.25">
      <c r="A937" s="18">
        <v>928</v>
      </c>
      <c r="B937" s="220"/>
      <c r="C937" s="221"/>
      <c r="D937" s="28"/>
      <c r="E937" s="127"/>
      <c r="F937" s="33"/>
      <c r="G937" s="27"/>
    </row>
    <row r="938" spans="1:7" x14ac:dyDescent="0.25">
      <c r="A938" s="18">
        <v>929</v>
      </c>
      <c r="B938" s="220"/>
      <c r="C938" s="221"/>
      <c r="D938" s="28"/>
      <c r="E938" s="82"/>
      <c r="F938" s="33"/>
      <c r="G938" s="27"/>
    </row>
    <row r="939" spans="1:7" x14ac:dyDescent="0.25">
      <c r="A939" s="18">
        <v>930</v>
      </c>
      <c r="B939" s="208"/>
      <c r="C939" s="209"/>
      <c r="D939" s="27"/>
      <c r="E939" s="83"/>
      <c r="F939" s="33"/>
      <c r="G939" s="27"/>
    </row>
    <row r="940" spans="1:7" x14ac:dyDescent="0.25">
      <c r="A940" s="18">
        <v>931</v>
      </c>
      <c r="B940" s="208"/>
      <c r="C940" s="209"/>
      <c r="D940" s="27"/>
      <c r="E940" s="83"/>
      <c r="F940" s="33"/>
      <c r="G940" s="27"/>
    </row>
    <row r="941" spans="1:7" x14ac:dyDescent="0.25">
      <c r="A941" s="18">
        <v>932</v>
      </c>
      <c r="B941" s="208"/>
      <c r="C941" s="209"/>
      <c r="D941" s="27"/>
      <c r="E941" s="83"/>
      <c r="F941" s="33"/>
      <c r="G941" s="27"/>
    </row>
    <row r="942" spans="1:7" x14ac:dyDescent="0.25">
      <c r="A942" s="18">
        <v>933</v>
      </c>
      <c r="B942" s="208"/>
      <c r="C942" s="209"/>
      <c r="D942" s="27"/>
      <c r="E942" s="83"/>
      <c r="F942" s="33"/>
      <c r="G942" s="27"/>
    </row>
    <row r="943" spans="1:7" x14ac:dyDescent="0.25">
      <c r="A943" s="18">
        <v>934</v>
      </c>
      <c r="B943" s="208"/>
      <c r="C943" s="209"/>
      <c r="D943" s="27"/>
      <c r="E943" s="83"/>
      <c r="F943" s="33"/>
      <c r="G943" s="27"/>
    </row>
    <row r="944" spans="1:7" x14ac:dyDescent="0.25">
      <c r="A944" s="18">
        <v>935</v>
      </c>
      <c r="B944" s="208"/>
      <c r="C944" s="209"/>
      <c r="D944" s="27"/>
      <c r="E944" s="83"/>
      <c r="F944" s="33"/>
      <c r="G944" s="27"/>
    </row>
    <row r="945" spans="1:7" x14ac:dyDescent="0.25">
      <c r="A945" s="18">
        <v>936</v>
      </c>
      <c r="B945" s="208"/>
      <c r="C945" s="209"/>
      <c r="D945" s="27"/>
      <c r="E945" s="83"/>
      <c r="F945" s="33"/>
      <c r="G945" s="27"/>
    </row>
    <row r="946" spans="1:7" x14ac:dyDescent="0.25">
      <c r="A946" s="18">
        <v>937</v>
      </c>
      <c r="B946" s="208"/>
      <c r="C946" s="209"/>
      <c r="D946" s="27"/>
      <c r="E946" s="83"/>
      <c r="F946" s="33"/>
      <c r="G946" s="27"/>
    </row>
    <row r="947" spans="1:7" x14ac:dyDescent="0.25">
      <c r="A947" s="18">
        <v>938</v>
      </c>
      <c r="B947" s="208"/>
      <c r="C947" s="209"/>
      <c r="D947" s="27"/>
      <c r="E947" s="83"/>
      <c r="F947" s="33"/>
      <c r="G947" s="27"/>
    </row>
    <row r="948" spans="1:7" x14ac:dyDescent="0.25">
      <c r="A948" s="18">
        <v>939</v>
      </c>
      <c r="B948" s="208"/>
      <c r="C948" s="209"/>
      <c r="D948" s="27"/>
      <c r="E948" s="83"/>
      <c r="F948" s="33"/>
      <c r="G948" s="27"/>
    </row>
    <row r="949" spans="1:7" x14ac:dyDescent="0.25">
      <c r="A949" s="18">
        <v>940</v>
      </c>
      <c r="B949" s="208"/>
      <c r="C949" s="209"/>
      <c r="D949" s="27"/>
      <c r="E949" s="83"/>
      <c r="F949" s="33"/>
      <c r="G949" s="27"/>
    </row>
    <row r="950" spans="1:7" x14ac:dyDescent="0.25">
      <c r="A950" s="18">
        <v>941</v>
      </c>
      <c r="B950" s="208"/>
      <c r="C950" s="209"/>
      <c r="D950" s="27"/>
      <c r="E950" s="83"/>
      <c r="F950" s="33"/>
      <c r="G950" s="27"/>
    </row>
    <row r="951" spans="1:7" x14ac:dyDescent="0.25">
      <c r="A951" s="18">
        <v>942</v>
      </c>
      <c r="B951" s="208"/>
      <c r="C951" s="209"/>
      <c r="D951" s="27"/>
      <c r="E951" s="83"/>
      <c r="F951" s="33"/>
      <c r="G951" s="27"/>
    </row>
    <row r="952" spans="1:7" x14ac:dyDescent="0.25">
      <c r="A952" s="18">
        <v>943</v>
      </c>
      <c r="B952" s="208"/>
      <c r="C952" s="209"/>
      <c r="D952" s="27"/>
      <c r="E952" s="83"/>
      <c r="F952" s="33"/>
      <c r="G952" s="27"/>
    </row>
    <row r="953" spans="1:7" x14ac:dyDescent="0.25">
      <c r="A953" s="18">
        <v>944</v>
      </c>
      <c r="B953" s="208"/>
      <c r="C953" s="209"/>
      <c r="D953" s="27"/>
      <c r="E953" s="83"/>
      <c r="F953" s="33"/>
      <c r="G953" s="27"/>
    </row>
    <row r="954" spans="1:7" x14ac:dyDescent="0.25">
      <c r="A954" s="18">
        <v>945</v>
      </c>
      <c r="B954" s="208"/>
      <c r="C954" s="209"/>
      <c r="D954" s="27"/>
      <c r="E954" s="83"/>
      <c r="F954" s="33"/>
      <c r="G954" s="27"/>
    </row>
    <row r="955" spans="1:7" x14ac:dyDescent="0.25">
      <c r="A955" s="18">
        <v>946</v>
      </c>
      <c r="B955" s="208"/>
      <c r="C955" s="209"/>
      <c r="D955" s="27"/>
      <c r="E955" s="83"/>
      <c r="F955" s="33"/>
      <c r="G955" s="27"/>
    </row>
    <row r="956" spans="1:7" x14ac:dyDescent="0.25">
      <c r="A956" s="18">
        <v>947</v>
      </c>
      <c r="B956" s="208"/>
      <c r="C956" s="209"/>
      <c r="D956" s="27"/>
      <c r="E956" s="83"/>
      <c r="F956" s="33"/>
      <c r="G956" s="27"/>
    </row>
    <row r="957" spans="1:7" x14ac:dyDescent="0.25">
      <c r="A957" s="18">
        <v>948</v>
      </c>
      <c r="B957" s="208"/>
      <c r="C957" s="209"/>
      <c r="D957" s="27"/>
      <c r="E957" s="83"/>
      <c r="F957" s="33"/>
      <c r="G957" s="27"/>
    </row>
    <row r="958" spans="1:7" x14ac:dyDescent="0.25">
      <c r="A958" s="18">
        <v>949</v>
      </c>
      <c r="B958" s="208"/>
      <c r="C958" s="209"/>
      <c r="D958" s="27"/>
      <c r="E958" s="83"/>
      <c r="F958" s="33"/>
      <c r="G958" s="27"/>
    </row>
    <row r="959" spans="1:7" x14ac:dyDescent="0.25">
      <c r="A959" s="18">
        <v>950</v>
      </c>
      <c r="B959" s="208"/>
      <c r="C959" s="209"/>
      <c r="D959" s="27"/>
      <c r="E959" s="83"/>
      <c r="F959" s="33"/>
      <c r="G959" s="27"/>
    </row>
    <row r="960" spans="1:7" x14ac:dyDescent="0.25">
      <c r="A960" s="18">
        <v>951</v>
      </c>
      <c r="B960" s="208"/>
      <c r="C960" s="209"/>
      <c r="D960" s="28"/>
      <c r="E960" s="82"/>
      <c r="F960" s="19"/>
      <c r="G960" s="27"/>
    </row>
    <row r="961" spans="1:7" x14ac:dyDescent="0.25">
      <c r="A961" s="18">
        <v>952</v>
      </c>
      <c r="B961" s="208"/>
      <c r="C961" s="209"/>
      <c r="D961" s="28"/>
      <c r="E961" s="82"/>
      <c r="F961" s="33"/>
      <c r="G961" s="27"/>
    </row>
    <row r="962" spans="1:7" x14ac:dyDescent="0.25">
      <c r="A962" s="18">
        <v>953</v>
      </c>
      <c r="B962" s="220"/>
      <c r="C962" s="221"/>
      <c r="D962" s="28"/>
      <c r="E962" s="127"/>
      <c r="F962" s="33"/>
      <c r="G962" s="27"/>
    </row>
    <row r="963" spans="1:7" x14ac:dyDescent="0.25">
      <c r="A963" s="18">
        <v>954</v>
      </c>
      <c r="B963" s="220"/>
      <c r="C963" s="221"/>
      <c r="D963" s="28"/>
      <c r="E963" s="82"/>
      <c r="F963" s="33"/>
      <c r="G963" s="27"/>
    </row>
    <row r="964" spans="1:7" x14ac:dyDescent="0.25">
      <c r="A964" s="18">
        <v>955</v>
      </c>
      <c r="B964" s="208"/>
      <c r="C964" s="209"/>
      <c r="D964" s="27"/>
      <c r="E964" s="83"/>
      <c r="F964" s="33"/>
      <c r="G964" s="27"/>
    </row>
    <row r="965" spans="1:7" x14ac:dyDescent="0.25">
      <c r="A965" s="18">
        <v>956</v>
      </c>
      <c r="B965" s="208"/>
      <c r="C965" s="209"/>
      <c r="D965" s="27"/>
      <c r="E965" s="83"/>
      <c r="F965" s="33"/>
      <c r="G965" s="27"/>
    </row>
    <row r="966" spans="1:7" x14ac:dyDescent="0.25">
      <c r="A966" s="18">
        <v>957</v>
      </c>
      <c r="B966" s="208"/>
      <c r="C966" s="209"/>
      <c r="D966" s="27"/>
      <c r="E966" s="83"/>
      <c r="F966" s="33"/>
      <c r="G966" s="27"/>
    </row>
    <row r="967" spans="1:7" x14ac:dyDescent="0.25">
      <c r="A967" s="18">
        <v>958</v>
      </c>
      <c r="B967" s="208"/>
      <c r="C967" s="209"/>
      <c r="D967" s="27"/>
      <c r="E967" s="83"/>
      <c r="F967" s="33"/>
      <c r="G967" s="27"/>
    </row>
    <row r="968" spans="1:7" x14ac:dyDescent="0.25">
      <c r="A968" s="18">
        <v>959</v>
      </c>
      <c r="B968" s="208"/>
      <c r="C968" s="209"/>
      <c r="D968" s="27"/>
      <c r="E968" s="83"/>
      <c r="F968" s="33"/>
      <c r="G968" s="27"/>
    </row>
    <row r="969" spans="1:7" x14ac:dyDescent="0.25">
      <c r="A969" s="18">
        <v>960</v>
      </c>
      <c r="B969" s="208"/>
      <c r="C969" s="209"/>
      <c r="D969" s="27"/>
      <c r="E969" s="83"/>
      <c r="F969" s="33"/>
      <c r="G969" s="27"/>
    </row>
    <row r="970" spans="1:7" x14ac:dyDescent="0.25">
      <c r="A970" s="18">
        <v>961</v>
      </c>
      <c r="B970" s="208"/>
      <c r="C970" s="209"/>
      <c r="D970" s="27"/>
      <c r="E970" s="83"/>
      <c r="F970" s="33"/>
      <c r="G970" s="27"/>
    </row>
    <row r="971" spans="1:7" x14ac:dyDescent="0.25">
      <c r="A971" s="18">
        <v>962</v>
      </c>
      <c r="B971" s="208"/>
      <c r="C971" s="209"/>
      <c r="D971" s="27"/>
      <c r="E971" s="83"/>
      <c r="F971" s="33"/>
      <c r="G971" s="27"/>
    </row>
    <row r="972" spans="1:7" x14ac:dyDescent="0.25">
      <c r="A972" s="18">
        <v>963</v>
      </c>
      <c r="B972" s="208"/>
      <c r="C972" s="209"/>
      <c r="D972" s="27"/>
      <c r="E972" s="83"/>
      <c r="F972" s="33"/>
      <c r="G972" s="27"/>
    </row>
    <row r="973" spans="1:7" x14ac:dyDescent="0.25">
      <c r="A973" s="18">
        <v>964</v>
      </c>
      <c r="B973" s="208"/>
      <c r="C973" s="209"/>
      <c r="D973" s="27"/>
      <c r="E973" s="83"/>
      <c r="F973" s="33"/>
      <c r="G973" s="27"/>
    </row>
    <row r="974" spans="1:7" x14ac:dyDescent="0.25">
      <c r="A974" s="18">
        <v>965</v>
      </c>
      <c r="B974" s="208"/>
      <c r="C974" s="209"/>
      <c r="D974" s="27"/>
      <c r="E974" s="83"/>
      <c r="F974" s="33"/>
      <c r="G974" s="27"/>
    </row>
    <row r="975" spans="1:7" x14ac:dyDescent="0.25">
      <c r="A975" s="18">
        <v>966</v>
      </c>
      <c r="B975" s="208"/>
      <c r="C975" s="209"/>
      <c r="D975" s="27"/>
      <c r="E975" s="83"/>
      <c r="F975" s="33"/>
      <c r="G975" s="27"/>
    </row>
    <row r="976" spans="1:7" x14ac:dyDescent="0.25">
      <c r="A976" s="18">
        <v>967</v>
      </c>
      <c r="B976" s="208"/>
      <c r="C976" s="209"/>
      <c r="D976" s="27"/>
      <c r="E976" s="83"/>
      <c r="F976" s="33"/>
      <c r="G976" s="27"/>
    </row>
    <row r="977" spans="1:7" x14ac:dyDescent="0.25">
      <c r="A977" s="18">
        <v>968</v>
      </c>
      <c r="B977" s="208"/>
      <c r="C977" s="209"/>
      <c r="D977" s="27"/>
      <c r="E977" s="83"/>
      <c r="F977" s="33"/>
      <c r="G977" s="27"/>
    </row>
    <row r="978" spans="1:7" x14ac:dyDescent="0.25">
      <c r="A978" s="18">
        <v>969</v>
      </c>
      <c r="B978" s="208"/>
      <c r="C978" s="209"/>
      <c r="D978" s="27"/>
      <c r="E978" s="83"/>
      <c r="F978" s="33"/>
      <c r="G978" s="27"/>
    </row>
    <row r="979" spans="1:7" x14ac:dyDescent="0.25">
      <c r="A979" s="18">
        <v>970</v>
      </c>
      <c r="B979" s="208"/>
      <c r="C979" s="209"/>
      <c r="D979" s="27"/>
      <c r="E979" s="83"/>
      <c r="F979" s="33"/>
      <c r="G979" s="27"/>
    </row>
    <row r="980" spans="1:7" x14ac:dyDescent="0.25">
      <c r="A980" s="18">
        <v>971</v>
      </c>
      <c r="B980" s="208"/>
      <c r="C980" s="209"/>
      <c r="D980" s="27"/>
      <c r="E980" s="83"/>
      <c r="F980" s="33"/>
      <c r="G980" s="27"/>
    </row>
    <row r="981" spans="1:7" x14ac:dyDescent="0.25">
      <c r="A981" s="18">
        <v>972</v>
      </c>
      <c r="B981" s="208"/>
      <c r="C981" s="209"/>
      <c r="D981" s="27"/>
      <c r="E981" s="83"/>
      <c r="F981" s="33"/>
      <c r="G981" s="27"/>
    </row>
    <row r="982" spans="1:7" x14ac:dyDescent="0.25">
      <c r="A982" s="18">
        <v>973</v>
      </c>
      <c r="B982" s="208"/>
      <c r="C982" s="209"/>
      <c r="D982" s="27"/>
      <c r="E982" s="83"/>
      <c r="F982" s="33"/>
      <c r="G982" s="27"/>
    </row>
    <row r="983" spans="1:7" x14ac:dyDescent="0.25">
      <c r="A983" s="18">
        <v>974</v>
      </c>
      <c r="B983" s="208"/>
      <c r="C983" s="209"/>
      <c r="D983" s="27"/>
      <c r="E983" s="83"/>
      <c r="F983" s="33"/>
      <c r="G983" s="27"/>
    </row>
    <row r="984" spans="1:7" x14ac:dyDescent="0.25">
      <c r="A984" s="18">
        <v>975</v>
      </c>
      <c r="B984" s="208"/>
      <c r="C984" s="209"/>
      <c r="D984" s="27"/>
      <c r="E984" s="83"/>
      <c r="F984" s="33"/>
      <c r="G984" s="27"/>
    </row>
    <row r="985" spans="1:7" x14ac:dyDescent="0.25">
      <c r="A985" s="18">
        <v>976</v>
      </c>
      <c r="B985" s="208"/>
      <c r="C985" s="209"/>
      <c r="D985" s="28"/>
      <c r="E985" s="82"/>
      <c r="F985" s="19"/>
      <c r="G985" s="27"/>
    </row>
    <row r="986" spans="1:7" x14ac:dyDescent="0.25">
      <c r="A986" s="18">
        <v>977</v>
      </c>
      <c r="B986" s="208"/>
      <c r="C986" s="209"/>
      <c r="D986" s="28"/>
      <c r="E986" s="82"/>
      <c r="F986" s="33"/>
      <c r="G986" s="27"/>
    </row>
    <row r="987" spans="1:7" x14ac:dyDescent="0.25">
      <c r="A987" s="18">
        <v>978</v>
      </c>
      <c r="B987" s="220"/>
      <c r="C987" s="221"/>
      <c r="D987" s="28"/>
      <c r="E987" s="127"/>
      <c r="F987" s="33"/>
      <c r="G987" s="27"/>
    </row>
    <row r="988" spans="1:7" x14ac:dyDescent="0.25">
      <c r="A988" s="18">
        <v>979</v>
      </c>
      <c r="B988" s="220"/>
      <c r="C988" s="221"/>
      <c r="D988" s="28"/>
      <c r="E988" s="82"/>
      <c r="F988" s="33"/>
      <c r="G988" s="27"/>
    </row>
    <row r="989" spans="1:7" x14ac:dyDescent="0.25">
      <c r="A989" s="18">
        <v>980</v>
      </c>
      <c r="B989" s="208"/>
      <c r="C989" s="209"/>
      <c r="D989" s="27"/>
      <c r="E989" s="83"/>
      <c r="F989" s="33"/>
      <c r="G989" s="27"/>
    </row>
    <row r="990" spans="1:7" x14ac:dyDescent="0.25">
      <c r="A990" s="18">
        <v>981</v>
      </c>
      <c r="B990" s="208"/>
      <c r="C990" s="209"/>
      <c r="D990" s="27"/>
      <c r="E990" s="83"/>
      <c r="F990" s="33"/>
      <c r="G990" s="27"/>
    </row>
    <row r="991" spans="1:7" x14ac:dyDescent="0.25">
      <c r="A991" s="18">
        <v>982</v>
      </c>
      <c r="B991" s="208"/>
      <c r="C991" s="209"/>
      <c r="D991" s="27"/>
      <c r="E991" s="83"/>
      <c r="F991" s="33"/>
      <c r="G991" s="27"/>
    </row>
    <row r="992" spans="1:7" x14ac:dyDescent="0.25">
      <c r="A992" s="18">
        <v>983</v>
      </c>
      <c r="B992" s="208"/>
      <c r="C992" s="209"/>
      <c r="D992" s="27"/>
      <c r="E992" s="83"/>
      <c r="F992" s="33"/>
      <c r="G992" s="27"/>
    </row>
    <row r="993" spans="1:7" x14ac:dyDescent="0.25">
      <c r="A993" s="18">
        <v>984</v>
      </c>
      <c r="B993" s="208"/>
      <c r="C993" s="209"/>
      <c r="D993" s="27"/>
      <c r="E993" s="83"/>
      <c r="F993" s="33"/>
      <c r="G993" s="27"/>
    </row>
    <row r="994" spans="1:7" x14ac:dyDescent="0.25">
      <c r="A994" s="18">
        <v>985</v>
      </c>
      <c r="B994" s="208"/>
      <c r="C994" s="209"/>
      <c r="D994" s="27"/>
      <c r="E994" s="83"/>
      <c r="F994" s="33"/>
      <c r="G994" s="27"/>
    </row>
    <row r="995" spans="1:7" x14ac:dyDescent="0.25">
      <c r="A995" s="18">
        <v>986</v>
      </c>
      <c r="B995" s="208"/>
      <c r="C995" s="209"/>
      <c r="D995" s="27"/>
      <c r="E995" s="83"/>
      <c r="F995" s="33"/>
      <c r="G995" s="27"/>
    </row>
    <row r="996" spans="1:7" x14ac:dyDescent="0.25">
      <c r="A996" s="18">
        <v>987</v>
      </c>
      <c r="B996" s="208"/>
      <c r="C996" s="209"/>
      <c r="D996" s="27"/>
      <c r="E996" s="83"/>
      <c r="F996" s="33"/>
      <c r="G996" s="27"/>
    </row>
    <row r="997" spans="1:7" x14ac:dyDescent="0.25">
      <c r="A997" s="18">
        <v>988</v>
      </c>
      <c r="B997" s="208"/>
      <c r="C997" s="209"/>
      <c r="D997" s="27"/>
      <c r="E997" s="83"/>
      <c r="F997" s="33"/>
      <c r="G997" s="27"/>
    </row>
    <row r="998" spans="1:7" x14ac:dyDescent="0.25">
      <c r="A998" s="18">
        <v>989</v>
      </c>
      <c r="B998" s="208"/>
      <c r="C998" s="209"/>
      <c r="D998" s="27"/>
      <c r="E998" s="83"/>
      <c r="F998" s="33"/>
      <c r="G998" s="27"/>
    </row>
    <row r="999" spans="1:7" x14ac:dyDescent="0.25">
      <c r="A999" s="18">
        <v>990</v>
      </c>
      <c r="B999" s="208"/>
      <c r="C999" s="209"/>
      <c r="D999" s="27"/>
      <c r="E999" s="83"/>
      <c r="F999" s="33"/>
      <c r="G999" s="27"/>
    </row>
    <row r="1000" spans="1:7" x14ac:dyDescent="0.25">
      <c r="A1000" s="18">
        <v>991</v>
      </c>
      <c r="B1000" s="208"/>
      <c r="C1000" s="209"/>
      <c r="D1000" s="27"/>
      <c r="E1000" s="83"/>
      <c r="F1000" s="33"/>
      <c r="G1000" s="27"/>
    </row>
    <row r="1001" spans="1:7" x14ac:dyDescent="0.25">
      <c r="A1001" s="18">
        <v>992</v>
      </c>
      <c r="B1001" s="208"/>
      <c r="C1001" s="209"/>
      <c r="D1001" s="27"/>
      <c r="E1001" s="83"/>
      <c r="F1001" s="33"/>
      <c r="G1001" s="27"/>
    </row>
    <row r="1002" spans="1:7" x14ac:dyDescent="0.25">
      <c r="A1002" s="18">
        <v>993</v>
      </c>
      <c r="B1002" s="208"/>
      <c r="C1002" s="209"/>
      <c r="D1002" s="27"/>
      <c r="E1002" s="83"/>
      <c r="F1002" s="33"/>
      <c r="G1002" s="27"/>
    </row>
    <row r="1003" spans="1:7" x14ac:dyDescent="0.25">
      <c r="A1003" s="18">
        <v>994</v>
      </c>
      <c r="B1003" s="208"/>
      <c r="C1003" s="209"/>
      <c r="D1003" s="27"/>
      <c r="E1003" s="83"/>
      <c r="F1003" s="33"/>
      <c r="G1003" s="27"/>
    </row>
    <row r="1004" spans="1:7" x14ac:dyDescent="0.25">
      <c r="A1004" s="18">
        <v>995</v>
      </c>
      <c r="B1004" s="208"/>
      <c r="C1004" s="209"/>
      <c r="D1004" s="27"/>
      <c r="E1004" s="83"/>
      <c r="F1004" s="33"/>
      <c r="G1004" s="27"/>
    </row>
    <row r="1005" spans="1:7" x14ac:dyDescent="0.25">
      <c r="A1005" s="18">
        <v>996</v>
      </c>
      <c r="B1005" s="208"/>
      <c r="C1005" s="209"/>
      <c r="D1005" s="27"/>
      <c r="E1005" s="83"/>
      <c r="F1005" s="33"/>
      <c r="G1005" s="27"/>
    </row>
    <row r="1006" spans="1:7" x14ac:dyDescent="0.25">
      <c r="A1006" s="18">
        <v>997</v>
      </c>
      <c r="B1006" s="208"/>
      <c r="C1006" s="209"/>
      <c r="D1006" s="27"/>
      <c r="E1006" s="83"/>
      <c r="F1006" s="33"/>
      <c r="G1006" s="27"/>
    </row>
    <row r="1007" spans="1:7" x14ac:dyDescent="0.25">
      <c r="A1007" s="18">
        <v>998</v>
      </c>
      <c r="B1007" s="208"/>
      <c r="C1007" s="209"/>
      <c r="D1007" s="27"/>
      <c r="E1007" s="83"/>
      <c r="F1007" s="33"/>
      <c r="G1007" s="27"/>
    </row>
    <row r="1008" spans="1:7" x14ac:dyDescent="0.25">
      <c r="A1008" s="18">
        <v>999</v>
      </c>
      <c r="B1008" s="208"/>
      <c r="C1008" s="209"/>
      <c r="D1008" s="27"/>
      <c r="E1008" s="83"/>
      <c r="F1008" s="33"/>
      <c r="G1008" s="27"/>
    </row>
    <row r="1009" spans="1:7" x14ac:dyDescent="0.25">
      <c r="A1009" s="18">
        <v>1000</v>
      </c>
      <c r="B1009" s="208"/>
      <c r="C1009" s="209"/>
      <c r="D1009" s="27"/>
      <c r="E1009" s="83"/>
      <c r="F1009" s="33"/>
      <c r="G1009" s="27"/>
    </row>
    <row r="1010" spans="1:7" x14ac:dyDescent="0.25">
      <c r="A1010" s="32"/>
      <c r="B1010" s="29"/>
      <c r="C1010" s="29"/>
      <c r="D1010" s="29"/>
      <c r="E1010" s="29"/>
      <c r="F1010" s="30"/>
      <c r="G1010" s="30"/>
    </row>
  </sheetData>
  <sheetProtection sheet="1" objects="1" scenarios="1" selectLockedCells="1"/>
  <mergeCells count="1010">
    <mergeCell ref="B1009:C1009"/>
    <mergeCell ref="B1001:C1001"/>
    <mergeCell ref="B1002:C1002"/>
    <mergeCell ref="B1003:C1003"/>
    <mergeCell ref="B1004:C1004"/>
    <mergeCell ref="B1005:C1005"/>
    <mergeCell ref="B1006:C1006"/>
    <mergeCell ref="B1007:C1007"/>
    <mergeCell ref="B1008:C1008"/>
    <mergeCell ref="B995:C995"/>
    <mergeCell ref="B996:C996"/>
    <mergeCell ref="B997:C997"/>
    <mergeCell ref="B998:C998"/>
    <mergeCell ref="B999:C999"/>
    <mergeCell ref="B1000:C1000"/>
    <mergeCell ref="B987:C987"/>
    <mergeCell ref="B988:C988"/>
    <mergeCell ref="B989:C989"/>
    <mergeCell ref="B990:C990"/>
    <mergeCell ref="B991:C991"/>
    <mergeCell ref="B992:C992"/>
    <mergeCell ref="B993:C993"/>
    <mergeCell ref="B994:C994"/>
    <mergeCell ref="B979:C979"/>
    <mergeCell ref="B980:C980"/>
    <mergeCell ref="B981:C981"/>
    <mergeCell ref="B982:C982"/>
    <mergeCell ref="B983:C983"/>
    <mergeCell ref="B984:C984"/>
    <mergeCell ref="B985:C985"/>
    <mergeCell ref="B986:C986"/>
    <mergeCell ref="B971:C971"/>
    <mergeCell ref="B972:C972"/>
    <mergeCell ref="B973:C973"/>
    <mergeCell ref="B974:C974"/>
    <mergeCell ref="B975:C975"/>
    <mergeCell ref="B976:C976"/>
    <mergeCell ref="B977:C977"/>
    <mergeCell ref="B978:C978"/>
    <mergeCell ref="B963:C963"/>
    <mergeCell ref="B964:C964"/>
    <mergeCell ref="B965:C965"/>
    <mergeCell ref="B966:C966"/>
    <mergeCell ref="B967:C967"/>
    <mergeCell ref="B968:C968"/>
    <mergeCell ref="B969:C969"/>
    <mergeCell ref="B970:C970"/>
    <mergeCell ref="B955:C955"/>
    <mergeCell ref="B956:C956"/>
    <mergeCell ref="B957:C957"/>
    <mergeCell ref="B958:C958"/>
    <mergeCell ref="B959:C959"/>
    <mergeCell ref="B960:C960"/>
    <mergeCell ref="B961:C961"/>
    <mergeCell ref="B962:C962"/>
    <mergeCell ref="B947:C947"/>
    <mergeCell ref="B948:C948"/>
    <mergeCell ref="B949:C949"/>
    <mergeCell ref="B950:C950"/>
    <mergeCell ref="B951:C951"/>
    <mergeCell ref="B952:C952"/>
    <mergeCell ref="B953:C953"/>
    <mergeCell ref="B954:C954"/>
    <mergeCell ref="B939:C939"/>
    <mergeCell ref="B940:C940"/>
    <mergeCell ref="B941:C941"/>
    <mergeCell ref="B942:C942"/>
    <mergeCell ref="B943:C943"/>
    <mergeCell ref="B944:C944"/>
    <mergeCell ref="B945:C945"/>
    <mergeCell ref="B946:C946"/>
    <mergeCell ref="B931:C931"/>
    <mergeCell ref="B932:C932"/>
    <mergeCell ref="B933:C933"/>
    <mergeCell ref="B934:C934"/>
    <mergeCell ref="B935:C935"/>
    <mergeCell ref="B936:C936"/>
    <mergeCell ref="B937:C937"/>
    <mergeCell ref="B938:C938"/>
    <mergeCell ref="B923:C923"/>
    <mergeCell ref="B924:C924"/>
    <mergeCell ref="B925:C925"/>
    <mergeCell ref="B926:C926"/>
    <mergeCell ref="B927:C927"/>
    <mergeCell ref="B928:C928"/>
    <mergeCell ref="B929:C929"/>
    <mergeCell ref="B930:C930"/>
    <mergeCell ref="B915:C915"/>
    <mergeCell ref="B916:C916"/>
    <mergeCell ref="B917:C917"/>
    <mergeCell ref="B918:C918"/>
    <mergeCell ref="B919:C919"/>
    <mergeCell ref="B920:C920"/>
    <mergeCell ref="B921:C921"/>
    <mergeCell ref="B922:C922"/>
    <mergeCell ref="B907:C907"/>
    <mergeCell ref="B908:C908"/>
    <mergeCell ref="B909:C909"/>
    <mergeCell ref="B910:C910"/>
    <mergeCell ref="B911:C911"/>
    <mergeCell ref="B912:C912"/>
    <mergeCell ref="B913:C913"/>
    <mergeCell ref="B914:C914"/>
    <mergeCell ref="B899:C899"/>
    <mergeCell ref="B900:C900"/>
    <mergeCell ref="B901:C901"/>
    <mergeCell ref="B902:C902"/>
    <mergeCell ref="B903:C903"/>
    <mergeCell ref="B904:C904"/>
    <mergeCell ref="B905:C905"/>
    <mergeCell ref="B906:C906"/>
    <mergeCell ref="B891:C891"/>
    <mergeCell ref="B892:C892"/>
    <mergeCell ref="B893:C893"/>
    <mergeCell ref="B894:C894"/>
    <mergeCell ref="B895:C895"/>
    <mergeCell ref="B896:C896"/>
    <mergeCell ref="B897:C897"/>
    <mergeCell ref="B898:C898"/>
    <mergeCell ref="B883:C883"/>
    <mergeCell ref="B884:C884"/>
    <mergeCell ref="B885:C885"/>
    <mergeCell ref="B886:C886"/>
    <mergeCell ref="B887:C887"/>
    <mergeCell ref="B888:C888"/>
    <mergeCell ref="B889:C889"/>
    <mergeCell ref="B890:C890"/>
    <mergeCell ref="B875:C875"/>
    <mergeCell ref="B876:C876"/>
    <mergeCell ref="B877:C877"/>
    <mergeCell ref="B878:C878"/>
    <mergeCell ref="B879:C879"/>
    <mergeCell ref="B880:C880"/>
    <mergeCell ref="B881:C881"/>
    <mergeCell ref="B882:C882"/>
    <mergeCell ref="B867:C867"/>
    <mergeCell ref="B868:C868"/>
    <mergeCell ref="B869:C869"/>
    <mergeCell ref="B870:C870"/>
    <mergeCell ref="B871:C871"/>
    <mergeCell ref="B872:C872"/>
    <mergeCell ref="B873:C873"/>
    <mergeCell ref="B874:C874"/>
    <mergeCell ref="B859:C859"/>
    <mergeCell ref="B860:C860"/>
    <mergeCell ref="B861:C861"/>
    <mergeCell ref="B862:C862"/>
    <mergeCell ref="B863:C863"/>
    <mergeCell ref="B864:C864"/>
    <mergeCell ref="B865:C865"/>
    <mergeCell ref="B866:C866"/>
    <mergeCell ref="B851:C851"/>
    <mergeCell ref="B852:C852"/>
    <mergeCell ref="B853:C853"/>
    <mergeCell ref="B854:C854"/>
    <mergeCell ref="B855:C855"/>
    <mergeCell ref="B856:C856"/>
    <mergeCell ref="B857:C857"/>
    <mergeCell ref="B858:C858"/>
    <mergeCell ref="B843:C843"/>
    <mergeCell ref="B844:C844"/>
    <mergeCell ref="B845:C845"/>
    <mergeCell ref="B846:C846"/>
    <mergeCell ref="B847:C847"/>
    <mergeCell ref="B848:C848"/>
    <mergeCell ref="B849:C849"/>
    <mergeCell ref="B850:C850"/>
    <mergeCell ref="B835:C835"/>
    <mergeCell ref="B836:C836"/>
    <mergeCell ref="B837:C837"/>
    <mergeCell ref="B838:C838"/>
    <mergeCell ref="B839:C839"/>
    <mergeCell ref="B840:C840"/>
    <mergeCell ref="B841:C841"/>
    <mergeCell ref="B842:C842"/>
    <mergeCell ref="B827:C827"/>
    <mergeCell ref="B828:C828"/>
    <mergeCell ref="B829:C829"/>
    <mergeCell ref="B830:C830"/>
    <mergeCell ref="B831:C831"/>
    <mergeCell ref="B832:C832"/>
    <mergeCell ref="B833:C833"/>
    <mergeCell ref="B834:C834"/>
    <mergeCell ref="B819:C819"/>
    <mergeCell ref="B820:C820"/>
    <mergeCell ref="B821:C821"/>
    <mergeCell ref="B822:C822"/>
    <mergeCell ref="B823:C823"/>
    <mergeCell ref="B824:C824"/>
    <mergeCell ref="B825:C825"/>
    <mergeCell ref="B826:C826"/>
    <mergeCell ref="B811:C811"/>
    <mergeCell ref="B812:C812"/>
    <mergeCell ref="B813:C813"/>
    <mergeCell ref="B814:C814"/>
    <mergeCell ref="B815:C815"/>
    <mergeCell ref="B816:C816"/>
    <mergeCell ref="B817:C817"/>
    <mergeCell ref="B818:C818"/>
    <mergeCell ref="B803:C803"/>
    <mergeCell ref="B804:C804"/>
    <mergeCell ref="B805:C805"/>
    <mergeCell ref="B806:C806"/>
    <mergeCell ref="B807:C807"/>
    <mergeCell ref="B808:C808"/>
    <mergeCell ref="B809:C809"/>
    <mergeCell ref="B810:C810"/>
    <mergeCell ref="B795:C795"/>
    <mergeCell ref="B796:C796"/>
    <mergeCell ref="B797:C797"/>
    <mergeCell ref="B798:C798"/>
    <mergeCell ref="B799:C799"/>
    <mergeCell ref="B800:C800"/>
    <mergeCell ref="B801:C801"/>
    <mergeCell ref="B802:C802"/>
    <mergeCell ref="B793:C793"/>
    <mergeCell ref="B794:C794"/>
    <mergeCell ref="B45:C45"/>
    <mergeCell ref="B46:C46"/>
    <mergeCell ref="B51:C51"/>
    <mergeCell ref="B52:C52"/>
    <mergeCell ref="B53:C53"/>
    <mergeCell ref="B54:C54"/>
    <mergeCell ref="B39:C39"/>
    <mergeCell ref="B40:C40"/>
    <mergeCell ref="B791:C791"/>
    <mergeCell ref="B792:C792"/>
    <mergeCell ref="B35:C35"/>
    <mergeCell ref="B36:C36"/>
    <mergeCell ref="B37:C37"/>
    <mergeCell ref="B38:C38"/>
    <mergeCell ref="B57:C57"/>
    <mergeCell ref="B58:C58"/>
    <mergeCell ref="B47:C47"/>
    <mergeCell ref="B48:C48"/>
    <mergeCell ref="B49:C49"/>
    <mergeCell ref="B50:C50"/>
    <mergeCell ref="B41:C41"/>
    <mergeCell ref="B42:C42"/>
    <mergeCell ref="B43:C43"/>
    <mergeCell ref="B44:C44"/>
    <mergeCell ref="B55:C55"/>
    <mergeCell ref="B56:C56"/>
    <mergeCell ref="B69:C69"/>
    <mergeCell ref="B70:C70"/>
    <mergeCell ref="B59:C59"/>
    <mergeCell ref="B60:C60"/>
    <mergeCell ref="B61:C61"/>
    <mergeCell ref="B62:C62"/>
    <mergeCell ref="B63:C63"/>
    <mergeCell ref="B64:C64"/>
    <mergeCell ref="B81:C81"/>
    <mergeCell ref="B82:C82"/>
    <mergeCell ref="B71:C71"/>
    <mergeCell ref="B72:C72"/>
    <mergeCell ref="B73:C73"/>
    <mergeCell ref="B74:C74"/>
    <mergeCell ref="B79:C79"/>
    <mergeCell ref="B80:C80"/>
    <mergeCell ref="B77:C77"/>
    <mergeCell ref="B78:C78"/>
    <mergeCell ref="B65:C65"/>
    <mergeCell ref="B66:C66"/>
    <mergeCell ref="B67:C67"/>
    <mergeCell ref="B68:C68"/>
    <mergeCell ref="B75:C75"/>
    <mergeCell ref="B76:C76"/>
    <mergeCell ref="B93:C93"/>
    <mergeCell ref="B94:C94"/>
    <mergeCell ref="B83:C83"/>
    <mergeCell ref="B84:C84"/>
    <mergeCell ref="B85:C85"/>
    <mergeCell ref="B86:C86"/>
    <mergeCell ref="B87:C87"/>
    <mergeCell ref="B88:C88"/>
    <mergeCell ref="B89:C89"/>
    <mergeCell ref="B90:C90"/>
    <mergeCell ref="B91:C91"/>
    <mergeCell ref="B92:C92"/>
    <mergeCell ref="B105:C105"/>
    <mergeCell ref="B106:C106"/>
    <mergeCell ref="B95:C95"/>
    <mergeCell ref="B96:C96"/>
    <mergeCell ref="B97:C97"/>
    <mergeCell ref="B98:C98"/>
    <mergeCell ref="B99:C99"/>
    <mergeCell ref="B100:C100"/>
    <mergeCell ref="B117:C117"/>
    <mergeCell ref="B118:C118"/>
    <mergeCell ref="B107:C107"/>
    <mergeCell ref="B108:C108"/>
    <mergeCell ref="B109:C109"/>
    <mergeCell ref="B110:C110"/>
    <mergeCell ref="B115:C115"/>
    <mergeCell ref="B116:C116"/>
    <mergeCell ref="B113:C113"/>
    <mergeCell ref="B114:C114"/>
    <mergeCell ref="B101:C101"/>
    <mergeCell ref="B102:C102"/>
    <mergeCell ref="B103:C103"/>
    <mergeCell ref="B104:C104"/>
    <mergeCell ref="B111:C111"/>
    <mergeCell ref="B112:C112"/>
    <mergeCell ref="B129:C129"/>
    <mergeCell ref="B130:C130"/>
    <mergeCell ref="B119:C119"/>
    <mergeCell ref="B120:C120"/>
    <mergeCell ref="B121:C121"/>
    <mergeCell ref="B122:C122"/>
    <mergeCell ref="B123:C123"/>
    <mergeCell ref="B124:C124"/>
    <mergeCell ref="B125:C125"/>
    <mergeCell ref="B126:C126"/>
    <mergeCell ref="B127:C127"/>
    <mergeCell ref="B128:C128"/>
    <mergeCell ref="B141:C141"/>
    <mergeCell ref="B142:C142"/>
    <mergeCell ref="B131:C131"/>
    <mergeCell ref="B132:C132"/>
    <mergeCell ref="B133:C133"/>
    <mergeCell ref="B134:C134"/>
    <mergeCell ref="B135:C135"/>
    <mergeCell ref="B136:C136"/>
    <mergeCell ref="B153:C153"/>
    <mergeCell ref="B154:C154"/>
    <mergeCell ref="B143:C143"/>
    <mergeCell ref="B144:C144"/>
    <mergeCell ref="B145:C145"/>
    <mergeCell ref="B146:C146"/>
    <mergeCell ref="B151:C151"/>
    <mergeCell ref="B152:C152"/>
    <mergeCell ref="B149:C149"/>
    <mergeCell ref="B150:C150"/>
    <mergeCell ref="B137:C137"/>
    <mergeCell ref="B138:C138"/>
    <mergeCell ref="B139:C139"/>
    <mergeCell ref="B140:C140"/>
    <mergeCell ref="B147:C147"/>
    <mergeCell ref="B148:C148"/>
    <mergeCell ref="B165:C165"/>
    <mergeCell ref="B166:C166"/>
    <mergeCell ref="B155:C155"/>
    <mergeCell ref="B156:C156"/>
    <mergeCell ref="B157:C157"/>
    <mergeCell ref="B158:C158"/>
    <mergeCell ref="B159:C159"/>
    <mergeCell ref="B160:C160"/>
    <mergeCell ref="B161:C161"/>
    <mergeCell ref="B162:C162"/>
    <mergeCell ref="B163:C163"/>
    <mergeCell ref="B164:C164"/>
    <mergeCell ref="B177:C177"/>
    <mergeCell ref="B178:C178"/>
    <mergeCell ref="B167:C167"/>
    <mergeCell ref="B168:C168"/>
    <mergeCell ref="B169:C169"/>
    <mergeCell ref="B170:C170"/>
    <mergeCell ref="B171:C171"/>
    <mergeCell ref="B172:C172"/>
    <mergeCell ref="B189:C189"/>
    <mergeCell ref="B190:C190"/>
    <mergeCell ref="B179:C179"/>
    <mergeCell ref="B180:C180"/>
    <mergeCell ref="B181:C181"/>
    <mergeCell ref="B182:C182"/>
    <mergeCell ref="B187:C187"/>
    <mergeCell ref="B188:C188"/>
    <mergeCell ref="B185:C185"/>
    <mergeCell ref="B186:C186"/>
    <mergeCell ref="B173:C173"/>
    <mergeCell ref="B174:C174"/>
    <mergeCell ref="B175:C175"/>
    <mergeCell ref="B176:C176"/>
    <mergeCell ref="B183:C183"/>
    <mergeCell ref="B184:C184"/>
    <mergeCell ref="B201:C201"/>
    <mergeCell ref="B202:C202"/>
    <mergeCell ref="B191:C191"/>
    <mergeCell ref="B192:C192"/>
    <mergeCell ref="B193:C193"/>
    <mergeCell ref="B194:C194"/>
    <mergeCell ref="B195:C195"/>
    <mergeCell ref="B196:C196"/>
    <mergeCell ref="B197:C197"/>
    <mergeCell ref="B198:C198"/>
    <mergeCell ref="B199:C199"/>
    <mergeCell ref="B200:C200"/>
    <mergeCell ref="B213:C213"/>
    <mergeCell ref="B214:C214"/>
    <mergeCell ref="B203:C203"/>
    <mergeCell ref="B204:C204"/>
    <mergeCell ref="B205:C205"/>
    <mergeCell ref="B206:C206"/>
    <mergeCell ref="B207:C207"/>
    <mergeCell ref="B208:C208"/>
    <mergeCell ref="B225:C225"/>
    <mergeCell ref="B226:C226"/>
    <mergeCell ref="B215:C215"/>
    <mergeCell ref="B216:C216"/>
    <mergeCell ref="B217:C217"/>
    <mergeCell ref="B218:C218"/>
    <mergeCell ref="B223:C223"/>
    <mergeCell ref="B224:C224"/>
    <mergeCell ref="B221:C221"/>
    <mergeCell ref="B222:C222"/>
    <mergeCell ref="B209:C209"/>
    <mergeCell ref="B210:C210"/>
    <mergeCell ref="B211:C211"/>
    <mergeCell ref="B212:C212"/>
    <mergeCell ref="B219:C219"/>
    <mergeCell ref="B220:C220"/>
    <mergeCell ref="B237:C237"/>
    <mergeCell ref="B238:C238"/>
    <mergeCell ref="B227:C227"/>
    <mergeCell ref="B228:C228"/>
    <mergeCell ref="B229:C229"/>
    <mergeCell ref="B230:C230"/>
    <mergeCell ref="B231:C231"/>
    <mergeCell ref="B232:C232"/>
    <mergeCell ref="B233:C233"/>
    <mergeCell ref="B234:C234"/>
    <mergeCell ref="B235:C235"/>
    <mergeCell ref="B236:C236"/>
    <mergeCell ref="B249:C249"/>
    <mergeCell ref="B250:C250"/>
    <mergeCell ref="B239:C239"/>
    <mergeCell ref="B240:C240"/>
    <mergeCell ref="B241:C241"/>
    <mergeCell ref="B242:C242"/>
    <mergeCell ref="B243:C243"/>
    <mergeCell ref="B244:C244"/>
    <mergeCell ref="B261:C261"/>
    <mergeCell ref="B262:C262"/>
    <mergeCell ref="B251:C251"/>
    <mergeCell ref="B252:C252"/>
    <mergeCell ref="B253:C253"/>
    <mergeCell ref="B254:C254"/>
    <mergeCell ref="B259:C259"/>
    <mergeCell ref="B260:C260"/>
    <mergeCell ref="B257:C257"/>
    <mergeCell ref="B258:C258"/>
    <mergeCell ref="B245:C245"/>
    <mergeCell ref="B246:C246"/>
    <mergeCell ref="B247:C247"/>
    <mergeCell ref="B248:C248"/>
    <mergeCell ref="B255:C255"/>
    <mergeCell ref="B256:C256"/>
    <mergeCell ref="B273:C273"/>
    <mergeCell ref="B274:C274"/>
    <mergeCell ref="B263:C263"/>
    <mergeCell ref="B264:C264"/>
    <mergeCell ref="B265:C265"/>
    <mergeCell ref="B266:C266"/>
    <mergeCell ref="B267:C267"/>
    <mergeCell ref="B268:C268"/>
    <mergeCell ref="B269:C269"/>
    <mergeCell ref="B270:C270"/>
    <mergeCell ref="B271:C271"/>
    <mergeCell ref="B272:C272"/>
    <mergeCell ref="B285:C285"/>
    <mergeCell ref="B286:C286"/>
    <mergeCell ref="B275:C275"/>
    <mergeCell ref="B276:C276"/>
    <mergeCell ref="B277:C277"/>
    <mergeCell ref="B278:C278"/>
    <mergeCell ref="B279:C279"/>
    <mergeCell ref="B280:C280"/>
    <mergeCell ref="B297:C297"/>
    <mergeCell ref="B298:C298"/>
    <mergeCell ref="B287:C287"/>
    <mergeCell ref="B288:C288"/>
    <mergeCell ref="B289:C289"/>
    <mergeCell ref="B290:C290"/>
    <mergeCell ref="B295:C295"/>
    <mergeCell ref="B296:C296"/>
    <mergeCell ref="B293:C293"/>
    <mergeCell ref="B294:C294"/>
    <mergeCell ref="B281:C281"/>
    <mergeCell ref="B282:C282"/>
    <mergeCell ref="B283:C283"/>
    <mergeCell ref="B284:C284"/>
    <mergeCell ref="B291:C291"/>
    <mergeCell ref="B292:C292"/>
    <mergeCell ref="B309:C309"/>
    <mergeCell ref="B310:C310"/>
    <mergeCell ref="B299:C299"/>
    <mergeCell ref="B300:C300"/>
    <mergeCell ref="B301:C301"/>
    <mergeCell ref="B302:C302"/>
    <mergeCell ref="B303:C303"/>
    <mergeCell ref="B304:C304"/>
    <mergeCell ref="B305:C305"/>
    <mergeCell ref="B306:C306"/>
    <mergeCell ref="B307:C307"/>
    <mergeCell ref="B308:C308"/>
    <mergeCell ref="B321:C321"/>
    <mergeCell ref="B322:C322"/>
    <mergeCell ref="B311:C311"/>
    <mergeCell ref="B312:C312"/>
    <mergeCell ref="B313:C313"/>
    <mergeCell ref="B314:C314"/>
    <mergeCell ref="B315:C315"/>
    <mergeCell ref="B316:C316"/>
    <mergeCell ref="B333:C333"/>
    <mergeCell ref="B334:C334"/>
    <mergeCell ref="B323:C323"/>
    <mergeCell ref="B324:C324"/>
    <mergeCell ref="B325:C325"/>
    <mergeCell ref="B326:C326"/>
    <mergeCell ref="B331:C331"/>
    <mergeCell ref="B332:C332"/>
    <mergeCell ref="B329:C329"/>
    <mergeCell ref="B330:C330"/>
    <mergeCell ref="B317:C317"/>
    <mergeCell ref="B318:C318"/>
    <mergeCell ref="B319:C319"/>
    <mergeCell ref="B320:C320"/>
    <mergeCell ref="B327:C327"/>
    <mergeCell ref="B328:C328"/>
    <mergeCell ref="B345:C345"/>
    <mergeCell ref="B346:C346"/>
    <mergeCell ref="B335:C335"/>
    <mergeCell ref="B336:C336"/>
    <mergeCell ref="B337:C337"/>
    <mergeCell ref="B338:C338"/>
    <mergeCell ref="B339:C339"/>
    <mergeCell ref="B340:C340"/>
    <mergeCell ref="B341:C341"/>
    <mergeCell ref="B342:C342"/>
    <mergeCell ref="B343:C343"/>
    <mergeCell ref="B344:C344"/>
    <mergeCell ref="B357:C357"/>
    <mergeCell ref="B358:C358"/>
    <mergeCell ref="B347:C347"/>
    <mergeCell ref="B348:C348"/>
    <mergeCell ref="B349:C349"/>
    <mergeCell ref="B350:C350"/>
    <mergeCell ref="B351:C351"/>
    <mergeCell ref="B352:C352"/>
    <mergeCell ref="B369:C369"/>
    <mergeCell ref="B370:C370"/>
    <mergeCell ref="B359:C359"/>
    <mergeCell ref="B360:C360"/>
    <mergeCell ref="B361:C361"/>
    <mergeCell ref="B362:C362"/>
    <mergeCell ref="B367:C367"/>
    <mergeCell ref="B368:C368"/>
    <mergeCell ref="B365:C365"/>
    <mergeCell ref="B366:C366"/>
    <mergeCell ref="B353:C353"/>
    <mergeCell ref="B354:C354"/>
    <mergeCell ref="B355:C355"/>
    <mergeCell ref="B356:C356"/>
    <mergeCell ref="B363:C363"/>
    <mergeCell ref="B364:C364"/>
    <mergeCell ref="B381:C381"/>
    <mergeCell ref="B382:C382"/>
    <mergeCell ref="B371:C371"/>
    <mergeCell ref="B372:C372"/>
    <mergeCell ref="B373:C373"/>
    <mergeCell ref="B374:C374"/>
    <mergeCell ref="B375:C375"/>
    <mergeCell ref="B376:C376"/>
    <mergeCell ref="B377:C377"/>
    <mergeCell ref="B378:C378"/>
    <mergeCell ref="B379:C379"/>
    <mergeCell ref="B380:C380"/>
    <mergeCell ref="B393:C393"/>
    <mergeCell ref="B394:C394"/>
    <mergeCell ref="B383:C383"/>
    <mergeCell ref="B384:C384"/>
    <mergeCell ref="B385:C385"/>
    <mergeCell ref="B386:C386"/>
    <mergeCell ref="B387:C387"/>
    <mergeCell ref="B388:C388"/>
    <mergeCell ref="B405:C405"/>
    <mergeCell ref="B406:C406"/>
    <mergeCell ref="B395:C395"/>
    <mergeCell ref="B396:C396"/>
    <mergeCell ref="B397:C397"/>
    <mergeCell ref="B398:C398"/>
    <mergeCell ref="B403:C403"/>
    <mergeCell ref="B404:C404"/>
    <mergeCell ref="B401:C401"/>
    <mergeCell ref="B402:C402"/>
    <mergeCell ref="B389:C389"/>
    <mergeCell ref="B390:C390"/>
    <mergeCell ref="B391:C391"/>
    <mergeCell ref="B392:C392"/>
    <mergeCell ref="B399:C399"/>
    <mergeCell ref="B400:C400"/>
    <mergeCell ref="B417:C417"/>
    <mergeCell ref="B418:C418"/>
    <mergeCell ref="B407:C407"/>
    <mergeCell ref="B408:C408"/>
    <mergeCell ref="B409:C409"/>
    <mergeCell ref="B410:C410"/>
    <mergeCell ref="B411:C411"/>
    <mergeCell ref="B412:C412"/>
    <mergeCell ref="B413:C413"/>
    <mergeCell ref="B414:C414"/>
    <mergeCell ref="B415:C415"/>
    <mergeCell ref="B416:C416"/>
    <mergeCell ref="B429:C429"/>
    <mergeCell ref="B430:C430"/>
    <mergeCell ref="B419:C419"/>
    <mergeCell ref="B420:C420"/>
    <mergeCell ref="B421:C421"/>
    <mergeCell ref="B422:C422"/>
    <mergeCell ref="B423:C423"/>
    <mergeCell ref="B424:C424"/>
    <mergeCell ref="B441:C441"/>
    <mergeCell ref="B442:C442"/>
    <mergeCell ref="B431:C431"/>
    <mergeCell ref="B432:C432"/>
    <mergeCell ref="B433:C433"/>
    <mergeCell ref="B434:C434"/>
    <mergeCell ref="B439:C439"/>
    <mergeCell ref="B440:C440"/>
    <mergeCell ref="B437:C437"/>
    <mergeCell ref="B438:C438"/>
    <mergeCell ref="B425:C425"/>
    <mergeCell ref="B426:C426"/>
    <mergeCell ref="B427:C427"/>
    <mergeCell ref="B428:C428"/>
    <mergeCell ref="B435:C435"/>
    <mergeCell ref="B436:C436"/>
    <mergeCell ref="B453:C453"/>
    <mergeCell ref="B454:C454"/>
    <mergeCell ref="B443:C443"/>
    <mergeCell ref="B444:C444"/>
    <mergeCell ref="B445:C445"/>
    <mergeCell ref="B446:C446"/>
    <mergeCell ref="B447:C447"/>
    <mergeCell ref="B448:C448"/>
    <mergeCell ref="B449:C449"/>
    <mergeCell ref="B450:C450"/>
    <mergeCell ref="B451:C451"/>
    <mergeCell ref="B452:C452"/>
    <mergeCell ref="B465:C465"/>
    <mergeCell ref="B466:C466"/>
    <mergeCell ref="B455:C455"/>
    <mergeCell ref="B456:C456"/>
    <mergeCell ref="B457:C457"/>
    <mergeCell ref="B458:C458"/>
    <mergeCell ref="B459:C459"/>
    <mergeCell ref="B460:C460"/>
    <mergeCell ref="B477:C477"/>
    <mergeCell ref="B478:C478"/>
    <mergeCell ref="B467:C467"/>
    <mergeCell ref="B468:C468"/>
    <mergeCell ref="B469:C469"/>
    <mergeCell ref="B470:C470"/>
    <mergeCell ref="B475:C475"/>
    <mergeCell ref="B476:C476"/>
    <mergeCell ref="B473:C473"/>
    <mergeCell ref="B474:C474"/>
    <mergeCell ref="B461:C461"/>
    <mergeCell ref="B462:C462"/>
    <mergeCell ref="B463:C463"/>
    <mergeCell ref="B464:C464"/>
    <mergeCell ref="B471:C471"/>
    <mergeCell ref="B472:C472"/>
    <mergeCell ref="B489:C489"/>
    <mergeCell ref="B490:C490"/>
    <mergeCell ref="B479:C479"/>
    <mergeCell ref="B480:C480"/>
    <mergeCell ref="B481:C481"/>
    <mergeCell ref="B482:C482"/>
    <mergeCell ref="B483:C483"/>
    <mergeCell ref="B484:C484"/>
    <mergeCell ref="B485:C485"/>
    <mergeCell ref="B486:C486"/>
    <mergeCell ref="B487:C487"/>
    <mergeCell ref="B488:C488"/>
    <mergeCell ref="B501:C501"/>
    <mergeCell ref="B502:C502"/>
    <mergeCell ref="B491:C491"/>
    <mergeCell ref="B492:C492"/>
    <mergeCell ref="B493:C493"/>
    <mergeCell ref="B494:C494"/>
    <mergeCell ref="B495:C495"/>
    <mergeCell ref="B496:C496"/>
    <mergeCell ref="B513:C513"/>
    <mergeCell ref="B514:C514"/>
    <mergeCell ref="B503:C503"/>
    <mergeCell ref="B504:C504"/>
    <mergeCell ref="B505:C505"/>
    <mergeCell ref="B506:C506"/>
    <mergeCell ref="B511:C511"/>
    <mergeCell ref="B512:C512"/>
    <mergeCell ref="B509:C509"/>
    <mergeCell ref="B510:C510"/>
    <mergeCell ref="B497:C497"/>
    <mergeCell ref="B498:C498"/>
    <mergeCell ref="B499:C499"/>
    <mergeCell ref="B500:C500"/>
    <mergeCell ref="B507:C507"/>
    <mergeCell ref="B508:C508"/>
    <mergeCell ref="B525:C525"/>
    <mergeCell ref="B526:C526"/>
    <mergeCell ref="B515:C515"/>
    <mergeCell ref="B516:C516"/>
    <mergeCell ref="B517:C517"/>
    <mergeCell ref="B518:C518"/>
    <mergeCell ref="B519:C519"/>
    <mergeCell ref="B520:C520"/>
    <mergeCell ref="B521:C521"/>
    <mergeCell ref="B522:C522"/>
    <mergeCell ref="B523:C523"/>
    <mergeCell ref="B524:C524"/>
    <mergeCell ref="B537:C537"/>
    <mergeCell ref="B538:C538"/>
    <mergeCell ref="B527:C527"/>
    <mergeCell ref="B528:C528"/>
    <mergeCell ref="B529:C529"/>
    <mergeCell ref="B530:C530"/>
    <mergeCell ref="B531:C531"/>
    <mergeCell ref="B532:C532"/>
    <mergeCell ref="B549:C549"/>
    <mergeCell ref="B550:C550"/>
    <mergeCell ref="B539:C539"/>
    <mergeCell ref="B540:C540"/>
    <mergeCell ref="B541:C541"/>
    <mergeCell ref="B542:C542"/>
    <mergeCell ref="B547:C547"/>
    <mergeCell ref="B548:C548"/>
    <mergeCell ref="B545:C545"/>
    <mergeCell ref="B546:C546"/>
    <mergeCell ref="B533:C533"/>
    <mergeCell ref="B534:C534"/>
    <mergeCell ref="B535:C535"/>
    <mergeCell ref="B536:C536"/>
    <mergeCell ref="B543:C543"/>
    <mergeCell ref="B544:C544"/>
    <mergeCell ref="B561:C561"/>
    <mergeCell ref="B562:C562"/>
    <mergeCell ref="B551:C551"/>
    <mergeCell ref="B552:C552"/>
    <mergeCell ref="B553:C553"/>
    <mergeCell ref="B554:C554"/>
    <mergeCell ref="B555:C555"/>
    <mergeCell ref="B556:C556"/>
    <mergeCell ref="B557:C557"/>
    <mergeCell ref="B558:C558"/>
    <mergeCell ref="B559:C559"/>
    <mergeCell ref="B560:C560"/>
    <mergeCell ref="B573:C573"/>
    <mergeCell ref="B574:C574"/>
    <mergeCell ref="B563:C563"/>
    <mergeCell ref="B564:C564"/>
    <mergeCell ref="B565:C565"/>
    <mergeCell ref="B566:C566"/>
    <mergeCell ref="B567:C567"/>
    <mergeCell ref="B568:C568"/>
    <mergeCell ref="B585:C585"/>
    <mergeCell ref="B586:C586"/>
    <mergeCell ref="B575:C575"/>
    <mergeCell ref="B576:C576"/>
    <mergeCell ref="B577:C577"/>
    <mergeCell ref="B578:C578"/>
    <mergeCell ref="B583:C583"/>
    <mergeCell ref="B584:C584"/>
    <mergeCell ref="B581:C581"/>
    <mergeCell ref="B582:C582"/>
    <mergeCell ref="B569:C569"/>
    <mergeCell ref="B570:C570"/>
    <mergeCell ref="B571:C571"/>
    <mergeCell ref="B572:C572"/>
    <mergeCell ref="B579:C579"/>
    <mergeCell ref="B580:C580"/>
    <mergeCell ref="B597:C597"/>
    <mergeCell ref="B598:C598"/>
    <mergeCell ref="B587:C587"/>
    <mergeCell ref="B588:C588"/>
    <mergeCell ref="B589:C589"/>
    <mergeCell ref="B590:C590"/>
    <mergeCell ref="B591:C591"/>
    <mergeCell ref="B592:C592"/>
    <mergeCell ref="B593:C593"/>
    <mergeCell ref="B594:C594"/>
    <mergeCell ref="B595:C595"/>
    <mergeCell ref="B596:C596"/>
    <mergeCell ref="B609:C609"/>
    <mergeCell ref="B610:C610"/>
    <mergeCell ref="B599:C599"/>
    <mergeCell ref="B600:C600"/>
    <mergeCell ref="B601:C601"/>
    <mergeCell ref="B602:C602"/>
    <mergeCell ref="B603:C603"/>
    <mergeCell ref="B604:C604"/>
    <mergeCell ref="B621:C621"/>
    <mergeCell ref="B622:C622"/>
    <mergeCell ref="B611:C611"/>
    <mergeCell ref="B612:C612"/>
    <mergeCell ref="B613:C613"/>
    <mergeCell ref="B614:C614"/>
    <mergeCell ref="B619:C619"/>
    <mergeCell ref="B620:C620"/>
    <mergeCell ref="B617:C617"/>
    <mergeCell ref="B618:C618"/>
    <mergeCell ref="B605:C605"/>
    <mergeCell ref="B606:C606"/>
    <mergeCell ref="B607:C607"/>
    <mergeCell ref="B608:C608"/>
    <mergeCell ref="B615:C615"/>
    <mergeCell ref="B616:C616"/>
    <mergeCell ref="B633:C633"/>
    <mergeCell ref="B634:C634"/>
    <mergeCell ref="B623:C623"/>
    <mergeCell ref="B624:C624"/>
    <mergeCell ref="B625:C625"/>
    <mergeCell ref="B626:C626"/>
    <mergeCell ref="B627:C627"/>
    <mergeCell ref="B628:C628"/>
    <mergeCell ref="B629:C629"/>
    <mergeCell ref="B630:C630"/>
    <mergeCell ref="B631:C631"/>
    <mergeCell ref="B632:C632"/>
    <mergeCell ref="B645:C645"/>
    <mergeCell ref="B646:C646"/>
    <mergeCell ref="B635:C635"/>
    <mergeCell ref="B636:C636"/>
    <mergeCell ref="B637:C637"/>
    <mergeCell ref="B638:C638"/>
    <mergeCell ref="B639:C639"/>
    <mergeCell ref="B640:C640"/>
    <mergeCell ref="B657:C657"/>
    <mergeCell ref="B658:C658"/>
    <mergeCell ref="B647:C647"/>
    <mergeCell ref="B648:C648"/>
    <mergeCell ref="B649:C649"/>
    <mergeCell ref="B650:C650"/>
    <mergeCell ref="B655:C655"/>
    <mergeCell ref="B656:C656"/>
    <mergeCell ref="B653:C653"/>
    <mergeCell ref="B654:C654"/>
    <mergeCell ref="B641:C641"/>
    <mergeCell ref="B642:C642"/>
    <mergeCell ref="B643:C643"/>
    <mergeCell ref="B644:C644"/>
    <mergeCell ref="B651:C651"/>
    <mergeCell ref="B652:C652"/>
    <mergeCell ref="B669:C669"/>
    <mergeCell ref="B670:C670"/>
    <mergeCell ref="B659:C659"/>
    <mergeCell ref="B660:C660"/>
    <mergeCell ref="B661:C661"/>
    <mergeCell ref="B662:C662"/>
    <mergeCell ref="B663:C663"/>
    <mergeCell ref="B664:C664"/>
    <mergeCell ref="B665:C665"/>
    <mergeCell ref="B666:C666"/>
    <mergeCell ref="B667:C667"/>
    <mergeCell ref="B668:C668"/>
    <mergeCell ref="B681:C681"/>
    <mergeCell ref="B682:C682"/>
    <mergeCell ref="B671:C671"/>
    <mergeCell ref="B672:C672"/>
    <mergeCell ref="B673:C673"/>
    <mergeCell ref="B674:C674"/>
    <mergeCell ref="B675:C675"/>
    <mergeCell ref="B676:C676"/>
    <mergeCell ref="B693:C693"/>
    <mergeCell ref="B694:C694"/>
    <mergeCell ref="B683:C683"/>
    <mergeCell ref="B684:C684"/>
    <mergeCell ref="B685:C685"/>
    <mergeCell ref="B686:C686"/>
    <mergeCell ref="B691:C691"/>
    <mergeCell ref="B692:C692"/>
    <mergeCell ref="B689:C689"/>
    <mergeCell ref="B690:C690"/>
    <mergeCell ref="B677:C677"/>
    <mergeCell ref="B678:C678"/>
    <mergeCell ref="B679:C679"/>
    <mergeCell ref="B680:C680"/>
    <mergeCell ref="B687:C687"/>
    <mergeCell ref="B688:C688"/>
    <mergeCell ref="B705:C705"/>
    <mergeCell ref="B706:C706"/>
    <mergeCell ref="B695:C695"/>
    <mergeCell ref="B696:C696"/>
    <mergeCell ref="B697:C697"/>
    <mergeCell ref="B698:C698"/>
    <mergeCell ref="B699:C699"/>
    <mergeCell ref="B700:C700"/>
    <mergeCell ref="B701:C701"/>
    <mergeCell ref="B702:C702"/>
    <mergeCell ref="B703:C703"/>
    <mergeCell ref="B704:C704"/>
    <mergeCell ref="B717:C717"/>
    <mergeCell ref="B718:C718"/>
    <mergeCell ref="B707:C707"/>
    <mergeCell ref="B708:C708"/>
    <mergeCell ref="B709:C709"/>
    <mergeCell ref="B710:C710"/>
    <mergeCell ref="B711:C711"/>
    <mergeCell ref="B712:C712"/>
    <mergeCell ref="B729:C729"/>
    <mergeCell ref="B730:C730"/>
    <mergeCell ref="B719:C719"/>
    <mergeCell ref="B720:C720"/>
    <mergeCell ref="B721:C721"/>
    <mergeCell ref="B722:C722"/>
    <mergeCell ref="B727:C727"/>
    <mergeCell ref="B728:C728"/>
    <mergeCell ref="B725:C725"/>
    <mergeCell ref="B726:C726"/>
    <mergeCell ref="B713:C713"/>
    <mergeCell ref="B714:C714"/>
    <mergeCell ref="B715:C715"/>
    <mergeCell ref="B716:C716"/>
    <mergeCell ref="B723:C723"/>
    <mergeCell ref="B724:C724"/>
    <mergeCell ref="B741:C741"/>
    <mergeCell ref="B742:C742"/>
    <mergeCell ref="B731:C731"/>
    <mergeCell ref="B732:C732"/>
    <mergeCell ref="B733:C733"/>
    <mergeCell ref="B734:C734"/>
    <mergeCell ref="B735:C735"/>
    <mergeCell ref="B736:C736"/>
    <mergeCell ref="B737:C737"/>
    <mergeCell ref="B738:C738"/>
    <mergeCell ref="B739:C739"/>
    <mergeCell ref="B740:C740"/>
    <mergeCell ref="B753:C753"/>
    <mergeCell ref="B754:C754"/>
    <mergeCell ref="B743:C743"/>
    <mergeCell ref="B744:C744"/>
    <mergeCell ref="B745:C745"/>
    <mergeCell ref="B746:C746"/>
    <mergeCell ref="B747:C747"/>
    <mergeCell ref="B748:C748"/>
    <mergeCell ref="B752:C752"/>
    <mergeCell ref="B759:C759"/>
    <mergeCell ref="B760:C760"/>
    <mergeCell ref="B790:C790"/>
    <mergeCell ref="B779:C779"/>
    <mergeCell ref="B780:C780"/>
    <mergeCell ref="B781:C781"/>
    <mergeCell ref="B782:C782"/>
    <mergeCell ref="B783:C783"/>
    <mergeCell ref="B784:C784"/>
    <mergeCell ref="B785:C785"/>
    <mergeCell ref="B786:C786"/>
    <mergeCell ref="B770:C770"/>
    <mergeCell ref="B789:C789"/>
    <mergeCell ref="B773:C773"/>
    <mergeCell ref="B774:C774"/>
    <mergeCell ref="B787:C787"/>
    <mergeCell ref="B788:C788"/>
    <mergeCell ref="B34:C34"/>
    <mergeCell ref="B776:C776"/>
    <mergeCell ref="B777:C777"/>
    <mergeCell ref="B778:C778"/>
    <mergeCell ref="B771:C771"/>
    <mergeCell ref="B772:C772"/>
    <mergeCell ref="B775:C775"/>
    <mergeCell ref="B767:C767"/>
    <mergeCell ref="B768:C768"/>
    <mergeCell ref="B769:C769"/>
    <mergeCell ref="B31:C31"/>
    <mergeCell ref="B24:C24"/>
    <mergeCell ref="B25:C25"/>
    <mergeCell ref="B26:C26"/>
    <mergeCell ref="B27:C27"/>
    <mergeCell ref="B13:C13"/>
    <mergeCell ref="B14:C14"/>
    <mergeCell ref="B16:C16"/>
    <mergeCell ref="B33:C33"/>
    <mergeCell ref="B765:C765"/>
    <mergeCell ref="B766:C766"/>
    <mergeCell ref="B755:C755"/>
    <mergeCell ref="B756:C756"/>
    <mergeCell ref="B757:C757"/>
    <mergeCell ref="B758:C758"/>
    <mergeCell ref="B763:C763"/>
    <mergeCell ref="B764:C764"/>
    <mergeCell ref="B761:C761"/>
    <mergeCell ref="B762:C762"/>
    <mergeCell ref="B749:C749"/>
    <mergeCell ref="B750:C750"/>
    <mergeCell ref="B751:C751"/>
    <mergeCell ref="B11:C11"/>
    <mergeCell ref="B18:C18"/>
    <mergeCell ref="C7:D7"/>
    <mergeCell ref="A7:B7"/>
    <mergeCell ref="B29:C29"/>
    <mergeCell ref="B30:C30"/>
    <mergeCell ref="B10:C10"/>
    <mergeCell ref="B32:C32"/>
    <mergeCell ref="B21:C21"/>
    <mergeCell ref="B1:G3"/>
    <mergeCell ref="A4:B4"/>
    <mergeCell ref="A5:B5"/>
    <mergeCell ref="A6:B6"/>
    <mergeCell ref="C4:D4"/>
    <mergeCell ref="B20:C20"/>
    <mergeCell ref="B15:C15"/>
    <mergeCell ref="C5:D5"/>
    <mergeCell ref="C6:D6"/>
    <mergeCell ref="B17:C17"/>
    <mergeCell ref="B9:C9"/>
    <mergeCell ref="B28:C28"/>
    <mergeCell ref="B22:C22"/>
    <mergeCell ref="B23:C23"/>
    <mergeCell ref="B12:C12"/>
    <mergeCell ref="B19:C19"/>
  </mergeCells>
  <phoneticPr fontId="0" type="noConversion"/>
  <dataValidations count="2">
    <dataValidation type="date" allowBlank="1" showInputMessage="1" showErrorMessage="1" sqref="C4">
      <formula1>39828</formula1>
      <formula2>42369</formula2>
    </dataValidation>
    <dataValidation type="list" allowBlank="1" showInputMessage="1" showErrorMessage="1" sqref="F10:F1009">
      <formula1>kkk</formula1>
    </dataValidation>
  </dataValidations>
  <printOptions horizontalCentered="1"/>
  <pageMargins left="0.5" right="0.5" top="1" bottom="0.5" header="0.5" footer="0.5"/>
  <pageSetup orientation="landscape" horizontalDpi="300" verticalDpi="3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E510"/>
  <sheetViews>
    <sheetView showZeros="0" workbookViewId="0">
      <pane ySplit="9" topLeftCell="A10" activePane="bottomLeft" state="frozen"/>
      <selection pane="bottomLeft" activeCell="B10" sqref="B10"/>
    </sheetView>
  </sheetViews>
  <sheetFormatPr defaultRowHeight="13.2" x14ac:dyDescent="0.25"/>
  <cols>
    <col min="1" max="1" width="8.44140625" customWidth="1"/>
    <col min="2" max="2" width="13.33203125" customWidth="1"/>
    <col min="3" max="3" width="13.88671875" customWidth="1"/>
    <col min="4" max="4" width="16.33203125" bestFit="1" customWidth="1"/>
    <col min="5" max="5" width="18.88671875" bestFit="1" customWidth="1"/>
    <col min="6" max="6" width="10.88671875" customWidth="1"/>
    <col min="7" max="7" width="10.33203125" bestFit="1" customWidth="1"/>
    <col min="8" max="8" width="12.6640625" bestFit="1" customWidth="1"/>
    <col min="9" max="10" width="8.5546875" hidden="1" customWidth="1"/>
    <col min="11" max="11" width="6.88671875" style="16" hidden="1" customWidth="1"/>
    <col min="12" max="12" width="8.5546875" style="16" hidden="1" customWidth="1"/>
    <col min="13" max="13" width="6.88671875" style="87" hidden="1" customWidth="1"/>
    <col min="14" max="14" width="8.44140625" style="17" hidden="1" customWidth="1"/>
    <col min="15" max="15" width="8.88671875" style="17" hidden="1" customWidth="1"/>
    <col min="16" max="16" width="8.5546875" style="68" hidden="1" customWidth="1"/>
    <col min="17" max="18" width="8.5546875" hidden="1" customWidth="1"/>
    <col min="19" max="19" width="13.44140625" style="17" hidden="1" customWidth="1"/>
    <col min="20" max="20" width="46.88671875" bestFit="1" customWidth="1"/>
    <col min="21" max="21" width="2" hidden="1" customWidth="1"/>
    <col min="22" max="22" width="3.33203125" hidden="1" customWidth="1"/>
    <col min="23" max="23" width="4.5546875" hidden="1" customWidth="1"/>
    <col min="24" max="24" width="16.5546875" bestFit="1" customWidth="1"/>
    <col min="25" max="25" width="5.109375" hidden="1" customWidth="1"/>
    <col min="26" max="26" width="13.109375" bestFit="1" customWidth="1"/>
    <col min="27" max="27" width="12.5546875" style="162" bestFit="1" customWidth="1"/>
    <col min="28" max="28" width="2.6640625" hidden="1" customWidth="1"/>
    <col min="29" max="29" width="7" hidden="1" customWidth="1"/>
    <col min="30" max="30" width="14.6640625" style="162" bestFit="1" customWidth="1"/>
    <col min="31" max="31" width="17" bestFit="1" customWidth="1"/>
  </cols>
  <sheetData>
    <row r="1" spans="1:31" ht="12.75" customHeight="1" x14ac:dyDescent="0.25">
      <c r="C1" s="213" t="s">
        <v>163</v>
      </c>
      <c r="D1" s="213"/>
      <c r="E1" s="213"/>
      <c r="F1" s="213"/>
      <c r="G1" s="213"/>
    </row>
    <row r="2" spans="1:31" ht="12.75" customHeight="1" x14ac:dyDescent="0.25">
      <c r="C2" s="213"/>
      <c r="D2" s="213"/>
      <c r="E2" s="213"/>
      <c r="F2" s="213"/>
      <c r="G2" s="213"/>
    </row>
    <row r="3" spans="1:31" ht="27" customHeight="1" x14ac:dyDescent="0.25">
      <c r="A3" s="5"/>
      <c r="C3" s="213"/>
      <c r="D3" s="213"/>
      <c r="E3" s="213"/>
      <c r="F3" s="213"/>
      <c r="G3" s="213"/>
    </row>
    <row r="4" spans="1:31" ht="14.1" customHeight="1" x14ac:dyDescent="0.25">
      <c r="A4" s="228" t="str">
        <f>+'Listado de Operadores'!A4:B4</f>
        <v>Effective Date:</v>
      </c>
      <c r="B4" s="228"/>
      <c r="C4" s="79">
        <f>'Listado y Costo'!C4</f>
        <v>0</v>
      </c>
      <c r="E4" s="12" t="s">
        <v>125</v>
      </c>
      <c r="F4" s="85">
        <f>'Listado y Costo'!E12</f>
        <v>0</v>
      </c>
    </row>
    <row r="5" spans="1:31" ht="14.1" customHeight="1" x14ac:dyDescent="0.25">
      <c r="A5" s="228" t="str">
        <f>+'Listado de Operadores'!A5:B5</f>
        <v>Insured</v>
      </c>
      <c r="B5" s="228"/>
      <c r="C5" s="222">
        <f>'Listado y Costo'!C5</f>
        <v>0</v>
      </c>
      <c r="D5" s="223"/>
      <c r="E5" s="223"/>
      <c r="F5" s="223"/>
      <c r="G5" s="224"/>
    </row>
    <row r="6" spans="1:31" ht="14.1" customHeight="1" x14ac:dyDescent="0.25">
      <c r="A6" s="228" t="str">
        <f>+'Listado de Operadores'!A6:B6</f>
        <v>Address:</v>
      </c>
      <c r="B6" s="228"/>
      <c r="C6" s="222">
        <f>'Listado y Costo'!C7</f>
        <v>0</v>
      </c>
      <c r="D6" s="223"/>
      <c r="E6" s="223"/>
      <c r="F6" s="223"/>
      <c r="G6" s="224"/>
    </row>
    <row r="7" spans="1:31" ht="14.1" customHeight="1" x14ac:dyDescent="0.25">
      <c r="A7" s="228" t="str">
        <f>+'Listado de Operadores'!A7:B7</f>
        <v>CitySTZip:</v>
      </c>
      <c r="B7" s="228"/>
      <c r="C7" s="222">
        <f>'Listado y Costo'!C8</f>
        <v>0</v>
      </c>
      <c r="D7" s="223"/>
      <c r="E7" s="223"/>
      <c r="F7" s="223"/>
      <c r="G7" s="224"/>
    </row>
    <row r="8" spans="1:31" ht="12" customHeight="1" x14ac:dyDescent="0.25"/>
    <row r="9" spans="1:31" ht="52.8" x14ac:dyDescent="0.25">
      <c r="A9" s="100" t="s">
        <v>157</v>
      </c>
      <c r="B9" s="100" t="s">
        <v>158</v>
      </c>
      <c r="C9" s="100" t="s">
        <v>159</v>
      </c>
      <c r="D9" s="100" t="s">
        <v>160</v>
      </c>
      <c r="E9" s="100" t="s">
        <v>161</v>
      </c>
      <c r="F9" s="100" t="s">
        <v>162</v>
      </c>
      <c r="G9" s="126" t="s">
        <v>178</v>
      </c>
      <c r="H9" s="100" t="s">
        <v>170</v>
      </c>
      <c r="I9" s="5" t="s">
        <v>40</v>
      </c>
      <c r="J9" s="5" t="s">
        <v>100</v>
      </c>
      <c r="K9" s="90" t="s">
        <v>102</v>
      </c>
      <c r="L9" s="90" t="s">
        <v>106</v>
      </c>
      <c r="M9" s="88" t="s">
        <v>101</v>
      </c>
      <c r="N9" s="67" t="s">
        <v>103</v>
      </c>
      <c r="O9" s="67" t="s">
        <v>104</v>
      </c>
      <c r="P9" s="91" t="s">
        <v>105</v>
      </c>
      <c r="Q9" s="5" t="s">
        <v>75</v>
      </c>
      <c r="R9" s="5" t="s">
        <v>74</v>
      </c>
      <c r="S9" s="67" t="s">
        <v>76</v>
      </c>
      <c r="T9" s="35"/>
      <c r="U9" s="35"/>
      <c r="V9" s="35"/>
      <c r="W9" s="35"/>
      <c r="X9" s="160" t="s">
        <v>256</v>
      </c>
      <c r="Y9" s="166" t="s">
        <v>264</v>
      </c>
      <c r="Z9" s="160" t="s">
        <v>259</v>
      </c>
      <c r="AA9" s="168" t="s">
        <v>262</v>
      </c>
      <c r="AB9" s="166" t="s">
        <v>264</v>
      </c>
      <c r="AC9" s="160"/>
      <c r="AD9" s="168">
        <f>'Listado y Costo'!G1037</f>
        <v>0</v>
      </c>
      <c r="AE9" s="165" t="s">
        <v>265</v>
      </c>
    </row>
    <row r="10" spans="1:31" x14ac:dyDescent="0.25">
      <c r="A10" s="36">
        <v>1</v>
      </c>
      <c r="B10" s="33"/>
      <c r="C10" s="33"/>
      <c r="D10" s="27"/>
      <c r="E10" s="129"/>
      <c r="F10" s="169">
        <f t="shared" ref="F10:F40" si="0">IF(OR(E10="Alta de Vehículo",E10="Baja de Vehículo",E10="Cancelar Corto Plazo"),VLOOKUP(C10,Vehicle_List,8,FALSE),)</f>
        <v>0</v>
      </c>
      <c r="G10" s="170">
        <f t="shared" ref="G10:G14" si="1">IF(ISERROR(FIND("Operador",E10))=FALSE,0,IF(OR(ISBLANK(E10),ISBLANK(D10)),0,HLOOKUP(E10,EndorsementTable,A10+1,FALSE)))</f>
        <v>0</v>
      </c>
      <c r="H10" s="171">
        <f t="shared" ref="H10:H14" si="2">IF(E10="Alta de Vehículo",G10*0.3,0)</f>
        <v>0</v>
      </c>
      <c r="I10" s="16" t="e">
        <f>ExpirationDate-D10</f>
        <v>#VALUE!</v>
      </c>
      <c r="J10" s="15" t="e">
        <f>1-ROUND((365-I10)/365,4)</f>
        <v>#VALUE!</v>
      </c>
      <c r="K10" s="16">
        <f>IF(ISBLANK(D10),0,D10-C4)</f>
        <v>0</v>
      </c>
      <c r="L10" s="16" t="e">
        <f>I10-K10</f>
        <v>#VALUE!</v>
      </c>
      <c r="M10" s="89">
        <f>1-ROUND((365-K10)/365,3)</f>
        <v>0</v>
      </c>
      <c r="N10" s="68">
        <f>M10*F10</f>
        <v>0</v>
      </c>
      <c r="O10" s="68" t="e">
        <f>P10-N10</f>
        <v>#VALUE!</v>
      </c>
      <c r="P10" s="68" t="e">
        <f>F10*J10</f>
        <v>#VALUE!</v>
      </c>
      <c r="Q10" s="17" t="e">
        <f>P10*-1</f>
        <v>#VALUE!</v>
      </c>
      <c r="R10" s="17" t="e">
        <f>P10</f>
        <v>#VALUE!</v>
      </c>
      <c r="S10" s="17">
        <f>F10*-1</f>
        <v>0</v>
      </c>
      <c r="T10" s="35" t="str">
        <f>IF(ISERROR(FIND("Operador",E10))=FALSE,"No olvide actualizar la lista de Operadores","")</f>
        <v/>
      </c>
      <c r="U10" s="134" t="str">
        <f t="shared" ref="U10:U73" si="3">IF(AND(Company="State National", domical="USA",E10&lt;&gt;""),1,"")</f>
        <v/>
      </c>
      <c r="V10" s="134">
        <f t="shared" ref="V10:V73" si="4">CertState</f>
        <v>0</v>
      </c>
      <c r="W10" s="167" t="e">
        <f>VLOOKUP(CertState,Lookups!$A$30:$E$32,2,FALSE)</f>
        <v>#N/A</v>
      </c>
      <c r="X10" s="162" t="str">
        <f>IF($U10=1,W10*$G10,"")</f>
        <v/>
      </c>
      <c r="Y10" s="135" t="e">
        <f>VLOOKUP(CertState,Lookups!$A$30:$E$32,3,FALSE)</f>
        <v>#N/A</v>
      </c>
      <c r="Z10" s="162" t="str">
        <f>IF($U10=1,Y10*$G10,"")</f>
        <v/>
      </c>
      <c r="AA10" s="162" t="str">
        <f>IF(AND(U10=1,G10&gt;0),0.004*G10,"")</f>
        <v/>
      </c>
      <c r="AB10" t="str">
        <f t="shared" ref="AB10:AB25" si="5">IF(AND($AD$9="Processing Fee:",Company="State National"),(G10*0.05),"")</f>
        <v/>
      </c>
      <c r="AC10" t="str">
        <f>IF(AB10&lt;0,0,AB10)</f>
        <v/>
      </c>
      <c r="AD10" s="162" t="str">
        <f>IF(ISERROR(AB10),"",AC10)</f>
        <v/>
      </c>
      <c r="AE10" s="162">
        <f>SUM(AD10,AA10,Z10,X10)</f>
        <v>0</v>
      </c>
    </row>
    <row r="11" spans="1:31" x14ac:dyDescent="0.25">
      <c r="A11" s="36">
        <v>2</v>
      </c>
      <c r="B11" s="33"/>
      <c r="C11" s="33"/>
      <c r="D11" s="27"/>
      <c r="E11" s="34"/>
      <c r="F11" s="169">
        <f t="shared" si="0"/>
        <v>0</v>
      </c>
      <c r="G11" s="170">
        <f t="shared" si="1"/>
        <v>0</v>
      </c>
      <c r="H11" s="171">
        <f t="shared" si="2"/>
        <v>0</v>
      </c>
      <c r="I11" s="16" t="e">
        <f>ExpirationDate-D11</f>
        <v>#VALUE!</v>
      </c>
      <c r="J11" s="15" t="e">
        <f t="shared" ref="J11:J202" si="6">1-ROUND((365-I11)/365,4)</f>
        <v>#VALUE!</v>
      </c>
      <c r="K11" s="16">
        <f>IF(ISBLANK(D11),0,D11-C5)</f>
        <v>0</v>
      </c>
      <c r="L11" s="16" t="e">
        <f>I11-K11</f>
        <v>#VALUE!</v>
      </c>
      <c r="M11" s="89">
        <f>1-ROUND((365-K11)/365,3)</f>
        <v>0</v>
      </c>
      <c r="N11" s="68">
        <f>M11*F11</f>
        <v>0</v>
      </c>
      <c r="O11" s="68" t="e">
        <f>P11-N11</f>
        <v>#VALUE!</v>
      </c>
      <c r="P11" s="68" t="e">
        <f>F11*J11</f>
        <v>#VALUE!</v>
      </c>
      <c r="Q11" s="17" t="e">
        <f>P11*-1</f>
        <v>#VALUE!</v>
      </c>
      <c r="R11" s="17" t="e">
        <f>P11</f>
        <v>#VALUE!</v>
      </c>
      <c r="S11" s="17">
        <f>F11*-1</f>
        <v>0</v>
      </c>
      <c r="T11" s="35" t="str">
        <f>IF(ISERROR(FIND("Operador",E11))=FALSE,"No olvide actualizar la lista de Operadores","")</f>
        <v/>
      </c>
      <c r="U11" s="35" t="str">
        <f t="shared" si="3"/>
        <v/>
      </c>
      <c r="V11" s="35">
        <f t="shared" si="4"/>
        <v>0</v>
      </c>
      <c r="W11" s="161" t="e">
        <f>VLOOKUP(CertState,Lookups!$A$30:$E$32,2,FALSE)</f>
        <v>#N/A</v>
      </c>
      <c r="X11" s="162" t="str">
        <f t="shared" ref="X11:X74" si="7">IF($U11=1,W11*$G11,"")</f>
        <v/>
      </c>
      <c r="Y11" s="135" t="e">
        <f>VLOOKUP(CertState,Lookups!$A$30:$E$32,3,FALSE)</f>
        <v>#N/A</v>
      </c>
      <c r="Z11" s="162" t="str">
        <f t="shared" ref="Z11:Z74" si="8">IF($U11=1,Y11*$G11,"")</f>
        <v/>
      </c>
      <c r="AA11" s="162" t="str">
        <f t="shared" ref="AA11:AA74" si="9">IF(U11=1,0.004*G11,"")</f>
        <v/>
      </c>
      <c r="AB11" t="str">
        <f t="shared" si="5"/>
        <v/>
      </c>
      <c r="AC11" t="str">
        <f t="shared" ref="AC11:AC25" si="10">IF(AB11&lt;0,0,AB11)</f>
        <v/>
      </c>
      <c r="AD11" s="162" t="str">
        <f t="shared" ref="AD11:AD25" si="11">IF(ISERROR(AB11),"",AC11)</f>
        <v/>
      </c>
      <c r="AE11" s="162">
        <f t="shared" ref="AE11:AE25" si="12">SUM(AD11,AA11,Z11,X11)</f>
        <v>0</v>
      </c>
    </row>
    <row r="12" spans="1:31" x14ac:dyDescent="0.25">
      <c r="A12" s="36">
        <v>3</v>
      </c>
      <c r="B12" s="33"/>
      <c r="C12" s="33"/>
      <c r="D12" s="27"/>
      <c r="E12" s="34"/>
      <c r="F12" s="169">
        <f t="shared" si="0"/>
        <v>0</v>
      </c>
      <c r="G12" s="170">
        <f t="shared" si="1"/>
        <v>0</v>
      </c>
      <c r="H12" s="171">
        <f t="shared" si="2"/>
        <v>0</v>
      </c>
      <c r="I12" s="16" t="e">
        <f t="shared" ref="I12:I75" si="13">ExpirationDate-D12</f>
        <v>#VALUE!</v>
      </c>
      <c r="J12" s="15" t="e">
        <f t="shared" si="6"/>
        <v>#VALUE!</v>
      </c>
      <c r="K12" s="16">
        <f t="shared" ref="K12:K75" si="14">IF(ISBLANK(D12),0,D12-C6)</f>
        <v>0</v>
      </c>
      <c r="L12" s="16" t="e">
        <f t="shared" ref="L12:L75" si="15">I12-K12</f>
        <v>#VALUE!</v>
      </c>
      <c r="M12" s="89">
        <f t="shared" ref="M12:M75" si="16">1-ROUND((365-K12)/365,3)</f>
        <v>0</v>
      </c>
      <c r="N12" s="68">
        <f t="shared" ref="N12:N75" si="17">M12*F12</f>
        <v>0</v>
      </c>
      <c r="O12" s="68" t="e">
        <f t="shared" ref="O12:O75" si="18">P12-N12</f>
        <v>#VALUE!</v>
      </c>
      <c r="P12" s="68" t="e">
        <f t="shared" ref="P12:P75" si="19">F12*J12</f>
        <v>#VALUE!</v>
      </c>
      <c r="Q12" s="17" t="e">
        <f t="shared" ref="Q12:Q75" si="20">P12*-1</f>
        <v>#VALUE!</v>
      </c>
      <c r="R12" s="17" t="e">
        <f t="shared" ref="R12:R75" si="21">P12</f>
        <v>#VALUE!</v>
      </c>
      <c r="S12" s="17">
        <f t="shared" ref="S12:S75" si="22">F12*-1</f>
        <v>0</v>
      </c>
      <c r="T12" s="35" t="str">
        <f t="shared" ref="T12:T75" si="23">IF(ISERROR(FIND("Operador",E12))=FALSE,"No olvide actualizar la lista de Operadores","")</f>
        <v/>
      </c>
      <c r="U12" s="35" t="str">
        <f t="shared" si="3"/>
        <v/>
      </c>
      <c r="V12" s="35">
        <f t="shared" si="4"/>
        <v>0</v>
      </c>
      <c r="W12" s="161" t="e">
        <f>VLOOKUP(CertState,Lookups!$A$30:$E$32,2,FALSE)</f>
        <v>#N/A</v>
      </c>
      <c r="X12" s="162" t="str">
        <f t="shared" si="7"/>
        <v/>
      </c>
      <c r="Y12" s="135" t="e">
        <f>VLOOKUP(CertState,Lookups!$A$30:$E$32,3,FALSE)</f>
        <v>#N/A</v>
      </c>
      <c r="Z12" s="162" t="str">
        <f t="shared" si="8"/>
        <v/>
      </c>
      <c r="AA12" s="162" t="str">
        <f t="shared" si="9"/>
        <v/>
      </c>
      <c r="AB12" t="str">
        <f t="shared" si="5"/>
        <v/>
      </c>
      <c r="AC12" t="str">
        <f t="shared" si="10"/>
        <v/>
      </c>
      <c r="AD12" s="162" t="str">
        <f t="shared" si="11"/>
        <v/>
      </c>
      <c r="AE12" s="162">
        <f t="shared" si="12"/>
        <v>0</v>
      </c>
    </row>
    <row r="13" spans="1:31" x14ac:dyDescent="0.25">
      <c r="A13" s="36">
        <v>4</v>
      </c>
      <c r="B13" s="33"/>
      <c r="C13" s="33"/>
      <c r="D13" s="27"/>
      <c r="E13" s="34"/>
      <c r="F13" s="169">
        <f t="shared" si="0"/>
        <v>0</v>
      </c>
      <c r="G13" s="170">
        <f t="shared" si="1"/>
        <v>0</v>
      </c>
      <c r="H13" s="171">
        <f t="shared" si="2"/>
        <v>0</v>
      </c>
      <c r="I13" s="16" t="e">
        <f t="shared" si="13"/>
        <v>#VALUE!</v>
      </c>
      <c r="J13" s="15" t="e">
        <f t="shared" si="6"/>
        <v>#VALUE!</v>
      </c>
      <c r="K13" s="16">
        <f t="shared" si="14"/>
        <v>0</v>
      </c>
      <c r="L13" s="16" t="e">
        <f t="shared" si="15"/>
        <v>#VALUE!</v>
      </c>
      <c r="M13" s="89">
        <f t="shared" si="16"/>
        <v>0</v>
      </c>
      <c r="N13" s="68">
        <f t="shared" si="17"/>
        <v>0</v>
      </c>
      <c r="O13" s="68" t="e">
        <f t="shared" si="18"/>
        <v>#VALUE!</v>
      </c>
      <c r="P13" s="68" t="e">
        <f t="shared" si="19"/>
        <v>#VALUE!</v>
      </c>
      <c r="Q13" s="17" t="e">
        <f t="shared" si="20"/>
        <v>#VALUE!</v>
      </c>
      <c r="R13" s="17" t="e">
        <f t="shared" si="21"/>
        <v>#VALUE!</v>
      </c>
      <c r="S13" s="17">
        <f t="shared" si="22"/>
        <v>0</v>
      </c>
      <c r="T13" s="35" t="str">
        <f t="shared" si="23"/>
        <v/>
      </c>
      <c r="U13" s="35" t="str">
        <f t="shared" si="3"/>
        <v/>
      </c>
      <c r="V13" s="35">
        <f t="shared" si="4"/>
        <v>0</v>
      </c>
      <c r="W13" s="161" t="e">
        <f>VLOOKUP(CertState,Lookups!$A$30:$E$32,2,FALSE)</f>
        <v>#N/A</v>
      </c>
      <c r="X13" s="162" t="str">
        <f t="shared" si="7"/>
        <v/>
      </c>
      <c r="Y13" s="135" t="e">
        <f>VLOOKUP(CertState,Lookups!$A$30:$E$32,3,FALSE)</f>
        <v>#N/A</v>
      </c>
      <c r="Z13" s="162" t="str">
        <f t="shared" si="8"/>
        <v/>
      </c>
      <c r="AA13" s="162" t="str">
        <f t="shared" si="9"/>
        <v/>
      </c>
      <c r="AB13" t="str">
        <f t="shared" si="5"/>
        <v/>
      </c>
      <c r="AC13" t="str">
        <f t="shared" si="10"/>
        <v/>
      </c>
      <c r="AD13" s="162" t="str">
        <f t="shared" si="11"/>
        <v/>
      </c>
      <c r="AE13" s="162">
        <f t="shared" si="12"/>
        <v>0</v>
      </c>
    </row>
    <row r="14" spans="1:31" x14ac:dyDescent="0.25">
      <c r="A14" s="36">
        <v>5</v>
      </c>
      <c r="B14" s="33"/>
      <c r="C14" s="33"/>
      <c r="D14" s="27"/>
      <c r="E14" s="34"/>
      <c r="F14" s="169">
        <f t="shared" si="0"/>
        <v>0</v>
      </c>
      <c r="G14" s="170">
        <f t="shared" si="1"/>
        <v>0</v>
      </c>
      <c r="H14" s="171">
        <f t="shared" si="2"/>
        <v>0</v>
      </c>
      <c r="I14" s="16" t="e">
        <f t="shared" si="13"/>
        <v>#VALUE!</v>
      </c>
      <c r="J14" s="15" t="e">
        <f t="shared" si="6"/>
        <v>#VALUE!</v>
      </c>
      <c r="K14" s="16">
        <f t="shared" si="14"/>
        <v>0</v>
      </c>
      <c r="L14" s="16" t="e">
        <f t="shared" si="15"/>
        <v>#VALUE!</v>
      </c>
      <c r="M14" s="89">
        <f t="shared" si="16"/>
        <v>0</v>
      </c>
      <c r="N14" s="68">
        <f t="shared" si="17"/>
        <v>0</v>
      </c>
      <c r="O14" s="68" t="e">
        <f t="shared" si="18"/>
        <v>#VALUE!</v>
      </c>
      <c r="P14" s="68" t="e">
        <f t="shared" si="19"/>
        <v>#VALUE!</v>
      </c>
      <c r="Q14" s="17" t="e">
        <f t="shared" si="20"/>
        <v>#VALUE!</v>
      </c>
      <c r="R14" s="17" t="e">
        <f t="shared" si="21"/>
        <v>#VALUE!</v>
      </c>
      <c r="S14" s="17">
        <f t="shared" si="22"/>
        <v>0</v>
      </c>
      <c r="T14" s="35" t="str">
        <f t="shared" si="23"/>
        <v/>
      </c>
      <c r="U14" s="35" t="str">
        <f t="shared" si="3"/>
        <v/>
      </c>
      <c r="V14" s="35">
        <f t="shared" si="4"/>
        <v>0</v>
      </c>
      <c r="W14" s="161" t="e">
        <f>VLOOKUP(CertState,Lookups!$A$30:$E$32,2,FALSE)</f>
        <v>#N/A</v>
      </c>
      <c r="X14" s="162" t="str">
        <f t="shared" si="7"/>
        <v/>
      </c>
      <c r="Y14" s="135" t="e">
        <f>VLOOKUP(CertState,Lookups!$A$30:$E$32,3,FALSE)</f>
        <v>#N/A</v>
      </c>
      <c r="Z14" s="162" t="str">
        <f t="shared" si="8"/>
        <v/>
      </c>
      <c r="AA14" s="162" t="str">
        <f t="shared" si="9"/>
        <v/>
      </c>
      <c r="AB14" t="str">
        <f t="shared" si="5"/>
        <v/>
      </c>
      <c r="AC14" t="str">
        <f t="shared" si="10"/>
        <v/>
      </c>
      <c r="AD14" s="162" t="str">
        <f t="shared" si="11"/>
        <v/>
      </c>
      <c r="AE14" s="162">
        <f t="shared" si="12"/>
        <v>0</v>
      </c>
    </row>
    <row r="15" spans="1:31" x14ac:dyDescent="0.25">
      <c r="A15" s="36">
        <v>6</v>
      </c>
      <c r="B15" s="33"/>
      <c r="C15" s="33"/>
      <c r="D15" s="27"/>
      <c r="E15" s="34"/>
      <c r="F15" s="169">
        <f t="shared" si="0"/>
        <v>0</v>
      </c>
      <c r="G15" s="170">
        <f t="shared" ref="G15:G40" si="24">IF(ISERROR(FIND("Operador",E15))=FALSE,0,IF(OR(ISBLANK(E15),ISBLANK(D15)),0,HLOOKUP(E15,EndorsementTable,A15+1,FALSE)))</f>
        <v>0</v>
      </c>
      <c r="H15" s="171">
        <f t="shared" ref="H15:H40" si="25">IF(E15="Alta de Vehículo",G15*0.3,0)</f>
        <v>0</v>
      </c>
      <c r="I15" s="16" t="e">
        <f t="shared" si="13"/>
        <v>#VALUE!</v>
      </c>
      <c r="J15" s="15" t="e">
        <f t="shared" si="6"/>
        <v>#VALUE!</v>
      </c>
      <c r="K15" s="16">
        <f t="shared" si="14"/>
        <v>0</v>
      </c>
      <c r="L15" s="16" t="e">
        <f t="shared" si="15"/>
        <v>#VALUE!</v>
      </c>
      <c r="M15" s="89">
        <f t="shared" si="16"/>
        <v>0</v>
      </c>
      <c r="N15" s="68">
        <f t="shared" si="17"/>
        <v>0</v>
      </c>
      <c r="O15" s="68" t="e">
        <f t="shared" si="18"/>
        <v>#VALUE!</v>
      </c>
      <c r="P15" s="68" t="e">
        <f t="shared" si="19"/>
        <v>#VALUE!</v>
      </c>
      <c r="Q15" s="17" t="e">
        <f t="shared" si="20"/>
        <v>#VALUE!</v>
      </c>
      <c r="R15" s="17" t="e">
        <f t="shared" si="21"/>
        <v>#VALUE!</v>
      </c>
      <c r="S15" s="17">
        <f t="shared" si="22"/>
        <v>0</v>
      </c>
      <c r="T15" s="35" t="str">
        <f t="shared" si="23"/>
        <v/>
      </c>
      <c r="U15" s="35" t="str">
        <f t="shared" si="3"/>
        <v/>
      </c>
      <c r="V15" s="35">
        <f t="shared" si="4"/>
        <v>0</v>
      </c>
      <c r="W15" s="161" t="e">
        <f>VLOOKUP(CertState,Lookups!$A$30:$E$32,2,FALSE)</f>
        <v>#N/A</v>
      </c>
      <c r="X15" s="162" t="str">
        <f t="shared" si="7"/>
        <v/>
      </c>
      <c r="Y15" s="135" t="e">
        <f>VLOOKUP(CertState,Lookups!$A$30:$E$32,3,FALSE)</f>
        <v>#N/A</v>
      </c>
      <c r="Z15" s="162" t="str">
        <f t="shared" si="8"/>
        <v/>
      </c>
      <c r="AA15" s="162" t="str">
        <f t="shared" si="9"/>
        <v/>
      </c>
      <c r="AB15" t="str">
        <f t="shared" si="5"/>
        <v/>
      </c>
      <c r="AC15" t="str">
        <f t="shared" si="10"/>
        <v/>
      </c>
      <c r="AD15" s="162" t="str">
        <f t="shared" si="11"/>
        <v/>
      </c>
      <c r="AE15" s="162">
        <f t="shared" si="12"/>
        <v>0</v>
      </c>
    </row>
    <row r="16" spans="1:31" x14ac:dyDescent="0.25">
      <c r="A16" s="36">
        <v>7</v>
      </c>
      <c r="B16" s="33" t="s">
        <v>78</v>
      </c>
      <c r="C16" s="33"/>
      <c r="D16" s="27"/>
      <c r="E16" s="34"/>
      <c r="F16" s="169">
        <f t="shared" si="0"/>
        <v>0</v>
      </c>
      <c r="G16" s="170">
        <f t="shared" si="24"/>
        <v>0</v>
      </c>
      <c r="H16" s="171">
        <f t="shared" si="25"/>
        <v>0</v>
      </c>
      <c r="I16" s="16" t="e">
        <f t="shared" si="13"/>
        <v>#VALUE!</v>
      </c>
      <c r="J16" s="15" t="e">
        <f t="shared" si="6"/>
        <v>#VALUE!</v>
      </c>
      <c r="K16" s="16">
        <f t="shared" si="14"/>
        <v>0</v>
      </c>
      <c r="L16" s="16" t="e">
        <f t="shared" si="15"/>
        <v>#VALUE!</v>
      </c>
      <c r="M16" s="89">
        <f t="shared" si="16"/>
        <v>0</v>
      </c>
      <c r="N16" s="68">
        <f t="shared" si="17"/>
        <v>0</v>
      </c>
      <c r="O16" s="68" t="e">
        <f t="shared" si="18"/>
        <v>#VALUE!</v>
      </c>
      <c r="P16" s="68" t="e">
        <f t="shared" si="19"/>
        <v>#VALUE!</v>
      </c>
      <c r="Q16" s="17" t="e">
        <f t="shared" si="20"/>
        <v>#VALUE!</v>
      </c>
      <c r="R16" s="17" t="e">
        <f t="shared" si="21"/>
        <v>#VALUE!</v>
      </c>
      <c r="S16" s="17">
        <f t="shared" si="22"/>
        <v>0</v>
      </c>
      <c r="T16" s="35" t="str">
        <f t="shared" si="23"/>
        <v/>
      </c>
      <c r="U16" s="35" t="str">
        <f t="shared" si="3"/>
        <v/>
      </c>
      <c r="V16" s="35">
        <f t="shared" si="4"/>
        <v>0</v>
      </c>
      <c r="W16" s="161" t="e">
        <f>VLOOKUP(CertState,Lookups!$A$30:$E$32,2,FALSE)</f>
        <v>#N/A</v>
      </c>
      <c r="X16" s="162" t="str">
        <f t="shared" si="7"/>
        <v/>
      </c>
      <c r="Y16" s="135" t="e">
        <f>VLOOKUP(CertState,Lookups!$A$30:$E$32,3,FALSE)</f>
        <v>#N/A</v>
      </c>
      <c r="Z16" s="162" t="str">
        <f t="shared" si="8"/>
        <v/>
      </c>
      <c r="AA16" s="162" t="str">
        <f t="shared" si="9"/>
        <v/>
      </c>
      <c r="AB16" t="str">
        <f t="shared" si="5"/>
        <v/>
      </c>
      <c r="AC16" t="str">
        <f t="shared" si="10"/>
        <v/>
      </c>
      <c r="AD16" s="162" t="str">
        <f t="shared" si="11"/>
        <v/>
      </c>
      <c r="AE16" s="162">
        <f t="shared" si="12"/>
        <v>0</v>
      </c>
    </row>
    <row r="17" spans="1:31" x14ac:dyDescent="0.25">
      <c r="A17" s="36">
        <v>8</v>
      </c>
      <c r="B17" s="33" t="s">
        <v>78</v>
      </c>
      <c r="C17" s="33"/>
      <c r="D17" s="27"/>
      <c r="E17" s="34"/>
      <c r="F17" s="169">
        <f t="shared" si="0"/>
        <v>0</v>
      </c>
      <c r="G17" s="170">
        <f t="shared" si="24"/>
        <v>0</v>
      </c>
      <c r="H17" s="171">
        <f t="shared" si="25"/>
        <v>0</v>
      </c>
      <c r="I17" s="16" t="e">
        <f t="shared" si="13"/>
        <v>#VALUE!</v>
      </c>
      <c r="J17" s="15" t="e">
        <f t="shared" si="6"/>
        <v>#VALUE!</v>
      </c>
      <c r="K17" s="16">
        <f t="shared" si="14"/>
        <v>0</v>
      </c>
      <c r="L17" s="16" t="e">
        <f t="shared" si="15"/>
        <v>#VALUE!</v>
      </c>
      <c r="M17" s="89">
        <f t="shared" si="16"/>
        <v>0</v>
      </c>
      <c r="N17" s="68">
        <f t="shared" si="17"/>
        <v>0</v>
      </c>
      <c r="O17" s="68" t="e">
        <f t="shared" si="18"/>
        <v>#VALUE!</v>
      </c>
      <c r="P17" s="68" t="e">
        <f t="shared" si="19"/>
        <v>#VALUE!</v>
      </c>
      <c r="Q17" s="17" t="e">
        <f t="shared" si="20"/>
        <v>#VALUE!</v>
      </c>
      <c r="R17" s="17" t="e">
        <f t="shared" si="21"/>
        <v>#VALUE!</v>
      </c>
      <c r="S17" s="17">
        <f t="shared" si="22"/>
        <v>0</v>
      </c>
      <c r="T17" s="35" t="str">
        <f t="shared" si="23"/>
        <v/>
      </c>
      <c r="U17" s="35" t="str">
        <f t="shared" si="3"/>
        <v/>
      </c>
      <c r="V17" s="35">
        <f t="shared" si="4"/>
        <v>0</v>
      </c>
      <c r="W17" s="161" t="e">
        <f>VLOOKUP(CertState,Lookups!$A$30:$E$32,2,FALSE)</f>
        <v>#N/A</v>
      </c>
      <c r="X17" s="162" t="str">
        <f t="shared" si="7"/>
        <v/>
      </c>
      <c r="Y17" s="135" t="e">
        <f>VLOOKUP(CertState,Lookups!$A$30:$E$32,3,FALSE)</f>
        <v>#N/A</v>
      </c>
      <c r="Z17" s="162" t="str">
        <f t="shared" si="8"/>
        <v/>
      </c>
      <c r="AA17" s="162" t="str">
        <f t="shared" si="9"/>
        <v/>
      </c>
      <c r="AB17" t="str">
        <f t="shared" si="5"/>
        <v/>
      </c>
      <c r="AC17" t="str">
        <f t="shared" si="10"/>
        <v/>
      </c>
      <c r="AD17" s="162" t="str">
        <f t="shared" si="11"/>
        <v/>
      </c>
      <c r="AE17" s="162">
        <f t="shared" si="12"/>
        <v>0</v>
      </c>
    </row>
    <row r="18" spans="1:31" x14ac:dyDescent="0.25">
      <c r="A18" s="36">
        <v>9</v>
      </c>
      <c r="B18" s="33" t="s">
        <v>78</v>
      </c>
      <c r="C18" s="33"/>
      <c r="D18" s="27"/>
      <c r="E18" s="34"/>
      <c r="F18" s="169">
        <f t="shared" si="0"/>
        <v>0</v>
      </c>
      <c r="G18" s="170">
        <f t="shared" si="24"/>
        <v>0</v>
      </c>
      <c r="H18" s="171">
        <f t="shared" si="25"/>
        <v>0</v>
      </c>
      <c r="I18" s="16" t="e">
        <f t="shared" si="13"/>
        <v>#VALUE!</v>
      </c>
      <c r="J18" s="15" t="e">
        <f t="shared" si="6"/>
        <v>#VALUE!</v>
      </c>
      <c r="K18" s="16">
        <f t="shared" si="14"/>
        <v>0</v>
      </c>
      <c r="L18" s="16" t="e">
        <f t="shared" si="15"/>
        <v>#VALUE!</v>
      </c>
      <c r="M18" s="89">
        <f t="shared" si="16"/>
        <v>0</v>
      </c>
      <c r="N18" s="68">
        <f t="shared" si="17"/>
        <v>0</v>
      </c>
      <c r="O18" s="68" t="e">
        <f t="shared" si="18"/>
        <v>#VALUE!</v>
      </c>
      <c r="P18" s="68" t="e">
        <f t="shared" si="19"/>
        <v>#VALUE!</v>
      </c>
      <c r="Q18" s="17" t="e">
        <f t="shared" si="20"/>
        <v>#VALUE!</v>
      </c>
      <c r="R18" s="17" t="e">
        <f t="shared" si="21"/>
        <v>#VALUE!</v>
      </c>
      <c r="S18" s="17">
        <f t="shared" si="22"/>
        <v>0</v>
      </c>
      <c r="T18" s="35" t="str">
        <f t="shared" si="23"/>
        <v/>
      </c>
      <c r="U18" s="35" t="str">
        <f t="shared" si="3"/>
        <v/>
      </c>
      <c r="V18" s="35">
        <f t="shared" si="4"/>
        <v>0</v>
      </c>
      <c r="W18" s="161" t="e">
        <f>VLOOKUP(CertState,Lookups!$A$30:$E$32,2,FALSE)</f>
        <v>#N/A</v>
      </c>
      <c r="X18" s="162" t="str">
        <f t="shared" si="7"/>
        <v/>
      </c>
      <c r="Y18" s="135" t="e">
        <f>VLOOKUP(CertState,Lookups!$A$30:$E$32,3,FALSE)</f>
        <v>#N/A</v>
      </c>
      <c r="Z18" s="162" t="str">
        <f t="shared" si="8"/>
        <v/>
      </c>
      <c r="AA18" s="162" t="str">
        <f t="shared" si="9"/>
        <v/>
      </c>
      <c r="AB18" t="str">
        <f t="shared" si="5"/>
        <v/>
      </c>
      <c r="AC18" t="str">
        <f t="shared" si="10"/>
        <v/>
      </c>
      <c r="AD18" s="162" t="str">
        <f t="shared" si="11"/>
        <v/>
      </c>
      <c r="AE18" s="162">
        <f t="shared" si="12"/>
        <v>0</v>
      </c>
    </row>
    <row r="19" spans="1:31" x14ac:dyDescent="0.25">
      <c r="A19" s="36">
        <v>10</v>
      </c>
      <c r="B19" s="33" t="s">
        <v>78</v>
      </c>
      <c r="C19" s="33"/>
      <c r="D19" s="27"/>
      <c r="E19" s="34"/>
      <c r="F19" s="169">
        <f t="shared" si="0"/>
        <v>0</v>
      </c>
      <c r="G19" s="170">
        <f t="shared" si="24"/>
        <v>0</v>
      </c>
      <c r="H19" s="171">
        <f t="shared" si="25"/>
        <v>0</v>
      </c>
      <c r="I19" s="16" t="e">
        <f t="shared" si="13"/>
        <v>#VALUE!</v>
      </c>
      <c r="J19" s="15" t="e">
        <f t="shared" si="6"/>
        <v>#VALUE!</v>
      </c>
      <c r="K19" s="16">
        <f t="shared" si="14"/>
        <v>0</v>
      </c>
      <c r="L19" s="16" t="e">
        <f t="shared" si="15"/>
        <v>#VALUE!</v>
      </c>
      <c r="M19" s="89">
        <f t="shared" si="16"/>
        <v>0</v>
      </c>
      <c r="N19" s="68">
        <f t="shared" si="17"/>
        <v>0</v>
      </c>
      <c r="O19" s="68" t="e">
        <f t="shared" si="18"/>
        <v>#VALUE!</v>
      </c>
      <c r="P19" s="68" t="e">
        <f t="shared" si="19"/>
        <v>#VALUE!</v>
      </c>
      <c r="Q19" s="17" t="e">
        <f t="shared" si="20"/>
        <v>#VALUE!</v>
      </c>
      <c r="R19" s="17" t="e">
        <f t="shared" si="21"/>
        <v>#VALUE!</v>
      </c>
      <c r="S19" s="17">
        <f t="shared" si="22"/>
        <v>0</v>
      </c>
      <c r="T19" s="35" t="str">
        <f t="shared" si="23"/>
        <v/>
      </c>
      <c r="U19" s="35" t="str">
        <f t="shared" si="3"/>
        <v/>
      </c>
      <c r="V19" s="35">
        <f t="shared" si="4"/>
        <v>0</v>
      </c>
      <c r="W19" s="161" t="e">
        <f>VLOOKUP(CertState,Lookups!$A$30:$E$32,2,FALSE)</f>
        <v>#N/A</v>
      </c>
      <c r="X19" s="162" t="str">
        <f t="shared" si="7"/>
        <v/>
      </c>
      <c r="Y19" s="135" t="e">
        <f>VLOOKUP(CertState,Lookups!$A$30:$E$32,3,FALSE)</f>
        <v>#N/A</v>
      </c>
      <c r="Z19" s="162" t="str">
        <f t="shared" si="8"/>
        <v/>
      </c>
      <c r="AA19" s="162" t="str">
        <f t="shared" si="9"/>
        <v/>
      </c>
      <c r="AB19" t="str">
        <f t="shared" si="5"/>
        <v/>
      </c>
      <c r="AC19" t="str">
        <f t="shared" si="10"/>
        <v/>
      </c>
      <c r="AD19" s="162" t="str">
        <f t="shared" si="11"/>
        <v/>
      </c>
      <c r="AE19" s="162">
        <f t="shared" si="12"/>
        <v>0</v>
      </c>
    </row>
    <row r="20" spans="1:31" x14ac:dyDescent="0.25">
      <c r="A20" s="36">
        <v>11</v>
      </c>
      <c r="B20" s="33" t="s">
        <v>78</v>
      </c>
      <c r="C20" s="33"/>
      <c r="D20" s="27"/>
      <c r="E20" s="34"/>
      <c r="F20" s="169">
        <f t="shared" si="0"/>
        <v>0</v>
      </c>
      <c r="G20" s="170">
        <f t="shared" si="24"/>
        <v>0</v>
      </c>
      <c r="H20" s="171">
        <f t="shared" si="25"/>
        <v>0</v>
      </c>
      <c r="I20" s="16" t="e">
        <f t="shared" si="13"/>
        <v>#VALUE!</v>
      </c>
      <c r="J20" s="15" t="e">
        <f t="shared" si="6"/>
        <v>#VALUE!</v>
      </c>
      <c r="K20" s="16">
        <f t="shared" si="14"/>
        <v>0</v>
      </c>
      <c r="L20" s="16" t="e">
        <f t="shared" si="15"/>
        <v>#VALUE!</v>
      </c>
      <c r="M20" s="89">
        <f t="shared" si="16"/>
        <v>0</v>
      </c>
      <c r="N20" s="68">
        <f t="shared" si="17"/>
        <v>0</v>
      </c>
      <c r="O20" s="68" t="e">
        <f t="shared" si="18"/>
        <v>#VALUE!</v>
      </c>
      <c r="P20" s="68" t="e">
        <f t="shared" si="19"/>
        <v>#VALUE!</v>
      </c>
      <c r="Q20" s="17" t="e">
        <f t="shared" si="20"/>
        <v>#VALUE!</v>
      </c>
      <c r="R20" s="17" t="e">
        <f t="shared" si="21"/>
        <v>#VALUE!</v>
      </c>
      <c r="S20" s="17">
        <f t="shared" si="22"/>
        <v>0</v>
      </c>
      <c r="T20" s="35" t="str">
        <f t="shared" si="23"/>
        <v/>
      </c>
      <c r="U20" s="35" t="str">
        <f t="shared" si="3"/>
        <v/>
      </c>
      <c r="V20" s="35">
        <f t="shared" si="4"/>
        <v>0</v>
      </c>
      <c r="W20" s="161" t="e">
        <f>VLOOKUP(CertState,Lookups!$A$30:$E$32,2,FALSE)</f>
        <v>#N/A</v>
      </c>
      <c r="X20" s="162" t="str">
        <f t="shared" si="7"/>
        <v/>
      </c>
      <c r="Y20" s="135" t="e">
        <f>VLOOKUP(CertState,Lookups!$A$30:$E$32,3,FALSE)</f>
        <v>#N/A</v>
      </c>
      <c r="Z20" s="162" t="str">
        <f t="shared" si="8"/>
        <v/>
      </c>
      <c r="AA20" s="162" t="str">
        <f t="shared" si="9"/>
        <v/>
      </c>
      <c r="AB20" t="str">
        <f t="shared" si="5"/>
        <v/>
      </c>
      <c r="AC20" t="str">
        <f t="shared" si="10"/>
        <v/>
      </c>
      <c r="AD20" s="162" t="str">
        <f t="shared" si="11"/>
        <v/>
      </c>
      <c r="AE20" s="162">
        <f t="shared" si="12"/>
        <v>0</v>
      </c>
    </row>
    <row r="21" spans="1:31" x14ac:dyDescent="0.25">
      <c r="A21" s="36">
        <v>12</v>
      </c>
      <c r="B21" s="33" t="s">
        <v>78</v>
      </c>
      <c r="C21" s="33"/>
      <c r="D21" s="27"/>
      <c r="E21" s="34"/>
      <c r="F21" s="169">
        <f t="shared" si="0"/>
        <v>0</v>
      </c>
      <c r="G21" s="170">
        <f t="shared" si="24"/>
        <v>0</v>
      </c>
      <c r="H21" s="171">
        <f t="shared" si="25"/>
        <v>0</v>
      </c>
      <c r="I21" s="16" t="e">
        <f t="shared" si="13"/>
        <v>#VALUE!</v>
      </c>
      <c r="J21" s="15" t="e">
        <f t="shared" si="6"/>
        <v>#VALUE!</v>
      </c>
      <c r="K21" s="16">
        <f t="shared" si="14"/>
        <v>0</v>
      </c>
      <c r="L21" s="16" t="e">
        <f t="shared" si="15"/>
        <v>#VALUE!</v>
      </c>
      <c r="M21" s="89">
        <f t="shared" si="16"/>
        <v>0</v>
      </c>
      <c r="N21" s="68">
        <f t="shared" si="17"/>
        <v>0</v>
      </c>
      <c r="O21" s="68" t="e">
        <f t="shared" si="18"/>
        <v>#VALUE!</v>
      </c>
      <c r="P21" s="68" t="e">
        <f t="shared" si="19"/>
        <v>#VALUE!</v>
      </c>
      <c r="Q21" s="17" t="e">
        <f t="shared" si="20"/>
        <v>#VALUE!</v>
      </c>
      <c r="R21" s="17" t="e">
        <f t="shared" si="21"/>
        <v>#VALUE!</v>
      </c>
      <c r="S21" s="17">
        <f t="shared" si="22"/>
        <v>0</v>
      </c>
      <c r="T21" s="35" t="str">
        <f t="shared" si="23"/>
        <v/>
      </c>
      <c r="U21" s="35" t="str">
        <f t="shared" si="3"/>
        <v/>
      </c>
      <c r="V21" s="35">
        <f t="shared" si="4"/>
        <v>0</v>
      </c>
      <c r="W21" s="161" t="e">
        <f>VLOOKUP(CertState,Lookups!$A$30:$E$32,2,FALSE)</f>
        <v>#N/A</v>
      </c>
      <c r="X21" s="162" t="str">
        <f t="shared" si="7"/>
        <v/>
      </c>
      <c r="Y21" s="135" t="e">
        <f>VLOOKUP(CertState,Lookups!$A$30:$E$32,3,FALSE)</f>
        <v>#N/A</v>
      </c>
      <c r="Z21" s="162" t="str">
        <f t="shared" si="8"/>
        <v/>
      </c>
      <c r="AA21" s="162" t="str">
        <f t="shared" si="9"/>
        <v/>
      </c>
      <c r="AB21" t="str">
        <f t="shared" si="5"/>
        <v/>
      </c>
      <c r="AC21" t="str">
        <f t="shared" si="10"/>
        <v/>
      </c>
      <c r="AD21" s="162" t="str">
        <f t="shared" si="11"/>
        <v/>
      </c>
      <c r="AE21" s="162">
        <f t="shared" si="12"/>
        <v>0</v>
      </c>
    </row>
    <row r="22" spans="1:31" x14ac:dyDescent="0.25">
      <c r="A22" s="36">
        <v>13</v>
      </c>
      <c r="B22" s="33" t="s">
        <v>78</v>
      </c>
      <c r="C22" s="33"/>
      <c r="D22" s="27"/>
      <c r="E22" s="34"/>
      <c r="F22" s="169">
        <f t="shared" si="0"/>
        <v>0</v>
      </c>
      <c r="G22" s="170">
        <f t="shared" si="24"/>
        <v>0</v>
      </c>
      <c r="H22" s="171">
        <f t="shared" si="25"/>
        <v>0</v>
      </c>
      <c r="I22" s="16" t="e">
        <f t="shared" si="13"/>
        <v>#VALUE!</v>
      </c>
      <c r="J22" s="15" t="e">
        <f t="shared" si="6"/>
        <v>#VALUE!</v>
      </c>
      <c r="K22" s="16">
        <f t="shared" si="14"/>
        <v>0</v>
      </c>
      <c r="L22" s="16" t="e">
        <f t="shared" si="15"/>
        <v>#VALUE!</v>
      </c>
      <c r="M22" s="89">
        <f t="shared" si="16"/>
        <v>0</v>
      </c>
      <c r="N22" s="68">
        <f t="shared" si="17"/>
        <v>0</v>
      </c>
      <c r="O22" s="68" t="e">
        <f t="shared" si="18"/>
        <v>#VALUE!</v>
      </c>
      <c r="P22" s="68" t="e">
        <f t="shared" si="19"/>
        <v>#VALUE!</v>
      </c>
      <c r="Q22" s="17" t="e">
        <f t="shared" si="20"/>
        <v>#VALUE!</v>
      </c>
      <c r="R22" s="17" t="e">
        <f t="shared" si="21"/>
        <v>#VALUE!</v>
      </c>
      <c r="S22" s="17">
        <f t="shared" si="22"/>
        <v>0</v>
      </c>
      <c r="T22" s="35" t="str">
        <f t="shared" si="23"/>
        <v/>
      </c>
      <c r="U22" s="35" t="str">
        <f t="shared" si="3"/>
        <v/>
      </c>
      <c r="V22" s="35">
        <f t="shared" si="4"/>
        <v>0</v>
      </c>
      <c r="W22" s="161" t="e">
        <f>VLOOKUP(CertState,Lookups!$A$30:$E$32,2,FALSE)</f>
        <v>#N/A</v>
      </c>
      <c r="X22" s="162" t="str">
        <f t="shared" si="7"/>
        <v/>
      </c>
      <c r="Y22" s="135" t="e">
        <f>VLOOKUP(CertState,Lookups!$A$30:$E$32,3,FALSE)</f>
        <v>#N/A</v>
      </c>
      <c r="Z22" s="162" t="str">
        <f t="shared" si="8"/>
        <v/>
      </c>
      <c r="AA22" s="162" t="str">
        <f t="shared" si="9"/>
        <v/>
      </c>
      <c r="AB22" t="str">
        <f t="shared" si="5"/>
        <v/>
      </c>
      <c r="AC22" t="str">
        <f t="shared" si="10"/>
        <v/>
      </c>
      <c r="AD22" s="162" t="str">
        <f t="shared" si="11"/>
        <v/>
      </c>
      <c r="AE22" s="162">
        <f t="shared" si="12"/>
        <v>0</v>
      </c>
    </row>
    <row r="23" spans="1:31" x14ac:dyDescent="0.25">
      <c r="A23" s="36">
        <v>14</v>
      </c>
      <c r="B23" s="33" t="s">
        <v>78</v>
      </c>
      <c r="C23" s="33"/>
      <c r="D23" s="27"/>
      <c r="E23" s="34"/>
      <c r="F23" s="169">
        <f t="shared" si="0"/>
        <v>0</v>
      </c>
      <c r="G23" s="170">
        <f t="shared" si="24"/>
        <v>0</v>
      </c>
      <c r="H23" s="171">
        <f t="shared" si="25"/>
        <v>0</v>
      </c>
      <c r="I23" s="16" t="e">
        <f t="shared" si="13"/>
        <v>#VALUE!</v>
      </c>
      <c r="J23" s="15" t="e">
        <f t="shared" si="6"/>
        <v>#VALUE!</v>
      </c>
      <c r="K23" s="16">
        <f t="shared" si="14"/>
        <v>0</v>
      </c>
      <c r="L23" s="16" t="e">
        <f t="shared" si="15"/>
        <v>#VALUE!</v>
      </c>
      <c r="M23" s="89">
        <f t="shared" si="16"/>
        <v>0</v>
      </c>
      <c r="N23" s="68">
        <f t="shared" si="17"/>
        <v>0</v>
      </c>
      <c r="O23" s="68" t="e">
        <f t="shared" si="18"/>
        <v>#VALUE!</v>
      </c>
      <c r="P23" s="68" t="e">
        <f t="shared" si="19"/>
        <v>#VALUE!</v>
      </c>
      <c r="Q23" s="17" t="e">
        <f t="shared" si="20"/>
        <v>#VALUE!</v>
      </c>
      <c r="R23" s="17" t="e">
        <f t="shared" si="21"/>
        <v>#VALUE!</v>
      </c>
      <c r="S23" s="17">
        <f t="shared" si="22"/>
        <v>0</v>
      </c>
      <c r="T23" s="35" t="str">
        <f t="shared" si="23"/>
        <v/>
      </c>
      <c r="U23" s="35" t="str">
        <f t="shared" si="3"/>
        <v/>
      </c>
      <c r="V23" s="35">
        <f t="shared" si="4"/>
        <v>0</v>
      </c>
      <c r="W23" s="161" t="e">
        <f>VLOOKUP(CertState,Lookups!$A$30:$E$32,2,FALSE)</f>
        <v>#N/A</v>
      </c>
      <c r="X23" s="162" t="str">
        <f t="shared" si="7"/>
        <v/>
      </c>
      <c r="Y23" s="135" t="e">
        <f>VLOOKUP(CertState,Lookups!$A$30:$E$32,3,FALSE)</f>
        <v>#N/A</v>
      </c>
      <c r="Z23" s="162" t="str">
        <f t="shared" si="8"/>
        <v/>
      </c>
      <c r="AA23" s="162" t="str">
        <f t="shared" si="9"/>
        <v/>
      </c>
      <c r="AB23" t="str">
        <f t="shared" si="5"/>
        <v/>
      </c>
      <c r="AC23" t="str">
        <f t="shared" si="10"/>
        <v/>
      </c>
      <c r="AD23" s="162" t="str">
        <f t="shared" si="11"/>
        <v/>
      </c>
      <c r="AE23" s="162">
        <f t="shared" si="12"/>
        <v>0</v>
      </c>
    </row>
    <row r="24" spans="1:31" x14ac:dyDescent="0.25">
      <c r="A24" s="36">
        <v>15</v>
      </c>
      <c r="B24" s="33"/>
      <c r="C24" s="33"/>
      <c r="D24" s="27"/>
      <c r="E24" s="34"/>
      <c r="F24" s="169">
        <f t="shared" si="0"/>
        <v>0</v>
      </c>
      <c r="G24" s="170">
        <f t="shared" si="24"/>
        <v>0</v>
      </c>
      <c r="H24" s="171">
        <f t="shared" si="25"/>
        <v>0</v>
      </c>
      <c r="I24" s="16" t="e">
        <f t="shared" si="13"/>
        <v>#VALUE!</v>
      </c>
      <c r="J24" s="15" t="e">
        <f t="shared" si="6"/>
        <v>#VALUE!</v>
      </c>
      <c r="K24" s="16">
        <f t="shared" si="14"/>
        <v>0</v>
      </c>
      <c r="L24" s="16" t="e">
        <f t="shared" si="15"/>
        <v>#VALUE!</v>
      </c>
      <c r="M24" s="89">
        <f t="shared" si="16"/>
        <v>0</v>
      </c>
      <c r="N24" s="68">
        <f t="shared" si="17"/>
        <v>0</v>
      </c>
      <c r="O24" s="68" t="e">
        <f t="shared" si="18"/>
        <v>#VALUE!</v>
      </c>
      <c r="P24" s="68" t="e">
        <f t="shared" si="19"/>
        <v>#VALUE!</v>
      </c>
      <c r="Q24" s="17" t="e">
        <f t="shared" si="20"/>
        <v>#VALUE!</v>
      </c>
      <c r="R24" s="17" t="e">
        <f t="shared" si="21"/>
        <v>#VALUE!</v>
      </c>
      <c r="S24" s="17">
        <f t="shared" si="22"/>
        <v>0</v>
      </c>
      <c r="T24" s="35" t="str">
        <f t="shared" si="23"/>
        <v/>
      </c>
      <c r="U24" s="35" t="str">
        <f t="shared" si="3"/>
        <v/>
      </c>
      <c r="V24" s="35">
        <f t="shared" si="4"/>
        <v>0</v>
      </c>
      <c r="W24" s="161" t="e">
        <f>VLOOKUP(CertState,Lookups!$A$30:$E$32,2,FALSE)</f>
        <v>#N/A</v>
      </c>
      <c r="X24" s="162" t="str">
        <f t="shared" si="7"/>
        <v/>
      </c>
      <c r="Y24" s="135" t="e">
        <f>VLOOKUP(CertState,Lookups!$A$30:$E$32,3,FALSE)</f>
        <v>#N/A</v>
      </c>
      <c r="Z24" s="162" t="str">
        <f t="shared" si="8"/>
        <v/>
      </c>
      <c r="AA24" s="162" t="str">
        <f t="shared" si="9"/>
        <v/>
      </c>
      <c r="AB24" t="str">
        <f t="shared" si="5"/>
        <v/>
      </c>
      <c r="AC24" t="str">
        <f t="shared" si="10"/>
        <v/>
      </c>
      <c r="AD24" s="162" t="str">
        <f t="shared" si="11"/>
        <v/>
      </c>
      <c r="AE24" s="162">
        <f t="shared" si="12"/>
        <v>0</v>
      </c>
    </row>
    <row r="25" spans="1:31" x14ac:dyDescent="0.25">
      <c r="A25" s="36">
        <v>16</v>
      </c>
      <c r="B25" s="33"/>
      <c r="C25" s="33"/>
      <c r="D25" s="27"/>
      <c r="E25" s="34"/>
      <c r="F25" s="169">
        <f t="shared" si="0"/>
        <v>0</v>
      </c>
      <c r="G25" s="170">
        <f t="shared" si="24"/>
        <v>0</v>
      </c>
      <c r="H25" s="171">
        <f t="shared" si="25"/>
        <v>0</v>
      </c>
      <c r="I25" s="16" t="e">
        <f t="shared" si="13"/>
        <v>#VALUE!</v>
      </c>
      <c r="J25" s="15" t="e">
        <f t="shared" si="6"/>
        <v>#VALUE!</v>
      </c>
      <c r="K25" s="16">
        <f t="shared" si="14"/>
        <v>0</v>
      </c>
      <c r="L25" s="16" t="e">
        <f t="shared" si="15"/>
        <v>#VALUE!</v>
      </c>
      <c r="M25" s="89">
        <f t="shared" si="16"/>
        <v>0</v>
      </c>
      <c r="N25" s="68">
        <f t="shared" si="17"/>
        <v>0</v>
      </c>
      <c r="O25" s="68" t="e">
        <f t="shared" si="18"/>
        <v>#VALUE!</v>
      </c>
      <c r="P25" s="68" t="e">
        <f t="shared" si="19"/>
        <v>#VALUE!</v>
      </c>
      <c r="Q25" s="17" t="e">
        <f t="shared" si="20"/>
        <v>#VALUE!</v>
      </c>
      <c r="R25" s="17" t="e">
        <f t="shared" si="21"/>
        <v>#VALUE!</v>
      </c>
      <c r="S25" s="17">
        <f t="shared" si="22"/>
        <v>0</v>
      </c>
      <c r="T25" s="35" t="str">
        <f t="shared" si="23"/>
        <v/>
      </c>
      <c r="U25" s="35" t="str">
        <f t="shared" si="3"/>
        <v/>
      </c>
      <c r="V25" s="35">
        <f t="shared" si="4"/>
        <v>0</v>
      </c>
      <c r="W25" s="161" t="e">
        <f>VLOOKUP(CertState,Lookups!$A$30:$E$32,2,FALSE)</f>
        <v>#N/A</v>
      </c>
      <c r="X25" s="162" t="str">
        <f t="shared" si="7"/>
        <v/>
      </c>
      <c r="Y25" s="135" t="e">
        <f>VLOOKUP(CertState,Lookups!$A$30:$E$32,3,FALSE)</f>
        <v>#N/A</v>
      </c>
      <c r="Z25" s="162" t="str">
        <f t="shared" si="8"/>
        <v/>
      </c>
      <c r="AA25" s="162" t="str">
        <f t="shared" si="9"/>
        <v/>
      </c>
      <c r="AB25" t="str">
        <f t="shared" si="5"/>
        <v/>
      </c>
      <c r="AC25" t="str">
        <f t="shared" si="10"/>
        <v/>
      </c>
      <c r="AD25" s="162" t="str">
        <f t="shared" si="11"/>
        <v/>
      </c>
      <c r="AE25" s="162">
        <f t="shared" si="12"/>
        <v>0</v>
      </c>
    </row>
    <row r="26" spans="1:31" x14ac:dyDescent="0.25">
      <c r="A26" s="36">
        <v>17</v>
      </c>
      <c r="B26" s="33"/>
      <c r="C26" s="33"/>
      <c r="D26" s="27"/>
      <c r="E26" s="34"/>
      <c r="F26" s="169">
        <f t="shared" si="0"/>
        <v>0</v>
      </c>
      <c r="G26" s="170">
        <f t="shared" si="24"/>
        <v>0</v>
      </c>
      <c r="H26" s="171">
        <f t="shared" si="25"/>
        <v>0</v>
      </c>
      <c r="I26" s="16" t="e">
        <f t="shared" si="13"/>
        <v>#VALUE!</v>
      </c>
      <c r="J26" s="15" t="e">
        <f t="shared" si="6"/>
        <v>#VALUE!</v>
      </c>
      <c r="K26" s="16">
        <f t="shared" si="14"/>
        <v>0</v>
      </c>
      <c r="L26" s="16" t="e">
        <f t="shared" si="15"/>
        <v>#VALUE!</v>
      </c>
      <c r="M26" s="89">
        <f t="shared" si="16"/>
        <v>0</v>
      </c>
      <c r="N26" s="68">
        <f t="shared" si="17"/>
        <v>0</v>
      </c>
      <c r="O26" s="68" t="e">
        <f t="shared" si="18"/>
        <v>#VALUE!</v>
      </c>
      <c r="P26" s="68" t="e">
        <f t="shared" si="19"/>
        <v>#VALUE!</v>
      </c>
      <c r="Q26" s="17" t="e">
        <f t="shared" si="20"/>
        <v>#VALUE!</v>
      </c>
      <c r="R26" s="17" t="e">
        <f t="shared" si="21"/>
        <v>#VALUE!</v>
      </c>
      <c r="S26" s="17">
        <f t="shared" si="22"/>
        <v>0</v>
      </c>
      <c r="T26" s="35" t="str">
        <f t="shared" si="23"/>
        <v/>
      </c>
      <c r="U26" s="35" t="str">
        <f t="shared" si="3"/>
        <v/>
      </c>
      <c r="V26" s="35">
        <f t="shared" si="4"/>
        <v>0</v>
      </c>
      <c r="W26" s="161" t="e">
        <f>VLOOKUP(CertState,Lookups!$A$30:$E$32,2,FALSE)</f>
        <v>#N/A</v>
      </c>
      <c r="X26" s="162" t="str">
        <f t="shared" si="7"/>
        <v/>
      </c>
      <c r="Y26" s="135" t="e">
        <f>VLOOKUP(CertState,Lookups!$A$30:$E$32,3,FALSE)</f>
        <v>#N/A</v>
      </c>
      <c r="Z26" s="162" t="str">
        <f t="shared" si="8"/>
        <v/>
      </c>
      <c r="AA26" s="162" t="str">
        <f t="shared" si="9"/>
        <v/>
      </c>
      <c r="AB26" t="str">
        <f t="shared" ref="AB26:AB74" si="26">IF(AND($AD$9="Processing Fee:",U26=1),(G26*0.05),"")</f>
        <v/>
      </c>
      <c r="AC26" t="str">
        <f t="shared" ref="AC26:AC74" si="27">IF(AB26&lt;0,0,AB26)</f>
        <v/>
      </c>
      <c r="AD26" s="162" t="str">
        <f t="shared" ref="AD26:AD74" si="28">IF(ISERROR(AB26),"",AC26)</f>
        <v/>
      </c>
      <c r="AE26" s="162">
        <f t="shared" ref="AE26:AE74" si="29">SUM(AD26,AA26,Z26,X26)</f>
        <v>0</v>
      </c>
    </row>
    <row r="27" spans="1:31" x14ac:dyDescent="0.25">
      <c r="A27" s="36">
        <v>18</v>
      </c>
      <c r="B27" s="33"/>
      <c r="C27" s="33"/>
      <c r="D27" s="27"/>
      <c r="E27" s="34"/>
      <c r="F27" s="169">
        <f t="shared" si="0"/>
        <v>0</v>
      </c>
      <c r="G27" s="170">
        <f t="shared" si="24"/>
        <v>0</v>
      </c>
      <c r="H27" s="171">
        <f t="shared" si="25"/>
        <v>0</v>
      </c>
      <c r="I27" s="16" t="e">
        <f t="shared" si="13"/>
        <v>#VALUE!</v>
      </c>
      <c r="J27" s="15" t="e">
        <f t="shared" si="6"/>
        <v>#VALUE!</v>
      </c>
      <c r="K27" s="16">
        <f t="shared" si="14"/>
        <v>0</v>
      </c>
      <c r="L27" s="16" t="e">
        <f t="shared" si="15"/>
        <v>#VALUE!</v>
      </c>
      <c r="M27" s="89">
        <f t="shared" si="16"/>
        <v>0</v>
      </c>
      <c r="N27" s="68">
        <f t="shared" si="17"/>
        <v>0</v>
      </c>
      <c r="O27" s="68" t="e">
        <f t="shared" si="18"/>
        <v>#VALUE!</v>
      </c>
      <c r="P27" s="68" t="e">
        <f t="shared" si="19"/>
        <v>#VALUE!</v>
      </c>
      <c r="Q27" s="17" t="e">
        <f t="shared" si="20"/>
        <v>#VALUE!</v>
      </c>
      <c r="R27" s="17" t="e">
        <f t="shared" si="21"/>
        <v>#VALUE!</v>
      </c>
      <c r="S27" s="17">
        <f t="shared" si="22"/>
        <v>0</v>
      </c>
      <c r="T27" s="35" t="str">
        <f t="shared" si="23"/>
        <v/>
      </c>
      <c r="U27" s="35" t="str">
        <f t="shared" si="3"/>
        <v/>
      </c>
      <c r="V27" s="35">
        <f t="shared" si="4"/>
        <v>0</v>
      </c>
      <c r="W27" s="161" t="e">
        <f>VLOOKUP(CertState,Lookups!$A$30:$E$32,2,FALSE)</f>
        <v>#N/A</v>
      </c>
      <c r="X27" s="162" t="str">
        <f t="shared" si="7"/>
        <v/>
      </c>
      <c r="Y27" s="135" t="e">
        <f>VLOOKUP(CertState,Lookups!$A$30:$E$32,3,FALSE)</f>
        <v>#N/A</v>
      </c>
      <c r="Z27" s="162" t="str">
        <f t="shared" si="8"/>
        <v/>
      </c>
      <c r="AA27" s="162" t="str">
        <f t="shared" si="9"/>
        <v/>
      </c>
      <c r="AB27" t="str">
        <f t="shared" si="26"/>
        <v/>
      </c>
      <c r="AC27" t="str">
        <f t="shared" si="27"/>
        <v/>
      </c>
      <c r="AD27" s="162" t="str">
        <f t="shared" si="28"/>
        <v/>
      </c>
      <c r="AE27" s="162">
        <f t="shared" si="29"/>
        <v>0</v>
      </c>
    </row>
    <row r="28" spans="1:31" x14ac:dyDescent="0.25">
      <c r="A28" s="36">
        <v>19</v>
      </c>
      <c r="B28" s="33"/>
      <c r="C28" s="33"/>
      <c r="D28" s="27"/>
      <c r="E28" s="34"/>
      <c r="F28" s="169">
        <f t="shared" si="0"/>
        <v>0</v>
      </c>
      <c r="G28" s="170">
        <f t="shared" si="24"/>
        <v>0</v>
      </c>
      <c r="H28" s="171">
        <f t="shared" si="25"/>
        <v>0</v>
      </c>
      <c r="I28" s="16" t="e">
        <f t="shared" si="13"/>
        <v>#VALUE!</v>
      </c>
      <c r="J28" s="15" t="e">
        <f t="shared" si="6"/>
        <v>#VALUE!</v>
      </c>
      <c r="K28" s="16">
        <f t="shared" si="14"/>
        <v>0</v>
      </c>
      <c r="L28" s="16" t="e">
        <f t="shared" si="15"/>
        <v>#VALUE!</v>
      </c>
      <c r="M28" s="89">
        <f t="shared" si="16"/>
        <v>0</v>
      </c>
      <c r="N28" s="68">
        <f t="shared" si="17"/>
        <v>0</v>
      </c>
      <c r="O28" s="68" t="e">
        <f t="shared" si="18"/>
        <v>#VALUE!</v>
      </c>
      <c r="P28" s="68" t="e">
        <f t="shared" si="19"/>
        <v>#VALUE!</v>
      </c>
      <c r="Q28" s="17" t="e">
        <f t="shared" si="20"/>
        <v>#VALUE!</v>
      </c>
      <c r="R28" s="17" t="e">
        <f t="shared" si="21"/>
        <v>#VALUE!</v>
      </c>
      <c r="S28" s="17">
        <f t="shared" si="22"/>
        <v>0</v>
      </c>
      <c r="T28" s="35" t="str">
        <f t="shared" si="23"/>
        <v/>
      </c>
      <c r="U28" s="35" t="str">
        <f t="shared" si="3"/>
        <v/>
      </c>
      <c r="V28" s="35">
        <f t="shared" si="4"/>
        <v>0</v>
      </c>
      <c r="W28" s="161" t="e">
        <f>VLOOKUP(CertState,Lookups!$A$30:$E$32,2,FALSE)</f>
        <v>#N/A</v>
      </c>
      <c r="X28" s="162" t="str">
        <f t="shared" si="7"/>
        <v/>
      </c>
      <c r="Y28" s="135" t="e">
        <f>VLOOKUP(CertState,Lookups!$A$30:$E$32,3,FALSE)</f>
        <v>#N/A</v>
      </c>
      <c r="Z28" s="162" t="str">
        <f t="shared" si="8"/>
        <v/>
      </c>
      <c r="AA28" s="162" t="str">
        <f t="shared" si="9"/>
        <v/>
      </c>
      <c r="AB28" t="str">
        <f t="shared" si="26"/>
        <v/>
      </c>
      <c r="AC28" t="str">
        <f t="shared" si="27"/>
        <v/>
      </c>
      <c r="AD28" s="162" t="str">
        <f t="shared" si="28"/>
        <v/>
      </c>
      <c r="AE28" s="162">
        <f t="shared" si="29"/>
        <v>0</v>
      </c>
    </row>
    <row r="29" spans="1:31" x14ac:dyDescent="0.25">
      <c r="A29" s="36">
        <v>20</v>
      </c>
      <c r="B29" s="33"/>
      <c r="C29" s="33"/>
      <c r="D29" s="27"/>
      <c r="E29" s="34"/>
      <c r="F29" s="169">
        <f t="shared" si="0"/>
        <v>0</v>
      </c>
      <c r="G29" s="170">
        <f t="shared" si="24"/>
        <v>0</v>
      </c>
      <c r="H29" s="171">
        <f t="shared" si="25"/>
        <v>0</v>
      </c>
      <c r="I29" s="16" t="e">
        <f t="shared" si="13"/>
        <v>#VALUE!</v>
      </c>
      <c r="J29" s="15" t="e">
        <f t="shared" si="6"/>
        <v>#VALUE!</v>
      </c>
      <c r="K29" s="16">
        <f t="shared" si="14"/>
        <v>0</v>
      </c>
      <c r="L29" s="16" t="e">
        <f t="shared" si="15"/>
        <v>#VALUE!</v>
      </c>
      <c r="M29" s="89">
        <f t="shared" si="16"/>
        <v>0</v>
      </c>
      <c r="N29" s="68">
        <f t="shared" si="17"/>
        <v>0</v>
      </c>
      <c r="O29" s="68" t="e">
        <f t="shared" si="18"/>
        <v>#VALUE!</v>
      </c>
      <c r="P29" s="68" t="e">
        <f t="shared" si="19"/>
        <v>#VALUE!</v>
      </c>
      <c r="Q29" s="17" t="e">
        <f t="shared" si="20"/>
        <v>#VALUE!</v>
      </c>
      <c r="R29" s="17" t="e">
        <f t="shared" si="21"/>
        <v>#VALUE!</v>
      </c>
      <c r="S29" s="17">
        <f t="shared" si="22"/>
        <v>0</v>
      </c>
      <c r="T29" s="35" t="str">
        <f t="shared" si="23"/>
        <v/>
      </c>
      <c r="U29" s="35" t="str">
        <f t="shared" si="3"/>
        <v/>
      </c>
      <c r="V29" s="35">
        <f t="shared" si="4"/>
        <v>0</v>
      </c>
      <c r="W29" s="161" t="e">
        <f>VLOOKUP(CertState,Lookups!$A$30:$E$32,2,FALSE)</f>
        <v>#N/A</v>
      </c>
      <c r="X29" s="162" t="str">
        <f t="shared" si="7"/>
        <v/>
      </c>
      <c r="Y29" s="135" t="e">
        <f>VLOOKUP(CertState,Lookups!$A$30:$E$32,3,FALSE)</f>
        <v>#N/A</v>
      </c>
      <c r="Z29" s="162" t="str">
        <f t="shared" si="8"/>
        <v/>
      </c>
      <c r="AA29" s="162" t="str">
        <f t="shared" si="9"/>
        <v/>
      </c>
      <c r="AB29" t="str">
        <f t="shared" si="26"/>
        <v/>
      </c>
      <c r="AC29" t="str">
        <f t="shared" si="27"/>
        <v/>
      </c>
      <c r="AD29" s="162" t="str">
        <f t="shared" si="28"/>
        <v/>
      </c>
      <c r="AE29" s="162">
        <f t="shared" si="29"/>
        <v>0</v>
      </c>
    </row>
    <row r="30" spans="1:31" x14ac:dyDescent="0.25">
      <c r="A30" s="36">
        <v>21</v>
      </c>
      <c r="B30" s="33"/>
      <c r="C30" s="33"/>
      <c r="D30" s="27"/>
      <c r="E30" s="34"/>
      <c r="F30" s="169">
        <f t="shared" si="0"/>
        <v>0</v>
      </c>
      <c r="G30" s="170">
        <f t="shared" si="24"/>
        <v>0</v>
      </c>
      <c r="H30" s="171">
        <f t="shared" si="25"/>
        <v>0</v>
      </c>
      <c r="I30" s="16" t="e">
        <f t="shared" si="13"/>
        <v>#VALUE!</v>
      </c>
      <c r="J30" s="15" t="e">
        <f t="shared" si="6"/>
        <v>#VALUE!</v>
      </c>
      <c r="K30" s="16">
        <f t="shared" si="14"/>
        <v>0</v>
      </c>
      <c r="L30" s="16" t="e">
        <f t="shared" si="15"/>
        <v>#VALUE!</v>
      </c>
      <c r="M30" s="89">
        <f t="shared" si="16"/>
        <v>0</v>
      </c>
      <c r="N30" s="68">
        <f t="shared" si="17"/>
        <v>0</v>
      </c>
      <c r="O30" s="68" t="e">
        <f t="shared" si="18"/>
        <v>#VALUE!</v>
      </c>
      <c r="P30" s="68" t="e">
        <f t="shared" si="19"/>
        <v>#VALUE!</v>
      </c>
      <c r="Q30" s="17" t="e">
        <f t="shared" si="20"/>
        <v>#VALUE!</v>
      </c>
      <c r="R30" s="17" t="e">
        <f t="shared" si="21"/>
        <v>#VALUE!</v>
      </c>
      <c r="S30" s="17">
        <f t="shared" si="22"/>
        <v>0</v>
      </c>
      <c r="T30" s="35" t="str">
        <f t="shared" si="23"/>
        <v/>
      </c>
      <c r="U30" s="35" t="str">
        <f t="shared" si="3"/>
        <v/>
      </c>
      <c r="V30" s="35">
        <f t="shared" si="4"/>
        <v>0</v>
      </c>
      <c r="W30" s="161" t="e">
        <f>VLOOKUP(CertState,Lookups!$A$30:$E$32,2,FALSE)</f>
        <v>#N/A</v>
      </c>
      <c r="X30" s="162" t="str">
        <f t="shared" si="7"/>
        <v/>
      </c>
      <c r="Y30" s="135" t="e">
        <f>VLOOKUP(CertState,Lookups!$A$30:$E$32,3,FALSE)</f>
        <v>#N/A</v>
      </c>
      <c r="Z30" s="162" t="str">
        <f t="shared" si="8"/>
        <v/>
      </c>
      <c r="AA30" s="162" t="str">
        <f t="shared" si="9"/>
        <v/>
      </c>
      <c r="AB30" t="str">
        <f t="shared" si="26"/>
        <v/>
      </c>
      <c r="AC30" t="str">
        <f t="shared" si="27"/>
        <v/>
      </c>
      <c r="AD30" s="162" t="str">
        <f t="shared" si="28"/>
        <v/>
      </c>
      <c r="AE30" s="162">
        <f t="shared" si="29"/>
        <v>0</v>
      </c>
    </row>
    <row r="31" spans="1:31" x14ac:dyDescent="0.25">
      <c r="A31" s="36">
        <v>22</v>
      </c>
      <c r="B31" s="33"/>
      <c r="C31" s="33"/>
      <c r="D31" s="27"/>
      <c r="E31" s="34"/>
      <c r="F31" s="169">
        <f t="shared" si="0"/>
        <v>0</v>
      </c>
      <c r="G31" s="170">
        <f t="shared" si="24"/>
        <v>0</v>
      </c>
      <c r="H31" s="171">
        <f t="shared" si="25"/>
        <v>0</v>
      </c>
      <c r="I31" s="16" t="e">
        <f t="shared" si="13"/>
        <v>#VALUE!</v>
      </c>
      <c r="J31" s="15" t="e">
        <f t="shared" si="6"/>
        <v>#VALUE!</v>
      </c>
      <c r="K31" s="16">
        <f t="shared" si="14"/>
        <v>0</v>
      </c>
      <c r="L31" s="16" t="e">
        <f t="shared" si="15"/>
        <v>#VALUE!</v>
      </c>
      <c r="M31" s="89">
        <f t="shared" si="16"/>
        <v>0</v>
      </c>
      <c r="N31" s="68">
        <f t="shared" si="17"/>
        <v>0</v>
      </c>
      <c r="O31" s="68" t="e">
        <f t="shared" si="18"/>
        <v>#VALUE!</v>
      </c>
      <c r="P31" s="68" t="e">
        <f t="shared" si="19"/>
        <v>#VALUE!</v>
      </c>
      <c r="Q31" s="17" t="e">
        <f t="shared" si="20"/>
        <v>#VALUE!</v>
      </c>
      <c r="R31" s="17" t="e">
        <f t="shared" si="21"/>
        <v>#VALUE!</v>
      </c>
      <c r="S31" s="17">
        <f t="shared" si="22"/>
        <v>0</v>
      </c>
      <c r="T31" s="35" t="str">
        <f t="shared" si="23"/>
        <v/>
      </c>
      <c r="U31" s="35" t="str">
        <f t="shared" si="3"/>
        <v/>
      </c>
      <c r="V31" s="35">
        <f t="shared" si="4"/>
        <v>0</v>
      </c>
      <c r="W31" s="161" t="e">
        <f>VLOOKUP(CertState,Lookups!$A$30:$E$32,2,FALSE)</f>
        <v>#N/A</v>
      </c>
      <c r="X31" s="162" t="str">
        <f t="shared" si="7"/>
        <v/>
      </c>
      <c r="Y31" s="135" t="e">
        <f>VLOOKUP(CertState,Lookups!$A$30:$E$32,3,FALSE)</f>
        <v>#N/A</v>
      </c>
      <c r="Z31" s="162" t="str">
        <f t="shared" si="8"/>
        <v/>
      </c>
      <c r="AA31" s="162" t="str">
        <f t="shared" si="9"/>
        <v/>
      </c>
      <c r="AB31" t="str">
        <f t="shared" si="26"/>
        <v/>
      </c>
      <c r="AC31" t="str">
        <f t="shared" si="27"/>
        <v/>
      </c>
      <c r="AD31" s="162" t="str">
        <f t="shared" si="28"/>
        <v/>
      </c>
      <c r="AE31" s="162">
        <f t="shared" si="29"/>
        <v>0</v>
      </c>
    </row>
    <row r="32" spans="1:31" x14ac:dyDescent="0.25">
      <c r="A32" s="36">
        <v>23</v>
      </c>
      <c r="B32" s="33"/>
      <c r="C32" s="33"/>
      <c r="D32" s="27"/>
      <c r="E32" s="34"/>
      <c r="F32" s="169">
        <f t="shared" si="0"/>
        <v>0</v>
      </c>
      <c r="G32" s="170">
        <f t="shared" si="24"/>
        <v>0</v>
      </c>
      <c r="H32" s="171">
        <f t="shared" si="25"/>
        <v>0</v>
      </c>
      <c r="I32" s="16" t="e">
        <f t="shared" si="13"/>
        <v>#VALUE!</v>
      </c>
      <c r="J32" s="15" t="e">
        <f t="shared" si="6"/>
        <v>#VALUE!</v>
      </c>
      <c r="K32" s="16">
        <f t="shared" si="14"/>
        <v>0</v>
      </c>
      <c r="L32" s="16" t="e">
        <f t="shared" si="15"/>
        <v>#VALUE!</v>
      </c>
      <c r="M32" s="89">
        <f t="shared" si="16"/>
        <v>0</v>
      </c>
      <c r="N32" s="68">
        <f t="shared" si="17"/>
        <v>0</v>
      </c>
      <c r="O32" s="68" t="e">
        <f t="shared" si="18"/>
        <v>#VALUE!</v>
      </c>
      <c r="P32" s="68" t="e">
        <f t="shared" si="19"/>
        <v>#VALUE!</v>
      </c>
      <c r="Q32" s="17" t="e">
        <f t="shared" si="20"/>
        <v>#VALUE!</v>
      </c>
      <c r="R32" s="17" t="e">
        <f t="shared" si="21"/>
        <v>#VALUE!</v>
      </c>
      <c r="S32" s="17">
        <f t="shared" si="22"/>
        <v>0</v>
      </c>
      <c r="T32" s="35" t="str">
        <f t="shared" si="23"/>
        <v/>
      </c>
      <c r="U32" s="35" t="str">
        <f t="shared" si="3"/>
        <v/>
      </c>
      <c r="V32" s="35">
        <f t="shared" si="4"/>
        <v>0</v>
      </c>
      <c r="W32" s="161" t="e">
        <f>VLOOKUP(CertState,Lookups!$A$30:$E$32,2,FALSE)</f>
        <v>#N/A</v>
      </c>
      <c r="X32" s="162" t="str">
        <f t="shared" si="7"/>
        <v/>
      </c>
      <c r="Y32" s="135" t="e">
        <f>VLOOKUP(CertState,Lookups!$A$30:$E$32,3,FALSE)</f>
        <v>#N/A</v>
      </c>
      <c r="Z32" s="162" t="str">
        <f t="shared" si="8"/>
        <v/>
      </c>
      <c r="AA32" s="162" t="str">
        <f t="shared" si="9"/>
        <v/>
      </c>
      <c r="AB32" t="str">
        <f t="shared" si="26"/>
        <v/>
      </c>
      <c r="AC32" t="str">
        <f t="shared" si="27"/>
        <v/>
      </c>
      <c r="AD32" s="162" t="str">
        <f t="shared" si="28"/>
        <v/>
      </c>
      <c r="AE32" s="162">
        <f t="shared" si="29"/>
        <v>0</v>
      </c>
    </row>
    <row r="33" spans="1:31" x14ac:dyDescent="0.25">
      <c r="A33" s="36">
        <v>24</v>
      </c>
      <c r="B33" s="33"/>
      <c r="C33" s="33"/>
      <c r="D33" s="27"/>
      <c r="E33" s="34"/>
      <c r="F33" s="169">
        <f t="shared" si="0"/>
        <v>0</v>
      </c>
      <c r="G33" s="170">
        <f t="shared" si="24"/>
        <v>0</v>
      </c>
      <c r="H33" s="171">
        <f t="shared" si="25"/>
        <v>0</v>
      </c>
      <c r="I33" s="16" t="e">
        <f t="shared" si="13"/>
        <v>#VALUE!</v>
      </c>
      <c r="J33" s="15" t="e">
        <f t="shared" si="6"/>
        <v>#VALUE!</v>
      </c>
      <c r="K33" s="16">
        <f t="shared" si="14"/>
        <v>0</v>
      </c>
      <c r="L33" s="16" t="e">
        <f t="shared" si="15"/>
        <v>#VALUE!</v>
      </c>
      <c r="M33" s="89">
        <f t="shared" si="16"/>
        <v>0</v>
      </c>
      <c r="N33" s="68">
        <f t="shared" si="17"/>
        <v>0</v>
      </c>
      <c r="O33" s="68" t="e">
        <f t="shared" si="18"/>
        <v>#VALUE!</v>
      </c>
      <c r="P33" s="68" t="e">
        <f t="shared" si="19"/>
        <v>#VALUE!</v>
      </c>
      <c r="Q33" s="17" t="e">
        <f t="shared" si="20"/>
        <v>#VALUE!</v>
      </c>
      <c r="R33" s="17" t="e">
        <f t="shared" si="21"/>
        <v>#VALUE!</v>
      </c>
      <c r="S33" s="17">
        <f t="shared" si="22"/>
        <v>0</v>
      </c>
      <c r="T33" s="35" t="str">
        <f t="shared" si="23"/>
        <v/>
      </c>
      <c r="U33" s="35" t="str">
        <f t="shared" si="3"/>
        <v/>
      </c>
      <c r="V33" s="35">
        <f t="shared" si="4"/>
        <v>0</v>
      </c>
      <c r="W33" s="161" t="e">
        <f>VLOOKUP(CertState,Lookups!$A$30:$E$32,2,FALSE)</f>
        <v>#N/A</v>
      </c>
      <c r="X33" s="162" t="str">
        <f t="shared" si="7"/>
        <v/>
      </c>
      <c r="Y33" s="135" t="e">
        <f>VLOOKUP(CertState,Lookups!$A$30:$E$32,3,FALSE)</f>
        <v>#N/A</v>
      </c>
      <c r="Z33" s="162" t="str">
        <f t="shared" si="8"/>
        <v/>
      </c>
      <c r="AA33" s="162" t="str">
        <f t="shared" si="9"/>
        <v/>
      </c>
      <c r="AB33" t="str">
        <f t="shared" si="26"/>
        <v/>
      </c>
      <c r="AC33" t="str">
        <f t="shared" si="27"/>
        <v/>
      </c>
      <c r="AD33" s="162" t="str">
        <f t="shared" si="28"/>
        <v/>
      </c>
      <c r="AE33" s="162">
        <f t="shared" si="29"/>
        <v>0</v>
      </c>
    </row>
    <row r="34" spans="1:31" x14ac:dyDescent="0.25">
      <c r="A34" s="36">
        <v>25</v>
      </c>
      <c r="B34" s="33"/>
      <c r="C34" s="33"/>
      <c r="D34" s="27"/>
      <c r="E34" s="34"/>
      <c r="F34" s="169">
        <f t="shared" si="0"/>
        <v>0</v>
      </c>
      <c r="G34" s="170">
        <f t="shared" si="24"/>
        <v>0</v>
      </c>
      <c r="H34" s="171">
        <f t="shared" si="25"/>
        <v>0</v>
      </c>
      <c r="I34" s="16" t="e">
        <f t="shared" si="13"/>
        <v>#VALUE!</v>
      </c>
      <c r="J34" s="15" t="e">
        <f t="shared" si="6"/>
        <v>#VALUE!</v>
      </c>
      <c r="K34" s="16">
        <f t="shared" si="14"/>
        <v>0</v>
      </c>
      <c r="L34" s="16" t="e">
        <f t="shared" si="15"/>
        <v>#VALUE!</v>
      </c>
      <c r="M34" s="89">
        <f t="shared" si="16"/>
        <v>0</v>
      </c>
      <c r="N34" s="68">
        <f t="shared" si="17"/>
        <v>0</v>
      </c>
      <c r="O34" s="68" t="e">
        <f t="shared" si="18"/>
        <v>#VALUE!</v>
      </c>
      <c r="P34" s="68" t="e">
        <f t="shared" si="19"/>
        <v>#VALUE!</v>
      </c>
      <c r="Q34" s="17" t="e">
        <f t="shared" si="20"/>
        <v>#VALUE!</v>
      </c>
      <c r="R34" s="17" t="e">
        <f t="shared" si="21"/>
        <v>#VALUE!</v>
      </c>
      <c r="S34" s="17">
        <f t="shared" si="22"/>
        <v>0</v>
      </c>
      <c r="T34" s="35" t="str">
        <f t="shared" si="23"/>
        <v/>
      </c>
      <c r="U34" s="35" t="str">
        <f t="shared" si="3"/>
        <v/>
      </c>
      <c r="V34" s="35">
        <f t="shared" si="4"/>
        <v>0</v>
      </c>
      <c r="W34" s="161" t="e">
        <f>VLOOKUP(CertState,Lookups!$A$30:$E$32,2,FALSE)</f>
        <v>#N/A</v>
      </c>
      <c r="X34" s="162" t="str">
        <f t="shared" si="7"/>
        <v/>
      </c>
      <c r="Y34" s="135" t="e">
        <f>VLOOKUP(CertState,Lookups!$A$30:$E$32,3,FALSE)</f>
        <v>#N/A</v>
      </c>
      <c r="Z34" s="162" t="str">
        <f t="shared" si="8"/>
        <v/>
      </c>
      <c r="AA34" s="162" t="str">
        <f t="shared" si="9"/>
        <v/>
      </c>
      <c r="AB34" t="str">
        <f t="shared" si="26"/>
        <v/>
      </c>
      <c r="AC34" t="str">
        <f t="shared" si="27"/>
        <v/>
      </c>
      <c r="AD34" s="162" t="str">
        <f t="shared" si="28"/>
        <v/>
      </c>
      <c r="AE34" s="162">
        <f t="shared" si="29"/>
        <v>0</v>
      </c>
    </row>
    <row r="35" spans="1:31" x14ac:dyDescent="0.25">
      <c r="A35" s="36">
        <v>26</v>
      </c>
      <c r="B35" s="33"/>
      <c r="C35" s="33"/>
      <c r="D35" s="27"/>
      <c r="E35" s="34"/>
      <c r="F35" s="169">
        <f t="shared" si="0"/>
        <v>0</v>
      </c>
      <c r="G35" s="170">
        <f t="shared" si="24"/>
        <v>0</v>
      </c>
      <c r="H35" s="171">
        <f t="shared" si="25"/>
        <v>0</v>
      </c>
      <c r="I35" s="16" t="e">
        <f t="shared" si="13"/>
        <v>#VALUE!</v>
      </c>
      <c r="J35" s="15" t="e">
        <f t="shared" si="6"/>
        <v>#VALUE!</v>
      </c>
      <c r="K35" s="16">
        <f t="shared" si="14"/>
        <v>0</v>
      </c>
      <c r="L35" s="16" t="e">
        <f t="shared" si="15"/>
        <v>#VALUE!</v>
      </c>
      <c r="M35" s="89">
        <f t="shared" si="16"/>
        <v>0</v>
      </c>
      <c r="N35" s="68">
        <f t="shared" si="17"/>
        <v>0</v>
      </c>
      <c r="O35" s="68" t="e">
        <f t="shared" si="18"/>
        <v>#VALUE!</v>
      </c>
      <c r="P35" s="68" t="e">
        <f t="shared" si="19"/>
        <v>#VALUE!</v>
      </c>
      <c r="Q35" s="17" t="e">
        <f t="shared" si="20"/>
        <v>#VALUE!</v>
      </c>
      <c r="R35" s="17" t="e">
        <f t="shared" si="21"/>
        <v>#VALUE!</v>
      </c>
      <c r="S35" s="17">
        <f t="shared" si="22"/>
        <v>0</v>
      </c>
      <c r="T35" s="35" t="str">
        <f t="shared" si="23"/>
        <v/>
      </c>
      <c r="U35" s="35" t="str">
        <f t="shared" si="3"/>
        <v/>
      </c>
      <c r="V35" s="35">
        <f t="shared" si="4"/>
        <v>0</v>
      </c>
      <c r="W35" s="161" t="e">
        <f>VLOOKUP(CertState,Lookups!$A$30:$E$32,2,FALSE)</f>
        <v>#N/A</v>
      </c>
      <c r="X35" s="162" t="str">
        <f t="shared" si="7"/>
        <v/>
      </c>
      <c r="Y35" s="135" t="e">
        <f>VLOOKUP(CertState,Lookups!$A$30:$E$32,3,FALSE)</f>
        <v>#N/A</v>
      </c>
      <c r="Z35" s="162" t="str">
        <f t="shared" si="8"/>
        <v/>
      </c>
      <c r="AA35" s="162" t="str">
        <f t="shared" si="9"/>
        <v/>
      </c>
      <c r="AB35" t="str">
        <f t="shared" si="26"/>
        <v/>
      </c>
      <c r="AC35" t="str">
        <f t="shared" si="27"/>
        <v/>
      </c>
      <c r="AD35" s="162" t="str">
        <f t="shared" si="28"/>
        <v/>
      </c>
      <c r="AE35" s="162">
        <f t="shared" si="29"/>
        <v>0</v>
      </c>
    </row>
    <row r="36" spans="1:31" x14ac:dyDescent="0.25">
      <c r="A36" s="36">
        <v>27</v>
      </c>
      <c r="B36" s="33"/>
      <c r="C36" s="33"/>
      <c r="D36" s="27"/>
      <c r="E36" s="34"/>
      <c r="F36" s="169">
        <f t="shared" si="0"/>
        <v>0</v>
      </c>
      <c r="G36" s="170">
        <f t="shared" si="24"/>
        <v>0</v>
      </c>
      <c r="H36" s="171">
        <f t="shared" si="25"/>
        <v>0</v>
      </c>
      <c r="I36" s="16" t="e">
        <f t="shared" si="13"/>
        <v>#VALUE!</v>
      </c>
      <c r="J36" s="15" t="e">
        <f t="shared" si="6"/>
        <v>#VALUE!</v>
      </c>
      <c r="K36" s="16">
        <f t="shared" si="14"/>
        <v>0</v>
      </c>
      <c r="L36" s="16" t="e">
        <f t="shared" si="15"/>
        <v>#VALUE!</v>
      </c>
      <c r="M36" s="89">
        <f t="shared" si="16"/>
        <v>0</v>
      </c>
      <c r="N36" s="68">
        <f t="shared" si="17"/>
        <v>0</v>
      </c>
      <c r="O36" s="68" t="e">
        <f t="shared" si="18"/>
        <v>#VALUE!</v>
      </c>
      <c r="P36" s="68" t="e">
        <f t="shared" si="19"/>
        <v>#VALUE!</v>
      </c>
      <c r="Q36" s="17" t="e">
        <f t="shared" si="20"/>
        <v>#VALUE!</v>
      </c>
      <c r="R36" s="17" t="e">
        <f t="shared" si="21"/>
        <v>#VALUE!</v>
      </c>
      <c r="S36" s="17">
        <f t="shared" si="22"/>
        <v>0</v>
      </c>
      <c r="T36" s="35" t="str">
        <f t="shared" si="23"/>
        <v/>
      </c>
      <c r="U36" s="35" t="str">
        <f t="shared" si="3"/>
        <v/>
      </c>
      <c r="V36" s="35">
        <f t="shared" si="4"/>
        <v>0</v>
      </c>
      <c r="W36" s="161" t="e">
        <f>VLOOKUP(CertState,Lookups!$A$30:$E$32,2,FALSE)</f>
        <v>#N/A</v>
      </c>
      <c r="X36" s="162" t="str">
        <f t="shared" si="7"/>
        <v/>
      </c>
      <c r="Y36" s="135" t="e">
        <f>VLOOKUP(CertState,Lookups!$A$30:$E$32,3,FALSE)</f>
        <v>#N/A</v>
      </c>
      <c r="Z36" s="162" t="str">
        <f t="shared" si="8"/>
        <v/>
      </c>
      <c r="AA36" s="162" t="str">
        <f t="shared" si="9"/>
        <v/>
      </c>
      <c r="AB36" t="str">
        <f t="shared" si="26"/>
        <v/>
      </c>
      <c r="AC36" t="str">
        <f t="shared" si="27"/>
        <v/>
      </c>
      <c r="AD36" s="162" t="str">
        <f t="shared" si="28"/>
        <v/>
      </c>
      <c r="AE36" s="162">
        <f t="shared" si="29"/>
        <v>0</v>
      </c>
    </row>
    <row r="37" spans="1:31" x14ac:dyDescent="0.25">
      <c r="A37" s="36">
        <v>28</v>
      </c>
      <c r="B37" s="33"/>
      <c r="C37" s="33"/>
      <c r="D37" s="27"/>
      <c r="E37" s="34"/>
      <c r="F37" s="169">
        <f t="shared" si="0"/>
        <v>0</v>
      </c>
      <c r="G37" s="170">
        <f t="shared" si="24"/>
        <v>0</v>
      </c>
      <c r="H37" s="171">
        <f t="shared" si="25"/>
        <v>0</v>
      </c>
      <c r="I37" s="16" t="e">
        <f t="shared" si="13"/>
        <v>#VALUE!</v>
      </c>
      <c r="J37" s="15" t="e">
        <f t="shared" si="6"/>
        <v>#VALUE!</v>
      </c>
      <c r="K37" s="16">
        <f t="shared" si="14"/>
        <v>0</v>
      </c>
      <c r="L37" s="16" t="e">
        <f t="shared" si="15"/>
        <v>#VALUE!</v>
      </c>
      <c r="M37" s="89">
        <f t="shared" si="16"/>
        <v>0</v>
      </c>
      <c r="N37" s="68">
        <f t="shared" si="17"/>
        <v>0</v>
      </c>
      <c r="O37" s="68" t="e">
        <f t="shared" si="18"/>
        <v>#VALUE!</v>
      </c>
      <c r="P37" s="68" t="e">
        <f t="shared" si="19"/>
        <v>#VALUE!</v>
      </c>
      <c r="Q37" s="17" t="e">
        <f t="shared" si="20"/>
        <v>#VALUE!</v>
      </c>
      <c r="R37" s="17" t="e">
        <f t="shared" si="21"/>
        <v>#VALUE!</v>
      </c>
      <c r="S37" s="17">
        <f t="shared" si="22"/>
        <v>0</v>
      </c>
      <c r="T37" s="35" t="str">
        <f t="shared" si="23"/>
        <v/>
      </c>
      <c r="U37" s="35" t="str">
        <f t="shared" si="3"/>
        <v/>
      </c>
      <c r="V37" s="35">
        <f t="shared" si="4"/>
        <v>0</v>
      </c>
      <c r="W37" s="161" t="e">
        <f>VLOOKUP(CertState,Lookups!$A$30:$E$32,2,FALSE)</f>
        <v>#N/A</v>
      </c>
      <c r="X37" s="162" t="str">
        <f t="shared" si="7"/>
        <v/>
      </c>
      <c r="Y37" s="135" t="e">
        <f>VLOOKUP(CertState,Lookups!$A$30:$E$32,3,FALSE)</f>
        <v>#N/A</v>
      </c>
      <c r="Z37" s="162" t="str">
        <f t="shared" si="8"/>
        <v/>
      </c>
      <c r="AA37" s="162" t="str">
        <f t="shared" si="9"/>
        <v/>
      </c>
      <c r="AB37" t="str">
        <f t="shared" si="26"/>
        <v/>
      </c>
      <c r="AC37" t="str">
        <f t="shared" si="27"/>
        <v/>
      </c>
      <c r="AD37" s="162" t="str">
        <f t="shared" si="28"/>
        <v/>
      </c>
      <c r="AE37" s="162">
        <f t="shared" si="29"/>
        <v>0</v>
      </c>
    </row>
    <row r="38" spans="1:31" x14ac:dyDescent="0.25">
      <c r="A38" s="36">
        <v>29</v>
      </c>
      <c r="B38" s="33"/>
      <c r="C38" s="33"/>
      <c r="D38" s="27"/>
      <c r="E38" s="34"/>
      <c r="F38" s="169">
        <f t="shared" si="0"/>
        <v>0</v>
      </c>
      <c r="G38" s="170">
        <f t="shared" si="24"/>
        <v>0</v>
      </c>
      <c r="H38" s="171">
        <f t="shared" si="25"/>
        <v>0</v>
      </c>
      <c r="I38" s="16" t="e">
        <f t="shared" si="13"/>
        <v>#VALUE!</v>
      </c>
      <c r="J38" s="15" t="e">
        <f t="shared" si="6"/>
        <v>#VALUE!</v>
      </c>
      <c r="K38" s="16">
        <f t="shared" si="14"/>
        <v>0</v>
      </c>
      <c r="L38" s="16" t="e">
        <f t="shared" si="15"/>
        <v>#VALUE!</v>
      </c>
      <c r="M38" s="89">
        <f t="shared" si="16"/>
        <v>0</v>
      </c>
      <c r="N38" s="68">
        <f t="shared" si="17"/>
        <v>0</v>
      </c>
      <c r="O38" s="68" t="e">
        <f t="shared" si="18"/>
        <v>#VALUE!</v>
      </c>
      <c r="P38" s="68" t="e">
        <f t="shared" si="19"/>
        <v>#VALUE!</v>
      </c>
      <c r="Q38" s="17" t="e">
        <f t="shared" si="20"/>
        <v>#VALUE!</v>
      </c>
      <c r="R38" s="17" t="e">
        <f t="shared" si="21"/>
        <v>#VALUE!</v>
      </c>
      <c r="S38" s="17">
        <f t="shared" si="22"/>
        <v>0</v>
      </c>
      <c r="T38" s="35" t="str">
        <f t="shared" si="23"/>
        <v/>
      </c>
      <c r="U38" s="35" t="str">
        <f t="shared" si="3"/>
        <v/>
      </c>
      <c r="V38" s="35">
        <f t="shared" si="4"/>
        <v>0</v>
      </c>
      <c r="W38" s="161" t="e">
        <f>VLOOKUP(CertState,Lookups!$A$30:$E$32,2,FALSE)</f>
        <v>#N/A</v>
      </c>
      <c r="X38" s="162" t="str">
        <f t="shared" si="7"/>
        <v/>
      </c>
      <c r="Y38" s="135" t="e">
        <f>VLOOKUP(CertState,Lookups!$A$30:$E$32,3,FALSE)</f>
        <v>#N/A</v>
      </c>
      <c r="Z38" s="162" t="str">
        <f t="shared" si="8"/>
        <v/>
      </c>
      <c r="AA38" s="162" t="str">
        <f t="shared" si="9"/>
        <v/>
      </c>
      <c r="AB38" t="str">
        <f t="shared" si="26"/>
        <v/>
      </c>
      <c r="AC38" t="str">
        <f t="shared" si="27"/>
        <v/>
      </c>
      <c r="AD38" s="162" t="str">
        <f t="shared" si="28"/>
        <v/>
      </c>
      <c r="AE38" s="162">
        <f t="shared" si="29"/>
        <v>0</v>
      </c>
    </row>
    <row r="39" spans="1:31" x14ac:dyDescent="0.25">
      <c r="A39" s="36">
        <v>30</v>
      </c>
      <c r="B39" s="33"/>
      <c r="C39" s="33"/>
      <c r="D39" s="27"/>
      <c r="E39" s="34"/>
      <c r="F39" s="169">
        <f t="shared" si="0"/>
        <v>0</v>
      </c>
      <c r="G39" s="170">
        <f t="shared" si="24"/>
        <v>0</v>
      </c>
      <c r="H39" s="171">
        <f t="shared" si="25"/>
        <v>0</v>
      </c>
      <c r="I39" s="16" t="e">
        <f t="shared" si="13"/>
        <v>#VALUE!</v>
      </c>
      <c r="J39" s="15" t="e">
        <f t="shared" si="6"/>
        <v>#VALUE!</v>
      </c>
      <c r="K39" s="16">
        <f t="shared" si="14"/>
        <v>0</v>
      </c>
      <c r="L39" s="16" t="e">
        <f t="shared" si="15"/>
        <v>#VALUE!</v>
      </c>
      <c r="M39" s="89">
        <f t="shared" si="16"/>
        <v>0</v>
      </c>
      <c r="N39" s="68">
        <f t="shared" si="17"/>
        <v>0</v>
      </c>
      <c r="O39" s="68" t="e">
        <f t="shared" si="18"/>
        <v>#VALUE!</v>
      </c>
      <c r="P39" s="68" t="e">
        <f t="shared" si="19"/>
        <v>#VALUE!</v>
      </c>
      <c r="Q39" s="17" t="e">
        <f t="shared" si="20"/>
        <v>#VALUE!</v>
      </c>
      <c r="R39" s="17" t="e">
        <f t="shared" si="21"/>
        <v>#VALUE!</v>
      </c>
      <c r="S39" s="17">
        <f t="shared" si="22"/>
        <v>0</v>
      </c>
      <c r="T39" s="35" t="str">
        <f t="shared" si="23"/>
        <v/>
      </c>
      <c r="U39" s="35" t="str">
        <f t="shared" si="3"/>
        <v/>
      </c>
      <c r="V39" s="35">
        <f t="shared" si="4"/>
        <v>0</v>
      </c>
      <c r="W39" s="161" t="e">
        <f>VLOOKUP(CertState,Lookups!$A$30:$E$32,2,FALSE)</f>
        <v>#N/A</v>
      </c>
      <c r="X39" s="162" t="str">
        <f t="shared" si="7"/>
        <v/>
      </c>
      <c r="Y39" s="135" t="e">
        <f>VLOOKUP(CertState,Lookups!$A$30:$E$32,3,FALSE)</f>
        <v>#N/A</v>
      </c>
      <c r="Z39" s="162" t="str">
        <f t="shared" si="8"/>
        <v/>
      </c>
      <c r="AA39" s="162" t="str">
        <f t="shared" si="9"/>
        <v/>
      </c>
      <c r="AB39" t="str">
        <f t="shared" si="26"/>
        <v/>
      </c>
      <c r="AC39" t="str">
        <f t="shared" si="27"/>
        <v/>
      </c>
      <c r="AD39" s="162" t="str">
        <f t="shared" si="28"/>
        <v/>
      </c>
      <c r="AE39" s="162">
        <f t="shared" si="29"/>
        <v>0</v>
      </c>
    </row>
    <row r="40" spans="1:31" x14ac:dyDescent="0.25">
      <c r="A40" s="36">
        <v>31</v>
      </c>
      <c r="B40" s="33"/>
      <c r="C40" s="33"/>
      <c r="D40" s="27"/>
      <c r="E40" s="34"/>
      <c r="F40" s="169">
        <f t="shared" si="0"/>
        <v>0</v>
      </c>
      <c r="G40" s="170">
        <f t="shared" si="24"/>
        <v>0</v>
      </c>
      <c r="H40" s="171">
        <f t="shared" si="25"/>
        <v>0</v>
      </c>
      <c r="I40" s="16" t="e">
        <f t="shared" si="13"/>
        <v>#VALUE!</v>
      </c>
      <c r="J40" s="15" t="e">
        <f t="shared" si="6"/>
        <v>#VALUE!</v>
      </c>
      <c r="K40" s="16">
        <f t="shared" si="14"/>
        <v>0</v>
      </c>
      <c r="L40" s="16" t="e">
        <f t="shared" si="15"/>
        <v>#VALUE!</v>
      </c>
      <c r="M40" s="89">
        <f t="shared" si="16"/>
        <v>0</v>
      </c>
      <c r="N40" s="68">
        <f t="shared" si="17"/>
        <v>0</v>
      </c>
      <c r="O40" s="68" t="e">
        <f t="shared" si="18"/>
        <v>#VALUE!</v>
      </c>
      <c r="P40" s="68" t="e">
        <f t="shared" si="19"/>
        <v>#VALUE!</v>
      </c>
      <c r="Q40" s="17" t="e">
        <f t="shared" si="20"/>
        <v>#VALUE!</v>
      </c>
      <c r="R40" s="17" t="e">
        <f t="shared" si="21"/>
        <v>#VALUE!</v>
      </c>
      <c r="S40" s="17">
        <f t="shared" si="22"/>
        <v>0</v>
      </c>
      <c r="T40" s="35" t="str">
        <f t="shared" si="23"/>
        <v/>
      </c>
      <c r="U40" s="35" t="str">
        <f t="shared" si="3"/>
        <v/>
      </c>
      <c r="V40" s="35">
        <f t="shared" si="4"/>
        <v>0</v>
      </c>
      <c r="W40" s="161" t="e">
        <f>VLOOKUP(CertState,Lookups!$A$30:$E$32,2,FALSE)</f>
        <v>#N/A</v>
      </c>
      <c r="X40" s="162" t="str">
        <f t="shared" si="7"/>
        <v/>
      </c>
      <c r="Y40" s="135" t="e">
        <f>VLOOKUP(CertState,Lookups!$A$30:$E$32,3,FALSE)</f>
        <v>#N/A</v>
      </c>
      <c r="Z40" s="162" t="str">
        <f t="shared" si="8"/>
        <v/>
      </c>
      <c r="AA40" s="162" t="str">
        <f t="shared" si="9"/>
        <v/>
      </c>
      <c r="AB40" t="str">
        <f t="shared" si="26"/>
        <v/>
      </c>
      <c r="AC40" t="str">
        <f t="shared" si="27"/>
        <v/>
      </c>
      <c r="AD40" s="162" t="str">
        <f t="shared" si="28"/>
        <v/>
      </c>
      <c r="AE40" s="162">
        <f t="shared" si="29"/>
        <v>0</v>
      </c>
    </row>
    <row r="41" spans="1:31" x14ac:dyDescent="0.25">
      <c r="A41" s="36">
        <v>32</v>
      </c>
      <c r="B41" s="33"/>
      <c r="C41" s="33"/>
      <c r="D41" s="27"/>
      <c r="E41" s="34"/>
      <c r="F41" s="169"/>
      <c r="G41" s="170"/>
      <c r="H41" s="171"/>
      <c r="I41" s="16" t="e">
        <f t="shared" si="13"/>
        <v>#VALUE!</v>
      </c>
      <c r="J41" s="15" t="e">
        <f t="shared" si="6"/>
        <v>#VALUE!</v>
      </c>
      <c r="K41" s="16">
        <f t="shared" si="14"/>
        <v>0</v>
      </c>
      <c r="L41" s="16" t="e">
        <f t="shared" si="15"/>
        <v>#VALUE!</v>
      </c>
      <c r="M41" s="89">
        <f t="shared" si="16"/>
        <v>0</v>
      </c>
      <c r="N41" s="68">
        <f t="shared" si="17"/>
        <v>0</v>
      </c>
      <c r="O41" s="68" t="e">
        <f t="shared" si="18"/>
        <v>#VALUE!</v>
      </c>
      <c r="P41" s="68" t="e">
        <f t="shared" si="19"/>
        <v>#VALUE!</v>
      </c>
      <c r="Q41" s="17" t="e">
        <f t="shared" si="20"/>
        <v>#VALUE!</v>
      </c>
      <c r="R41" s="17" t="e">
        <f t="shared" si="21"/>
        <v>#VALUE!</v>
      </c>
      <c r="S41" s="17">
        <f t="shared" si="22"/>
        <v>0</v>
      </c>
      <c r="T41" s="35" t="str">
        <f t="shared" si="23"/>
        <v/>
      </c>
      <c r="U41" s="35" t="str">
        <f t="shared" si="3"/>
        <v/>
      </c>
      <c r="V41" s="35">
        <f t="shared" si="4"/>
        <v>0</v>
      </c>
      <c r="W41" s="161" t="e">
        <f>VLOOKUP(CertState,Lookups!$A$30:$E$32,2,FALSE)</f>
        <v>#N/A</v>
      </c>
      <c r="X41" s="162" t="str">
        <f t="shared" si="7"/>
        <v/>
      </c>
      <c r="Y41" s="135" t="e">
        <f>VLOOKUP(CertState,Lookups!$A$30:$E$32,3,FALSE)</f>
        <v>#N/A</v>
      </c>
      <c r="Z41" s="162" t="str">
        <f t="shared" si="8"/>
        <v/>
      </c>
      <c r="AA41" s="162" t="str">
        <f t="shared" si="9"/>
        <v/>
      </c>
      <c r="AB41" t="str">
        <f t="shared" si="26"/>
        <v/>
      </c>
      <c r="AC41" t="str">
        <f t="shared" si="27"/>
        <v/>
      </c>
      <c r="AD41" s="162" t="str">
        <f t="shared" si="28"/>
        <v/>
      </c>
      <c r="AE41" s="162">
        <f t="shared" si="29"/>
        <v>0</v>
      </c>
    </row>
    <row r="42" spans="1:31" x14ac:dyDescent="0.25">
      <c r="A42" s="36">
        <v>33</v>
      </c>
      <c r="B42" s="33"/>
      <c r="C42" s="33"/>
      <c r="D42" s="27"/>
      <c r="E42" s="34"/>
      <c r="F42" s="169"/>
      <c r="G42" s="170"/>
      <c r="H42" s="171"/>
      <c r="I42" s="16" t="e">
        <f t="shared" si="13"/>
        <v>#VALUE!</v>
      </c>
      <c r="J42" s="15" t="e">
        <f t="shared" si="6"/>
        <v>#VALUE!</v>
      </c>
      <c r="K42" s="16">
        <f t="shared" si="14"/>
        <v>0</v>
      </c>
      <c r="L42" s="16" t="e">
        <f t="shared" si="15"/>
        <v>#VALUE!</v>
      </c>
      <c r="M42" s="89">
        <f t="shared" si="16"/>
        <v>0</v>
      </c>
      <c r="N42" s="68">
        <f t="shared" si="17"/>
        <v>0</v>
      </c>
      <c r="O42" s="68" t="e">
        <f t="shared" si="18"/>
        <v>#VALUE!</v>
      </c>
      <c r="P42" s="68" t="e">
        <f t="shared" si="19"/>
        <v>#VALUE!</v>
      </c>
      <c r="Q42" s="17" t="e">
        <f t="shared" si="20"/>
        <v>#VALUE!</v>
      </c>
      <c r="R42" s="17" t="e">
        <f t="shared" si="21"/>
        <v>#VALUE!</v>
      </c>
      <c r="S42" s="17">
        <f t="shared" si="22"/>
        <v>0</v>
      </c>
      <c r="T42" s="35" t="str">
        <f t="shared" si="23"/>
        <v/>
      </c>
      <c r="U42" s="35" t="str">
        <f t="shared" si="3"/>
        <v/>
      </c>
      <c r="V42" s="35">
        <f t="shared" si="4"/>
        <v>0</v>
      </c>
      <c r="W42" s="161" t="e">
        <f>VLOOKUP(CertState,Lookups!$A$30:$E$32,2,FALSE)</f>
        <v>#N/A</v>
      </c>
      <c r="X42" s="162" t="str">
        <f t="shared" si="7"/>
        <v/>
      </c>
      <c r="Y42" s="135" t="e">
        <f>VLOOKUP(CertState,Lookups!$A$30:$E$32,3,FALSE)</f>
        <v>#N/A</v>
      </c>
      <c r="Z42" s="162" t="str">
        <f t="shared" si="8"/>
        <v/>
      </c>
      <c r="AA42" s="162" t="str">
        <f t="shared" si="9"/>
        <v/>
      </c>
      <c r="AB42" t="str">
        <f t="shared" si="26"/>
        <v/>
      </c>
      <c r="AC42" t="str">
        <f t="shared" si="27"/>
        <v/>
      </c>
      <c r="AD42" s="162" t="str">
        <f t="shared" si="28"/>
        <v/>
      </c>
      <c r="AE42" s="162">
        <f t="shared" si="29"/>
        <v>0</v>
      </c>
    </row>
    <row r="43" spans="1:31" x14ac:dyDescent="0.25">
      <c r="A43" s="36">
        <v>34</v>
      </c>
      <c r="B43" s="33"/>
      <c r="C43" s="33"/>
      <c r="D43" s="27"/>
      <c r="E43" s="34"/>
      <c r="F43" s="169"/>
      <c r="G43" s="170"/>
      <c r="H43" s="171"/>
      <c r="I43" s="16" t="e">
        <f t="shared" si="13"/>
        <v>#VALUE!</v>
      </c>
      <c r="J43" s="15" t="e">
        <f t="shared" si="6"/>
        <v>#VALUE!</v>
      </c>
      <c r="K43" s="16">
        <f t="shared" si="14"/>
        <v>0</v>
      </c>
      <c r="L43" s="16" t="e">
        <f t="shared" si="15"/>
        <v>#VALUE!</v>
      </c>
      <c r="M43" s="89">
        <f t="shared" si="16"/>
        <v>0</v>
      </c>
      <c r="N43" s="68">
        <f t="shared" si="17"/>
        <v>0</v>
      </c>
      <c r="O43" s="68" t="e">
        <f t="shared" si="18"/>
        <v>#VALUE!</v>
      </c>
      <c r="P43" s="68" t="e">
        <f t="shared" si="19"/>
        <v>#VALUE!</v>
      </c>
      <c r="Q43" s="17" t="e">
        <f t="shared" si="20"/>
        <v>#VALUE!</v>
      </c>
      <c r="R43" s="17" t="e">
        <f t="shared" si="21"/>
        <v>#VALUE!</v>
      </c>
      <c r="S43" s="17">
        <f t="shared" si="22"/>
        <v>0</v>
      </c>
      <c r="T43" s="35" t="str">
        <f t="shared" si="23"/>
        <v/>
      </c>
      <c r="U43" s="35" t="str">
        <f t="shared" si="3"/>
        <v/>
      </c>
      <c r="V43" s="35">
        <f t="shared" si="4"/>
        <v>0</v>
      </c>
      <c r="W43" s="161" t="e">
        <f>VLOOKUP(CertState,Lookups!$A$30:$E$32,2,FALSE)</f>
        <v>#N/A</v>
      </c>
      <c r="X43" s="162" t="str">
        <f t="shared" si="7"/>
        <v/>
      </c>
      <c r="Y43" s="135" t="e">
        <f>VLOOKUP(CertState,Lookups!$A$30:$E$32,3,FALSE)</f>
        <v>#N/A</v>
      </c>
      <c r="Z43" s="162" t="str">
        <f t="shared" si="8"/>
        <v/>
      </c>
      <c r="AA43" s="162" t="str">
        <f t="shared" si="9"/>
        <v/>
      </c>
      <c r="AB43" t="str">
        <f t="shared" si="26"/>
        <v/>
      </c>
      <c r="AC43" t="str">
        <f t="shared" si="27"/>
        <v/>
      </c>
      <c r="AD43" s="162" t="str">
        <f t="shared" si="28"/>
        <v/>
      </c>
      <c r="AE43" s="162">
        <f t="shared" si="29"/>
        <v>0</v>
      </c>
    </row>
    <row r="44" spans="1:31" x14ac:dyDescent="0.25">
      <c r="A44" s="36">
        <v>35</v>
      </c>
      <c r="B44" s="33"/>
      <c r="C44" s="33"/>
      <c r="D44" s="27"/>
      <c r="E44" s="34"/>
      <c r="F44" s="169"/>
      <c r="G44" s="170"/>
      <c r="H44" s="171"/>
      <c r="I44" s="16" t="e">
        <f t="shared" si="13"/>
        <v>#VALUE!</v>
      </c>
      <c r="J44" s="15" t="e">
        <f t="shared" si="6"/>
        <v>#VALUE!</v>
      </c>
      <c r="K44" s="16">
        <f t="shared" si="14"/>
        <v>0</v>
      </c>
      <c r="L44" s="16" t="e">
        <f t="shared" si="15"/>
        <v>#VALUE!</v>
      </c>
      <c r="M44" s="89">
        <f t="shared" si="16"/>
        <v>0</v>
      </c>
      <c r="N44" s="68">
        <f t="shared" si="17"/>
        <v>0</v>
      </c>
      <c r="O44" s="68" t="e">
        <f t="shared" si="18"/>
        <v>#VALUE!</v>
      </c>
      <c r="P44" s="68" t="e">
        <f t="shared" si="19"/>
        <v>#VALUE!</v>
      </c>
      <c r="Q44" s="17" t="e">
        <f t="shared" si="20"/>
        <v>#VALUE!</v>
      </c>
      <c r="R44" s="17" t="e">
        <f t="shared" si="21"/>
        <v>#VALUE!</v>
      </c>
      <c r="S44" s="17">
        <f t="shared" si="22"/>
        <v>0</v>
      </c>
      <c r="T44" s="35" t="str">
        <f t="shared" si="23"/>
        <v/>
      </c>
      <c r="U44" s="35" t="str">
        <f t="shared" si="3"/>
        <v/>
      </c>
      <c r="V44" s="35">
        <f t="shared" si="4"/>
        <v>0</v>
      </c>
      <c r="W44" s="161" t="e">
        <f>VLOOKUP(CertState,Lookups!$A$30:$E$32,2,FALSE)</f>
        <v>#N/A</v>
      </c>
      <c r="X44" s="162" t="str">
        <f t="shared" si="7"/>
        <v/>
      </c>
      <c r="Y44" s="135" t="e">
        <f>VLOOKUP(CertState,Lookups!$A$30:$E$32,3,FALSE)</f>
        <v>#N/A</v>
      </c>
      <c r="Z44" s="162" t="str">
        <f t="shared" si="8"/>
        <v/>
      </c>
      <c r="AA44" s="162" t="str">
        <f t="shared" si="9"/>
        <v/>
      </c>
      <c r="AB44" t="str">
        <f t="shared" si="26"/>
        <v/>
      </c>
      <c r="AC44" t="str">
        <f t="shared" si="27"/>
        <v/>
      </c>
      <c r="AD44" s="162" t="str">
        <f t="shared" si="28"/>
        <v/>
      </c>
      <c r="AE44" s="162">
        <f t="shared" si="29"/>
        <v>0</v>
      </c>
    </row>
    <row r="45" spans="1:31" x14ac:dyDescent="0.25">
      <c r="A45" s="36">
        <v>36</v>
      </c>
      <c r="B45" s="33"/>
      <c r="C45" s="33"/>
      <c r="D45" s="27"/>
      <c r="E45" s="34"/>
      <c r="F45" s="169"/>
      <c r="G45" s="170"/>
      <c r="H45" s="171"/>
      <c r="I45" s="16" t="e">
        <f t="shared" si="13"/>
        <v>#VALUE!</v>
      </c>
      <c r="J45" s="15" t="e">
        <f t="shared" si="6"/>
        <v>#VALUE!</v>
      </c>
      <c r="K45" s="16">
        <f t="shared" si="14"/>
        <v>0</v>
      </c>
      <c r="L45" s="16" t="e">
        <f t="shared" si="15"/>
        <v>#VALUE!</v>
      </c>
      <c r="M45" s="89">
        <f t="shared" si="16"/>
        <v>0</v>
      </c>
      <c r="N45" s="68">
        <f t="shared" si="17"/>
        <v>0</v>
      </c>
      <c r="O45" s="68" t="e">
        <f t="shared" si="18"/>
        <v>#VALUE!</v>
      </c>
      <c r="P45" s="68" t="e">
        <f t="shared" si="19"/>
        <v>#VALUE!</v>
      </c>
      <c r="Q45" s="17" t="e">
        <f t="shared" si="20"/>
        <v>#VALUE!</v>
      </c>
      <c r="R45" s="17" t="e">
        <f t="shared" si="21"/>
        <v>#VALUE!</v>
      </c>
      <c r="S45" s="17">
        <f t="shared" si="22"/>
        <v>0</v>
      </c>
      <c r="T45" s="35" t="str">
        <f t="shared" si="23"/>
        <v/>
      </c>
      <c r="U45" s="35" t="str">
        <f t="shared" si="3"/>
        <v/>
      </c>
      <c r="V45" s="35">
        <f t="shared" si="4"/>
        <v>0</v>
      </c>
      <c r="W45" s="161" t="e">
        <f>VLOOKUP(CertState,Lookups!$A$30:$E$32,2,FALSE)</f>
        <v>#N/A</v>
      </c>
      <c r="X45" s="162" t="str">
        <f t="shared" si="7"/>
        <v/>
      </c>
      <c r="Y45" s="135" t="e">
        <f>VLOOKUP(CertState,Lookups!$A$30:$E$32,3,FALSE)</f>
        <v>#N/A</v>
      </c>
      <c r="Z45" s="162" t="str">
        <f t="shared" si="8"/>
        <v/>
      </c>
      <c r="AA45" s="162" t="str">
        <f t="shared" si="9"/>
        <v/>
      </c>
      <c r="AB45" t="str">
        <f t="shared" si="26"/>
        <v/>
      </c>
      <c r="AC45" t="str">
        <f t="shared" si="27"/>
        <v/>
      </c>
      <c r="AD45" s="162" t="str">
        <f t="shared" si="28"/>
        <v/>
      </c>
      <c r="AE45" s="162">
        <f t="shared" si="29"/>
        <v>0</v>
      </c>
    </row>
    <row r="46" spans="1:31" x14ac:dyDescent="0.25">
      <c r="A46" s="36">
        <v>37</v>
      </c>
      <c r="B46" s="33"/>
      <c r="C46" s="33"/>
      <c r="D46" s="27"/>
      <c r="E46" s="34"/>
      <c r="F46" s="169"/>
      <c r="G46" s="170"/>
      <c r="H46" s="171"/>
      <c r="I46" s="16" t="e">
        <f t="shared" si="13"/>
        <v>#VALUE!</v>
      </c>
      <c r="J46" s="15" t="e">
        <f t="shared" si="6"/>
        <v>#VALUE!</v>
      </c>
      <c r="K46" s="16">
        <f t="shared" si="14"/>
        <v>0</v>
      </c>
      <c r="L46" s="16" t="e">
        <f t="shared" si="15"/>
        <v>#VALUE!</v>
      </c>
      <c r="M46" s="89">
        <f t="shared" si="16"/>
        <v>0</v>
      </c>
      <c r="N46" s="68">
        <f t="shared" si="17"/>
        <v>0</v>
      </c>
      <c r="O46" s="68" t="e">
        <f t="shared" si="18"/>
        <v>#VALUE!</v>
      </c>
      <c r="P46" s="68" t="e">
        <f t="shared" si="19"/>
        <v>#VALUE!</v>
      </c>
      <c r="Q46" s="17" t="e">
        <f t="shared" si="20"/>
        <v>#VALUE!</v>
      </c>
      <c r="R46" s="17" t="e">
        <f t="shared" si="21"/>
        <v>#VALUE!</v>
      </c>
      <c r="S46" s="17">
        <f t="shared" si="22"/>
        <v>0</v>
      </c>
      <c r="T46" s="35" t="str">
        <f t="shared" si="23"/>
        <v/>
      </c>
      <c r="U46" s="35" t="str">
        <f t="shared" si="3"/>
        <v/>
      </c>
      <c r="V46" s="35">
        <f t="shared" si="4"/>
        <v>0</v>
      </c>
      <c r="W46" s="161" t="e">
        <f>VLOOKUP(CertState,Lookups!$A$30:$E$32,2,FALSE)</f>
        <v>#N/A</v>
      </c>
      <c r="X46" s="162" t="str">
        <f t="shared" si="7"/>
        <v/>
      </c>
      <c r="Y46" s="135" t="e">
        <f>VLOOKUP(CertState,Lookups!$A$30:$E$32,3,FALSE)</f>
        <v>#N/A</v>
      </c>
      <c r="Z46" s="162" t="str">
        <f t="shared" si="8"/>
        <v/>
      </c>
      <c r="AA46" s="162" t="str">
        <f t="shared" si="9"/>
        <v/>
      </c>
      <c r="AB46" t="str">
        <f t="shared" si="26"/>
        <v/>
      </c>
      <c r="AC46" t="str">
        <f t="shared" si="27"/>
        <v/>
      </c>
      <c r="AD46" s="162" t="str">
        <f t="shared" si="28"/>
        <v/>
      </c>
      <c r="AE46" s="162">
        <f t="shared" si="29"/>
        <v>0</v>
      </c>
    </row>
    <row r="47" spans="1:31" x14ac:dyDescent="0.25">
      <c r="A47" s="36">
        <v>38</v>
      </c>
      <c r="B47" s="33"/>
      <c r="C47" s="33"/>
      <c r="D47" s="27"/>
      <c r="E47" s="34"/>
      <c r="F47" s="169"/>
      <c r="G47" s="170"/>
      <c r="H47" s="171"/>
      <c r="I47" s="16" t="e">
        <f t="shared" si="13"/>
        <v>#VALUE!</v>
      </c>
      <c r="J47" s="15" t="e">
        <f t="shared" si="6"/>
        <v>#VALUE!</v>
      </c>
      <c r="K47" s="16">
        <f t="shared" si="14"/>
        <v>0</v>
      </c>
      <c r="L47" s="16" t="e">
        <f t="shared" si="15"/>
        <v>#VALUE!</v>
      </c>
      <c r="M47" s="89">
        <f t="shared" si="16"/>
        <v>0</v>
      </c>
      <c r="N47" s="68">
        <f t="shared" si="17"/>
        <v>0</v>
      </c>
      <c r="O47" s="68" t="e">
        <f t="shared" si="18"/>
        <v>#VALUE!</v>
      </c>
      <c r="P47" s="68" t="e">
        <f t="shared" si="19"/>
        <v>#VALUE!</v>
      </c>
      <c r="Q47" s="17" t="e">
        <f t="shared" si="20"/>
        <v>#VALUE!</v>
      </c>
      <c r="R47" s="17" t="e">
        <f t="shared" si="21"/>
        <v>#VALUE!</v>
      </c>
      <c r="S47" s="17">
        <f t="shared" si="22"/>
        <v>0</v>
      </c>
      <c r="T47" s="35" t="str">
        <f t="shared" si="23"/>
        <v/>
      </c>
      <c r="U47" s="35" t="str">
        <f t="shared" si="3"/>
        <v/>
      </c>
      <c r="V47" s="35">
        <f t="shared" si="4"/>
        <v>0</v>
      </c>
      <c r="W47" s="161" t="e">
        <f>VLOOKUP(CertState,Lookups!$A$30:$E$32,2,FALSE)</f>
        <v>#N/A</v>
      </c>
      <c r="X47" s="162" t="str">
        <f t="shared" si="7"/>
        <v/>
      </c>
      <c r="Y47" s="135" t="e">
        <f>VLOOKUP(CertState,Lookups!$A$30:$E$32,3,FALSE)</f>
        <v>#N/A</v>
      </c>
      <c r="Z47" s="162" t="str">
        <f t="shared" si="8"/>
        <v/>
      </c>
      <c r="AA47" s="162" t="str">
        <f t="shared" si="9"/>
        <v/>
      </c>
      <c r="AB47" t="str">
        <f t="shared" si="26"/>
        <v/>
      </c>
      <c r="AC47" t="str">
        <f t="shared" si="27"/>
        <v/>
      </c>
      <c r="AD47" s="162" t="str">
        <f t="shared" si="28"/>
        <v/>
      </c>
      <c r="AE47" s="162">
        <f t="shared" si="29"/>
        <v>0</v>
      </c>
    </row>
    <row r="48" spans="1:31" x14ac:dyDescent="0.25">
      <c r="A48" s="36">
        <v>39</v>
      </c>
      <c r="B48" s="33"/>
      <c r="C48" s="33"/>
      <c r="D48" s="27"/>
      <c r="E48" s="34"/>
      <c r="F48" s="169"/>
      <c r="G48" s="170"/>
      <c r="H48" s="171"/>
      <c r="I48" s="16" t="e">
        <f t="shared" si="13"/>
        <v>#VALUE!</v>
      </c>
      <c r="J48" s="15" t="e">
        <f t="shared" si="6"/>
        <v>#VALUE!</v>
      </c>
      <c r="K48" s="16">
        <f t="shared" si="14"/>
        <v>0</v>
      </c>
      <c r="L48" s="16" t="e">
        <f t="shared" si="15"/>
        <v>#VALUE!</v>
      </c>
      <c r="M48" s="89">
        <f t="shared" si="16"/>
        <v>0</v>
      </c>
      <c r="N48" s="68">
        <f t="shared" si="17"/>
        <v>0</v>
      </c>
      <c r="O48" s="68" t="e">
        <f t="shared" si="18"/>
        <v>#VALUE!</v>
      </c>
      <c r="P48" s="68" t="e">
        <f t="shared" si="19"/>
        <v>#VALUE!</v>
      </c>
      <c r="Q48" s="17" t="e">
        <f t="shared" si="20"/>
        <v>#VALUE!</v>
      </c>
      <c r="R48" s="17" t="e">
        <f t="shared" si="21"/>
        <v>#VALUE!</v>
      </c>
      <c r="S48" s="17">
        <f t="shared" si="22"/>
        <v>0</v>
      </c>
      <c r="T48" s="35" t="str">
        <f t="shared" si="23"/>
        <v/>
      </c>
      <c r="U48" s="35" t="str">
        <f t="shared" si="3"/>
        <v/>
      </c>
      <c r="V48" s="35">
        <f t="shared" si="4"/>
        <v>0</v>
      </c>
      <c r="W48" s="161" t="e">
        <f>VLOOKUP(CertState,Lookups!$A$30:$E$32,2,FALSE)</f>
        <v>#N/A</v>
      </c>
      <c r="X48" s="162" t="str">
        <f t="shared" si="7"/>
        <v/>
      </c>
      <c r="Y48" s="135" t="e">
        <f>VLOOKUP(CertState,Lookups!$A$30:$E$32,3,FALSE)</f>
        <v>#N/A</v>
      </c>
      <c r="Z48" s="162" t="str">
        <f t="shared" si="8"/>
        <v/>
      </c>
      <c r="AA48" s="162" t="str">
        <f t="shared" si="9"/>
        <v/>
      </c>
      <c r="AB48" t="str">
        <f t="shared" si="26"/>
        <v/>
      </c>
      <c r="AC48" t="str">
        <f t="shared" si="27"/>
        <v/>
      </c>
      <c r="AD48" s="162" t="str">
        <f t="shared" si="28"/>
        <v/>
      </c>
      <c r="AE48" s="162">
        <f t="shared" si="29"/>
        <v>0</v>
      </c>
    </row>
    <row r="49" spans="1:31" x14ac:dyDescent="0.25">
      <c r="A49" s="36">
        <v>40</v>
      </c>
      <c r="B49" s="33"/>
      <c r="C49" s="33"/>
      <c r="D49" s="27"/>
      <c r="E49" s="34"/>
      <c r="F49" s="169"/>
      <c r="G49" s="170"/>
      <c r="H49" s="171"/>
      <c r="I49" s="16" t="e">
        <f t="shared" si="13"/>
        <v>#VALUE!</v>
      </c>
      <c r="J49" s="15" t="e">
        <f t="shared" si="6"/>
        <v>#VALUE!</v>
      </c>
      <c r="K49" s="16">
        <f t="shared" si="14"/>
        <v>0</v>
      </c>
      <c r="L49" s="16" t="e">
        <f t="shared" si="15"/>
        <v>#VALUE!</v>
      </c>
      <c r="M49" s="89">
        <f t="shared" si="16"/>
        <v>0</v>
      </c>
      <c r="N49" s="68">
        <f t="shared" si="17"/>
        <v>0</v>
      </c>
      <c r="O49" s="68" t="e">
        <f t="shared" si="18"/>
        <v>#VALUE!</v>
      </c>
      <c r="P49" s="68" t="e">
        <f t="shared" si="19"/>
        <v>#VALUE!</v>
      </c>
      <c r="Q49" s="17" t="e">
        <f t="shared" si="20"/>
        <v>#VALUE!</v>
      </c>
      <c r="R49" s="17" t="e">
        <f t="shared" si="21"/>
        <v>#VALUE!</v>
      </c>
      <c r="S49" s="17">
        <f t="shared" si="22"/>
        <v>0</v>
      </c>
      <c r="T49" s="35" t="str">
        <f t="shared" si="23"/>
        <v/>
      </c>
      <c r="U49" s="35" t="str">
        <f t="shared" si="3"/>
        <v/>
      </c>
      <c r="V49" s="35">
        <f t="shared" si="4"/>
        <v>0</v>
      </c>
      <c r="W49" s="161" t="e">
        <f>VLOOKUP(CertState,Lookups!$A$30:$E$32,2,FALSE)</f>
        <v>#N/A</v>
      </c>
      <c r="X49" s="162" t="str">
        <f t="shared" si="7"/>
        <v/>
      </c>
      <c r="Y49" s="135" t="e">
        <f>VLOOKUP(CertState,Lookups!$A$30:$E$32,3,FALSE)</f>
        <v>#N/A</v>
      </c>
      <c r="Z49" s="162" t="str">
        <f t="shared" si="8"/>
        <v/>
      </c>
      <c r="AA49" s="162" t="str">
        <f t="shared" si="9"/>
        <v/>
      </c>
      <c r="AB49" t="str">
        <f t="shared" si="26"/>
        <v/>
      </c>
      <c r="AC49" t="str">
        <f t="shared" si="27"/>
        <v/>
      </c>
      <c r="AD49" s="162" t="str">
        <f t="shared" si="28"/>
        <v/>
      </c>
      <c r="AE49" s="162">
        <f t="shared" si="29"/>
        <v>0</v>
      </c>
    </row>
    <row r="50" spans="1:31" x14ac:dyDescent="0.25">
      <c r="A50" s="36">
        <v>41</v>
      </c>
      <c r="B50" s="33"/>
      <c r="C50" s="33"/>
      <c r="D50" s="27"/>
      <c r="E50" s="34"/>
      <c r="F50" s="169"/>
      <c r="G50" s="170"/>
      <c r="H50" s="171"/>
      <c r="I50" s="16" t="e">
        <f t="shared" si="13"/>
        <v>#VALUE!</v>
      </c>
      <c r="J50" s="15" t="e">
        <f t="shared" si="6"/>
        <v>#VALUE!</v>
      </c>
      <c r="K50" s="16">
        <f t="shared" si="14"/>
        <v>0</v>
      </c>
      <c r="L50" s="16" t="e">
        <f t="shared" si="15"/>
        <v>#VALUE!</v>
      </c>
      <c r="M50" s="89">
        <f t="shared" si="16"/>
        <v>0</v>
      </c>
      <c r="N50" s="68">
        <f t="shared" si="17"/>
        <v>0</v>
      </c>
      <c r="O50" s="68" t="e">
        <f t="shared" si="18"/>
        <v>#VALUE!</v>
      </c>
      <c r="P50" s="68" t="e">
        <f t="shared" si="19"/>
        <v>#VALUE!</v>
      </c>
      <c r="Q50" s="17" t="e">
        <f t="shared" si="20"/>
        <v>#VALUE!</v>
      </c>
      <c r="R50" s="17" t="e">
        <f t="shared" si="21"/>
        <v>#VALUE!</v>
      </c>
      <c r="S50" s="17">
        <f t="shared" si="22"/>
        <v>0</v>
      </c>
      <c r="T50" s="35" t="str">
        <f t="shared" si="23"/>
        <v/>
      </c>
      <c r="U50" s="35" t="str">
        <f t="shared" si="3"/>
        <v/>
      </c>
      <c r="V50" s="35">
        <f t="shared" si="4"/>
        <v>0</v>
      </c>
      <c r="W50" s="161" t="e">
        <f>VLOOKUP(CertState,Lookups!$A$30:$E$32,2,FALSE)</f>
        <v>#N/A</v>
      </c>
      <c r="X50" s="162" t="str">
        <f t="shared" si="7"/>
        <v/>
      </c>
      <c r="Y50" s="135" t="e">
        <f>VLOOKUP(CertState,Lookups!$A$30:$E$32,3,FALSE)</f>
        <v>#N/A</v>
      </c>
      <c r="Z50" s="162" t="str">
        <f t="shared" si="8"/>
        <v/>
      </c>
      <c r="AA50" s="162" t="str">
        <f t="shared" si="9"/>
        <v/>
      </c>
      <c r="AB50" t="str">
        <f t="shared" si="26"/>
        <v/>
      </c>
      <c r="AC50" t="str">
        <f t="shared" si="27"/>
        <v/>
      </c>
      <c r="AD50" s="162" t="str">
        <f t="shared" si="28"/>
        <v/>
      </c>
      <c r="AE50" s="162">
        <f t="shared" si="29"/>
        <v>0</v>
      </c>
    </row>
    <row r="51" spans="1:31" x14ac:dyDescent="0.25">
      <c r="A51" s="36">
        <v>42</v>
      </c>
      <c r="B51" s="33"/>
      <c r="C51" s="33"/>
      <c r="D51" s="27"/>
      <c r="E51" s="34"/>
      <c r="F51" s="169"/>
      <c r="G51" s="170"/>
      <c r="H51" s="171"/>
      <c r="I51" s="16" t="e">
        <f t="shared" si="13"/>
        <v>#VALUE!</v>
      </c>
      <c r="J51" s="15" t="e">
        <f t="shared" si="6"/>
        <v>#VALUE!</v>
      </c>
      <c r="K51" s="16">
        <f t="shared" si="14"/>
        <v>0</v>
      </c>
      <c r="L51" s="16" t="e">
        <f t="shared" si="15"/>
        <v>#VALUE!</v>
      </c>
      <c r="M51" s="89">
        <f t="shared" si="16"/>
        <v>0</v>
      </c>
      <c r="N51" s="68">
        <f t="shared" si="17"/>
        <v>0</v>
      </c>
      <c r="O51" s="68" t="e">
        <f t="shared" si="18"/>
        <v>#VALUE!</v>
      </c>
      <c r="P51" s="68" t="e">
        <f t="shared" si="19"/>
        <v>#VALUE!</v>
      </c>
      <c r="Q51" s="17" t="e">
        <f t="shared" si="20"/>
        <v>#VALUE!</v>
      </c>
      <c r="R51" s="17" t="e">
        <f t="shared" si="21"/>
        <v>#VALUE!</v>
      </c>
      <c r="S51" s="17">
        <f t="shared" si="22"/>
        <v>0</v>
      </c>
      <c r="T51" s="35" t="str">
        <f t="shared" si="23"/>
        <v/>
      </c>
      <c r="U51" s="35" t="str">
        <f t="shared" si="3"/>
        <v/>
      </c>
      <c r="V51" s="35">
        <f t="shared" si="4"/>
        <v>0</v>
      </c>
      <c r="W51" s="161" t="e">
        <f>VLOOKUP(CertState,Lookups!$A$30:$E$32,2,FALSE)</f>
        <v>#N/A</v>
      </c>
      <c r="X51" s="162" t="str">
        <f t="shared" si="7"/>
        <v/>
      </c>
      <c r="Y51" s="135" t="e">
        <f>VLOOKUP(CertState,Lookups!$A$30:$E$32,3,FALSE)</f>
        <v>#N/A</v>
      </c>
      <c r="Z51" s="162" t="str">
        <f t="shared" si="8"/>
        <v/>
      </c>
      <c r="AA51" s="162" t="str">
        <f t="shared" si="9"/>
        <v/>
      </c>
      <c r="AB51" t="str">
        <f t="shared" si="26"/>
        <v/>
      </c>
      <c r="AC51" t="str">
        <f t="shared" si="27"/>
        <v/>
      </c>
      <c r="AD51" s="162" t="str">
        <f t="shared" si="28"/>
        <v/>
      </c>
      <c r="AE51" s="162">
        <f t="shared" si="29"/>
        <v>0</v>
      </c>
    </row>
    <row r="52" spans="1:31" x14ac:dyDescent="0.25">
      <c r="A52" s="36">
        <v>43</v>
      </c>
      <c r="B52" s="33"/>
      <c r="C52" s="33"/>
      <c r="D52" s="27"/>
      <c r="E52" s="34"/>
      <c r="F52" s="169"/>
      <c r="G52" s="170"/>
      <c r="H52" s="171"/>
      <c r="I52" s="16" t="e">
        <f t="shared" si="13"/>
        <v>#VALUE!</v>
      </c>
      <c r="J52" s="15" t="e">
        <f t="shared" si="6"/>
        <v>#VALUE!</v>
      </c>
      <c r="K52" s="16">
        <f t="shared" si="14"/>
        <v>0</v>
      </c>
      <c r="L52" s="16" t="e">
        <f t="shared" si="15"/>
        <v>#VALUE!</v>
      </c>
      <c r="M52" s="89">
        <f t="shared" si="16"/>
        <v>0</v>
      </c>
      <c r="N52" s="68">
        <f t="shared" si="17"/>
        <v>0</v>
      </c>
      <c r="O52" s="68" t="e">
        <f t="shared" si="18"/>
        <v>#VALUE!</v>
      </c>
      <c r="P52" s="68" t="e">
        <f t="shared" si="19"/>
        <v>#VALUE!</v>
      </c>
      <c r="Q52" s="17" t="e">
        <f t="shared" si="20"/>
        <v>#VALUE!</v>
      </c>
      <c r="R52" s="17" t="e">
        <f t="shared" si="21"/>
        <v>#VALUE!</v>
      </c>
      <c r="S52" s="17">
        <f t="shared" si="22"/>
        <v>0</v>
      </c>
      <c r="T52" s="35" t="str">
        <f t="shared" si="23"/>
        <v/>
      </c>
      <c r="U52" s="35" t="str">
        <f t="shared" si="3"/>
        <v/>
      </c>
      <c r="V52" s="35">
        <f t="shared" si="4"/>
        <v>0</v>
      </c>
      <c r="W52" s="161" t="e">
        <f>VLOOKUP(CertState,Lookups!$A$30:$E$32,2,FALSE)</f>
        <v>#N/A</v>
      </c>
      <c r="X52" s="162" t="str">
        <f t="shared" si="7"/>
        <v/>
      </c>
      <c r="Y52" s="135" t="e">
        <f>VLOOKUP(CertState,Lookups!$A$30:$E$32,3,FALSE)</f>
        <v>#N/A</v>
      </c>
      <c r="Z52" s="162" t="str">
        <f t="shared" si="8"/>
        <v/>
      </c>
      <c r="AA52" s="162" t="str">
        <f t="shared" si="9"/>
        <v/>
      </c>
      <c r="AB52" t="str">
        <f t="shared" si="26"/>
        <v/>
      </c>
      <c r="AC52" t="str">
        <f t="shared" si="27"/>
        <v/>
      </c>
      <c r="AD52" s="162" t="str">
        <f t="shared" si="28"/>
        <v/>
      </c>
      <c r="AE52" s="162">
        <f t="shared" si="29"/>
        <v>0</v>
      </c>
    </row>
    <row r="53" spans="1:31" x14ac:dyDescent="0.25">
      <c r="A53" s="36">
        <v>44</v>
      </c>
      <c r="B53" s="33"/>
      <c r="C53" s="33"/>
      <c r="D53" s="27"/>
      <c r="E53" s="34"/>
      <c r="F53" s="169"/>
      <c r="G53" s="170"/>
      <c r="H53" s="171"/>
      <c r="I53" s="16" t="e">
        <f t="shared" si="13"/>
        <v>#VALUE!</v>
      </c>
      <c r="J53" s="15" t="e">
        <f t="shared" si="6"/>
        <v>#VALUE!</v>
      </c>
      <c r="K53" s="16">
        <f t="shared" si="14"/>
        <v>0</v>
      </c>
      <c r="L53" s="16" t="e">
        <f t="shared" si="15"/>
        <v>#VALUE!</v>
      </c>
      <c r="M53" s="89">
        <f t="shared" si="16"/>
        <v>0</v>
      </c>
      <c r="N53" s="68">
        <f t="shared" si="17"/>
        <v>0</v>
      </c>
      <c r="O53" s="68" t="e">
        <f t="shared" si="18"/>
        <v>#VALUE!</v>
      </c>
      <c r="P53" s="68" t="e">
        <f t="shared" si="19"/>
        <v>#VALUE!</v>
      </c>
      <c r="Q53" s="17" t="e">
        <f t="shared" si="20"/>
        <v>#VALUE!</v>
      </c>
      <c r="R53" s="17" t="e">
        <f t="shared" si="21"/>
        <v>#VALUE!</v>
      </c>
      <c r="S53" s="17">
        <f t="shared" si="22"/>
        <v>0</v>
      </c>
      <c r="T53" s="35" t="str">
        <f t="shared" si="23"/>
        <v/>
      </c>
      <c r="U53" s="35" t="str">
        <f t="shared" si="3"/>
        <v/>
      </c>
      <c r="V53" s="35">
        <f t="shared" si="4"/>
        <v>0</v>
      </c>
      <c r="W53" s="161" t="e">
        <f>VLOOKUP(CertState,Lookups!$A$30:$E$32,2,FALSE)</f>
        <v>#N/A</v>
      </c>
      <c r="X53" s="162" t="str">
        <f t="shared" si="7"/>
        <v/>
      </c>
      <c r="Y53" s="135" t="e">
        <f>VLOOKUP(CertState,Lookups!$A$30:$E$32,3,FALSE)</f>
        <v>#N/A</v>
      </c>
      <c r="Z53" s="162" t="str">
        <f t="shared" si="8"/>
        <v/>
      </c>
      <c r="AA53" s="162" t="str">
        <f t="shared" si="9"/>
        <v/>
      </c>
      <c r="AB53" t="str">
        <f t="shared" si="26"/>
        <v/>
      </c>
      <c r="AC53" t="str">
        <f t="shared" si="27"/>
        <v/>
      </c>
      <c r="AD53" s="162" t="str">
        <f t="shared" si="28"/>
        <v/>
      </c>
      <c r="AE53" s="162">
        <f t="shared" si="29"/>
        <v>0</v>
      </c>
    </row>
    <row r="54" spans="1:31" x14ac:dyDescent="0.25">
      <c r="A54" s="36">
        <v>45</v>
      </c>
      <c r="B54" s="33"/>
      <c r="C54" s="33"/>
      <c r="D54" s="27"/>
      <c r="E54" s="34"/>
      <c r="F54" s="169"/>
      <c r="G54" s="170"/>
      <c r="H54" s="171"/>
      <c r="I54" s="16" t="e">
        <f t="shared" si="13"/>
        <v>#VALUE!</v>
      </c>
      <c r="J54" s="15" t="e">
        <f t="shared" si="6"/>
        <v>#VALUE!</v>
      </c>
      <c r="K54" s="16">
        <f t="shared" si="14"/>
        <v>0</v>
      </c>
      <c r="L54" s="16" t="e">
        <f t="shared" si="15"/>
        <v>#VALUE!</v>
      </c>
      <c r="M54" s="89">
        <f t="shared" si="16"/>
        <v>0</v>
      </c>
      <c r="N54" s="68">
        <f t="shared" si="17"/>
        <v>0</v>
      </c>
      <c r="O54" s="68" t="e">
        <f t="shared" si="18"/>
        <v>#VALUE!</v>
      </c>
      <c r="P54" s="68" t="e">
        <f t="shared" si="19"/>
        <v>#VALUE!</v>
      </c>
      <c r="Q54" s="17" t="e">
        <f t="shared" si="20"/>
        <v>#VALUE!</v>
      </c>
      <c r="R54" s="17" t="e">
        <f t="shared" si="21"/>
        <v>#VALUE!</v>
      </c>
      <c r="S54" s="17">
        <f t="shared" si="22"/>
        <v>0</v>
      </c>
      <c r="T54" s="35" t="str">
        <f t="shared" si="23"/>
        <v/>
      </c>
      <c r="U54" s="35" t="str">
        <f t="shared" si="3"/>
        <v/>
      </c>
      <c r="V54" s="35">
        <f t="shared" si="4"/>
        <v>0</v>
      </c>
      <c r="W54" s="161" t="e">
        <f>VLOOKUP(CertState,Lookups!$A$30:$E$32,2,FALSE)</f>
        <v>#N/A</v>
      </c>
      <c r="X54" s="162" t="str">
        <f t="shared" si="7"/>
        <v/>
      </c>
      <c r="Y54" s="135" t="e">
        <f>VLOOKUP(CertState,Lookups!$A$30:$E$32,3,FALSE)</f>
        <v>#N/A</v>
      </c>
      <c r="Z54" s="162" t="str">
        <f t="shared" si="8"/>
        <v/>
      </c>
      <c r="AA54" s="162" t="str">
        <f t="shared" si="9"/>
        <v/>
      </c>
      <c r="AB54" t="str">
        <f t="shared" si="26"/>
        <v/>
      </c>
      <c r="AC54" t="str">
        <f t="shared" si="27"/>
        <v/>
      </c>
      <c r="AD54" s="162" t="str">
        <f t="shared" si="28"/>
        <v/>
      </c>
      <c r="AE54" s="162">
        <f t="shared" si="29"/>
        <v>0</v>
      </c>
    </row>
    <row r="55" spans="1:31" x14ac:dyDescent="0.25">
      <c r="A55" s="36">
        <v>46</v>
      </c>
      <c r="B55" s="33"/>
      <c r="C55" s="33"/>
      <c r="D55" s="27"/>
      <c r="E55" s="34"/>
      <c r="F55" s="169"/>
      <c r="G55" s="170"/>
      <c r="H55" s="171"/>
      <c r="I55" s="16" t="e">
        <f t="shared" si="13"/>
        <v>#VALUE!</v>
      </c>
      <c r="J55" s="15" t="e">
        <f t="shared" si="6"/>
        <v>#VALUE!</v>
      </c>
      <c r="K55" s="16">
        <f t="shared" si="14"/>
        <v>0</v>
      </c>
      <c r="L55" s="16" t="e">
        <f t="shared" si="15"/>
        <v>#VALUE!</v>
      </c>
      <c r="M55" s="89">
        <f t="shared" si="16"/>
        <v>0</v>
      </c>
      <c r="N55" s="68">
        <f t="shared" si="17"/>
        <v>0</v>
      </c>
      <c r="O55" s="68" t="e">
        <f t="shared" si="18"/>
        <v>#VALUE!</v>
      </c>
      <c r="P55" s="68" t="e">
        <f t="shared" si="19"/>
        <v>#VALUE!</v>
      </c>
      <c r="Q55" s="17" t="e">
        <f t="shared" si="20"/>
        <v>#VALUE!</v>
      </c>
      <c r="R55" s="17" t="e">
        <f t="shared" si="21"/>
        <v>#VALUE!</v>
      </c>
      <c r="S55" s="17">
        <f t="shared" si="22"/>
        <v>0</v>
      </c>
      <c r="T55" s="35" t="str">
        <f t="shared" si="23"/>
        <v/>
      </c>
      <c r="U55" s="35" t="str">
        <f t="shared" si="3"/>
        <v/>
      </c>
      <c r="V55" s="35">
        <f t="shared" si="4"/>
        <v>0</v>
      </c>
      <c r="W55" s="161" t="e">
        <f>VLOOKUP(CertState,Lookups!$A$30:$E$32,2,FALSE)</f>
        <v>#N/A</v>
      </c>
      <c r="X55" s="162" t="str">
        <f t="shared" si="7"/>
        <v/>
      </c>
      <c r="Y55" s="135" t="e">
        <f>VLOOKUP(CertState,Lookups!$A$30:$E$32,3,FALSE)</f>
        <v>#N/A</v>
      </c>
      <c r="Z55" s="162" t="str">
        <f t="shared" si="8"/>
        <v/>
      </c>
      <c r="AA55" s="162" t="str">
        <f t="shared" si="9"/>
        <v/>
      </c>
      <c r="AB55" t="str">
        <f t="shared" si="26"/>
        <v/>
      </c>
      <c r="AC55" t="str">
        <f t="shared" si="27"/>
        <v/>
      </c>
      <c r="AD55" s="162" t="str">
        <f t="shared" si="28"/>
        <v/>
      </c>
      <c r="AE55" s="162">
        <f t="shared" si="29"/>
        <v>0</v>
      </c>
    </row>
    <row r="56" spans="1:31" x14ac:dyDescent="0.25">
      <c r="A56" s="36">
        <v>47</v>
      </c>
      <c r="B56" s="33"/>
      <c r="C56" s="33"/>
      <c r="D56" s="27"/>
      <c r="E56" s="34"/>
      <c r="F56" s="169"/>
      <c r="G56" s="170"/>
      <c r="H56" s="171"/>
      <c r="I56" s="16" t="e">
        <f t="shared" si="13"/>
        <v>#VALUE!</v>
      </c>
      <c r="J56" s="15" t="e">
        <f t="shared" si="6"/>
        <v>#VALUE!</v>
      </c>
      <c r="K56" s="16">
        <f t="shared" si="14"/>
        <v>0</v>
      </c>
      <c r="L56" s="16" t="e">
        <f t="shared" si="15"/>
        <v>#VALUE!</v>
      </c>
      <c r="M56" s="89">
        <f t="shared" si="16"/>
        <v>0</v>
      </c>
      <c r="N56" s="68">
        <f t="shared" si="17"/>
        <v>0</v>
      </c>
      <c r="O56" s="68" t="e">
        <f t="shared" si="18"/>
        <v>#VALUE!</v>
      </c>
      <c r="P56" s="68" t="e">
        <f t="shared" si="19"/>
        <v>#VALUE!</v>
      </c>
      <c r="Q56" s="17" t="e">
        <f t="shared" si="20"/>
        <v>#VALUE!</v>
      </c>
      <c r="R56" s="17" t="e">
        <f t="shared" si="21"/>
        <v>#VALUE!</v>
      </c>
      <c r="S56" s="17">
        <f t="shared" si="22"/>
        <v>0</v>
      </c>
      <c r="T56" s="35" t="str">
        <f t="shared" si="23"/>
        <v/>
      </c>
      <c r="U56" s="35" t="str">
        <f t="shared" si="3"/>
        <v/>
      </c>
      <c r="V56" s="35">
        <f t="shared" si="4"/>
        <v>0</v>
      </c>
      <c r="W56" s="161" t="e">
        <f>VLOOKUP(CertState,Lookups!$A$30:$E$32,2,FALSE)</f>
        <v>#N/A</v>
      </c>
      <c r="X56" s="162" t="str">
        <f t="shared" si="7"/>
        <v/>
      </c>
      <c r="Y56" s="135" t="e">
        <f>VLOOKUP(CertState,Lookups!$A$30:$E$32,3,FALSE)</f>
        <v>#N/A</v>
      </c>
      <c r="Z56" s="162" t="str">
        <f t="shared" si="8"/>
        <v/>
      </c>
      <c r="AA56" s="162" t="str">
        <f t="shared" si="9"/>
        <v/>
      </c>
      <c r="AB56" t="str">
        <f t="shared" si="26"/>
        <v/>
      </c>
      <c r="AC56" t="str">
        <f t="shared" si="27"/>
        <v/>
      </c>
      <c r="AD56" s="162" t="str">
        <f t="shared" si="28"/>
        <v/>
      </c>
      <c r="AE56" s="162">
        <f t="shared" si="29"/>
        <v>0</v>
      </c>
    </row>
    <row r="57" spans="1:31" x14ac:dyDescent="0.25">
      <c r="A57" s="36">
        <v>48</v>
      </c>
      <c r="B57" s="33"/>
      <c r="C57" s="33"/>
      <c r="D57" s="27"/>
      <c r="E57" s="34"/>
      <c r="F57" s="169"/>
      <c r="G57" s="170"/>
      <c r="H57" s="171"/>
      <c r="I57" s="16" t="e">
        <f t="shared" si="13"/>
        <v>#VALUE!</v>
      </c>
      <c r="J57" s="15" t="e">
        <f t="shared" si="6"/>
        <v>#VALUE!</v>
      </c>
      <c r="K57" s="16">
        <f t="shared" si="14"/>
        <v>0</v>
      </c>
      <c r="L57" s="16" t="e">
        <f t="shared" si="15"/>
        <v>#VALUE!</v>
      </c>
      <c r="M57" s="89">
        <f t="shared" si="16"/>
        <v>0</v>
      </c>
      <c r="N57" s="68">
        <f t="shared" si="17"/>
        <v>0</v>
      </c>
      <c r="O57" s="68" t="e">
        <f t="shared" si="18"/>
        <v>#VALUE!</v>
      </c>
      <c r="P57" s="68" t="e">
        <f t="shared" si="19"/>
        <v>#VALUE!</v>
      </c>
      <c r="Q57" s="17" t="e">
        <f t="shared" si="20"/>
        <v>#VALUE!</v>
      </c>
      <c r="R57" s="17" t="e">
        <f t="shared" si="21"/>
        <v>#VALUE!</v>
      </c>
      <c r="S57" s="17">
        <f t="shared" si="22"/>
        <v>0</v>
      </c>
      <c r="T57" s="35" t="str">
        <f t="shared" si="23"/>
        <v/>
      </c>
      <c r="U57" s="35" t="str">
        <f t="shared" si="3"/>
        <v/>
      </c>
      <c r="V57" s="35">
        <f t="shared" si="4"/>
        <v>0</v>
      </c>
      <c r="W57" s="161" t="e">
        <f>VLOOKUP(CertState,Lookups!$A$30:$E$32,2,FALSE)</f>
        <v>#N/A</v>
      </c>
      <c r="X57" s="162" t="str">
        <f t="shared" si="7"/>
        <v/>
      </c>
      <c r="Y57" s="135" t="e">
        <f>VLOOKUP(CertState,Lookups!$A$30:$E$32,3,FALSE)</f>
        <v>#N/A</v>
      </c>
      <c r="Z57" s="162" t="str">
        <f t="shared" si="8"/>
        <v/>
      </c>
      <c r="AA57" s="162" t="str">
        <f t="shared" si="9"/>
        <v/>
      </c>
      <c r="AB57" t="str">
        <f t="shared" si="26"/>
        <v/>
      </c>
      <c r="AC57" t="str">
        <f t="shared" si="27"/>
        <v/>
      </c>
      <c r="AD57" s="162" t="str">
        <f t="shared" si="28"/>
        <v/>
      </c>
      <c r="AE57" s="162">
        <f t="shared" si="29"/>
        <v>0</v>
      </c>
    </row>
    <row r="58" spans="1:31" x14ac:dyDescent="0.25">
      <c r="A58" s="36">
        <v>49</v>
      </c>
      <c r="B58" s="33"/>
      <c r="C58" s="33"/>
      <c r="D58" s="27"/>
      <c r="E58" s="34"/>
      <c r="F58" s="169"/>
      <c r="G58" s="170"/>
      <c r="H58" s="171"/>
      <c r="I58" s="16" t="e">
        <f t="shared" si="13"/>
        <v>#VALUE!</v>
      </c>
      <c r="J58" s="15" t="e">
        <f t="shared" si="6"/>
        <v>#VALUE!</v>
      </c>
      <c r="K58" s="16">
        <f t="shared" si="14"/>
        <v>0</v>
      </c>
      <c r="L58" s="16" t="e">
        <f t="shared" si="15"/>
        <v>#VALUE!</v>
      </c>
      <c r="M58" s="89">
        <f t="shared" si="16"/>
        <v>0</v>
      </c>
      <c r="N58" s="68">
        <f t="shared" si="17"/>
        <v>0</v>
      </c>
      <c r="O58" s="68" t="e">
        <f t="shared" si="18"/>
        <v>#VALUE!</v>
      </c>
      <c r="P58" s="68" t="e">
        <f t="shared" si="19"/>
        <v>#VALUE!</v>
      </c>
      <c r="Q58" s="17" t="e">
        <f t="shared" si="20"/>
        <v>#VALUE!</v>
      </c>
      <c r="R58" s="17" t="e">
        <f t="shared" si="21"/>
        <v>#VALUE!</v>
      </c>
      <c r="S58" s="17">
        <f t="shared" si="22"/>
        <v>0</v>
      </c>
      <c r="T58" s="35" t="str">
        <f t="shared" si="23"/>
        <v/>
      </c>
      <c r="U58" s="35" t="str">
        <f t="shared" si="3"/>
        <v/>
      </c>
      <c r="V58" s="35">
        <f t="shared" si="4"/>
        <v>0</v>
      </c>
      <c r="W58" s="161" t="e">
        <f>VLOOKUP(CertState,Lookups!$A$30:$E$32,2,FALSE)</f>
        <v>#N/A</v>
      </c>
      <c r="X58" s="162" t="str">
        <f t="shared" si="7"/>
        <v/>
      </c>
      <c r="Y58" s="135" t="e">
        <f>VLOOKUP(CertState,Lookups!$A$30:$E$32,3,FALSE)</f>
        <v>#N/A</v>
      </c>
      <c r="Z58" s="162" t="str">
        <f t="shared" si="8"/>
        <v/>
      </c>
      <c r="AA58" s="162" t="str">
        <f t="shared" si="9"/>
        <v/>
      </c>
      <c r="AB58" t="str">
        <f t="shared" si="26"/>
        <v/>
      </c>
      <c r="AC58" t="str">
        <f t="shared" si="27"/>
        <v/>
      </c>
      <c r="AD58" s="162" t="str">
        <f t="shared" si="28"/>
        <v/>
      </c>
      <c r="AE58" s="162">
        <f t="shared" si="29"/>
        <v>0</v>
      </c>
    </row>
    <row r="59" spans="1:31" x14ac:dyDescent="0.25">
      <c r="A59" s="36">
        <v>50</v>
      </c>
      <c r="B59" s="33"/>
      <c r="C59" s="33"/>
      <c r="D59" s="27"/>
      <c r="E59" s="34"/>
      <c r="F59" s="169"/>
      <c r="G59" s="170"/>
      <c r="H59" s="171"/>
      <c r="I59" s="16" t="e">
        <f t="shared" si="13"/>
        <v>#VALUE!</v>
      </c>
      <c r="J59" s="15" t="e">
        <f t="shared" si="6"/>
        <v>#VALUE!</v>
      </c>
      <c r="K59" s="16">
        <f t="shared" si="14"/>
        <v>0</v>
      </c>
      <c r="L59" s="16" t="e">
        <f t="shared" si="15"/>
        <v>#VALUE!</v>
      </c>
      <c r="M59" s="89">
        <f t="shared" si="16"/>
        <v>0</v>
      </c>
      <c r="N59" s="68">
        <f t="shared" si="17"/>
        <v>0</v>
      </c>
      <c r="O59" s="68" t="e">
        <f t="shared" si="18"/>
        <v>#VALUE!</v>
      </c>
      <c r="P59" s="68" t="e">
        <f t="shared" si="19"/>
        <v>#VALUE!</v>
      </c>
      <c r="Q59" s="17" t="e">
        <f t="shared" si="20"/>
        <v>#VALUE!</v>
      </c>
      <c r="R59" s="17" t="e">
        <f t="shared" si="21"/>
        <v>#VALUE!</v>
      </c>
      <c r="S59" s="17">
        <f t="shared" si="22"/>
        <v>0</v>
      </c>
      <c r="T59" s="35" t="str">
        <f t="shared" si="23"/>
        <v/>
      </c>
      <c r="U59" s="35" t="str">
        <f t="shared" si="3"/>
        <v/>
      </c>
      <c r="V59" s="35">
        <f t="shared" si="4"/>
        <v>0</v>
      </c>
      <c r="W59" s="161" t="e">
        <f>VLOOKUP(CertState,Lookups!$A$30:$E$32,2,FALSE)</f>
        <v>#N/A</v>
      </c>
      <c r="X59" s="162" t="str">
        <f t="shared" si="7"/>
        <v/>
      </c>
      <c r="Y59" s="135" t="e">
        <f>VLOOKUP(CertState,Lookups!$A$30:$E$32,3,FALSE)</f>
        <v>#N/A</v>
      </c>
      <c r="Z59" s="162" t="str">
        <f t="shared" si="8"/>
        <v/>
      </c>
      <c r="AA59" s="162" t="str">
        <f t="shared" si="9"/>
        <v/>
      </c>
      <c r="AB59" t="str">
        <f t="shared" si="26"/>
        <v/>
      </c>
      <c r="AC59" t="str">
        <f t="shared" si="27"/>
        <v/>
      </c>
      <c r="AD59" s="162" t="str">
        <f t="shared" si="28"/>
        <v/>
      </c>
      <c r="AE59" s="162">
        <f t="shared" si="29"/>
        <v>0</v>
      </c>
    </row>
    <row r="60" spans="1:31" x14ac:dyDescent="0.25">
      <c r="A60" s="36">
        <v>51</v>
      </c>
      <c r="B60" s="33"/>
      <c r="C60" s="33"/>
      <c r="D60" s="27"/>
      <c r="E60" s="34"/>
      <c r="F60" s="169"/>
      <c r="G60" s="170"/>
      <c r="H60" s="171"/>
      <c r="I60" s="16" t="e">
        <f t="shared" si="13"/>
        <v>#VALUE!</v>
      </c>
      <c r="J60" s="15" t="e">
        <f t="shared" si="6"/>
        <v>#VALUE!</v>
      </c>
      <c r="K60" s="16">
        <f t="shared" si="14"/>
        <v>0</v>
      </c>
      <c r="L60" s="16" t="e">
        <f t="shared" si="15"/>
        <v>#VALUE!</v>
      </c>
      <c r="M60" s="89">
        <f t="shared" si="16"/>
        <v>0</v>
      </c>
      <c r="N60" s="68">
        <f t="shared" si="17"/>
        <v>0</v>
      </c>
      <c r="O60" s="68" t="e">
        <f t="shared" si="18"/>
        <v>#VALUE!</v>
      </c>
      <c r="P60" s="68" t="e">
        <f t="shared" si="19"/>
        <v>#VALUE!</v>
      </c>
      <c r="Q60" s="17" t="e">
        <f t="shared" si="20"/>
        <v>#VALUE!</v>
      </c>
      <c r="R60" s="17" t="e">
        <f t="shared" si="21"/>
        <v>#VALUE!</v>
      </c>
      <c r="S60" s="17">
        <f t="shared" si="22"/>
        <v>0</v>
      </c>
      <c r="T60" s="35" t="str">
        <f t="shared" si="23"/>
        <v/>
      </c>
      <c r="U60" s="35" t="str">
        <f t="shared" si="3"/>
        <v/>
      </c>
      <c r="V60" s="35">
        <f t="shared" si="4"/>
        <v>0</v>
      </c>
      <c r="W60" s="161" t="e">
        <f>VLOOKUP(CertState,Lookups!$A$30:$E$32,2,FALSE)</f>
        <v>#N/A</v>
      </c>
      <c r="X60" s="162" t="str">
        <f t="shared" si="7"/>
        <v/>
      </c>
      <c r="Y60" s="135" t="e">
        <f>VLOOKUP(CertState,Lookups!$A$30:$E$32,3,FALSE)</f>
        <v>#N/A</v>
      </c>
      <c r="Z60" s="162" t="str">
        <f t="shared" si="8"/>
        <v/>
      </c>
      <c r="AA60" s="162" t="str">
        <f t="shared" si="9"/>
        <v/>
      </c>
      <c r="AB60" t="str">
        <f t="shared" si="26"/>
        <v/>
      </c>
      <c r="AC60" t="str">
        <f t="shared" si="27"/>
        <v/>
      </c>
      <c r="AD60" s="162" t="str">
        <f t="shared" si="28"/>
        <v/>
      </c>
      <c r="AE60" s="162">
        <f t="shared" si="29"/>
        <v>0</v>
      </c>
    </row>
    <row r="61" spans="1:31" x14ac:dyDescent="0.25">
      <c r="A61" s="36">
        <v>52</v>
      </c>
      <c r="B61" s="33"/>
      <c r="C61" s="33"/>
      <c r="D61" s="27"/>
      <c r="E61" s="34"/>
      <c r="F61" s="169"/>
      <c r="G61" s="170"/>
      <c r="H61" s="171"/>
      <c r="I61" s="16" t="e">
        <f t="shared" si="13"/>
        <v>#VALUE!</v>
      </c>
      <c r="J61" s="15" t="e">
        <f t="shared" si="6"/>
        <v>#VALUE!</v>
      </c>
      <c r="K61" s="16">
        <f t="shared" si="14"/>
        <v>0</v>
      </c>
      <c r="L61" s="16" t="e">
        <f t="shared" si="15"/>
        <v>#VALUE!</v>
      </c>
      <c r="M61" s="89">
        <f t="shared" si="16"/>
        <v>0</v>
      </c>
      <c r="N61" s="68">
        <f t="shared" si="17"/>
        <v>0</v>
      </c>
      <c r="O61" s="68" t="e">
        <f t="shared" si="18"/>
        <v>#VALUE!</v>
      </c>
      <c r="P61" s="68" t="e">
        <f t="shared" si="19"/>
        <v>#VALUE!</v>
      </c>
      <c r="Q61" s="17" t="e">
        <f t="shared" si="20"/>
        <v>#VALUE!</v>
      </c>
      <c r="R61" s="17" t="e">
        <f t="shared" si="21"/>
        <v>#VALUE!</v>
      </c>
      <c r="S61" s="17">
        <f t="shared" si="22"/>
        <v>0</v>
      </c>
      <c r="T61" s="35" t="str">
        <f t="shared" si="23"/>
        <v/>
      </c>
      <c r="U61" s="35" t="str">
        <f t="shared" si="3"/>
        <v/>
      </c>
      <c r="V61" s="35">
        <f t="shared" si="4"/>
        <v>0</v>
      </c>
      <c r="W61" s="161" t="e">
        <f>VLOOKUP(CertState,Lookups!$A$30:$E$32,2,FALSE)</f>
        <v>#N/A</v>
      </c>
      <c r="X61" s="162" t="str">
        <f t="shared" si="7"/>
        <v/>
      </c>
      <c r="Y61" s="135" t="e">
        <f>VLOOKUP(CertState,Lookups!$A$30:$E$32,3,FALSE)</f>
        <v>#N/A</v>
      </c>
      <c r="Z61" s="162" t="str">
        <f t="shared" si="8"/>
        <v/>
      </c>
      <c r="AA61" s="162" t="str">
        <f t="shared" si="9"/>
        <v/>
      </c>
      <c r="AB61" t="str">
        <f t="shared" si="26"/>
        <v/>
      </c>
      <c r="AC61" t="str">
        <f t="shared" si="27"/>
        <v/>
      </c>
      <c r="AD61" s="162" t="str">
        <f t="shared" si="28"/>
        <v/>
      </c>
      <c r="AE61" s="162">
        <f t="shared" si="29"/>
        <v>0</v>
      </c>
    </row>
    <row r="62" spans="1:31" x14ac:dyDescent="0.25">
      <c r="A62" s="36">
        <v>53</v>
      </c>
      <c r="B62" s="33"/>
      <c r="C62" s="33"/>
      <c r="D62" s="27"/>
      <c r="E62" s="34"/>
      <c r="F62" s="169"/>
      <c r="G62" s="170"/>
      <c r="H62" s="171"/>
      <c r="I62" s="16" t="e">
        <f t="shared" si="13"/>
        <v>#VALUE!</v>
      </c>
      <c r="J62" s="15" t="e">
        <f t="shared" si="6"/>
        <v>#VALUE!</v>
      </c>
      <c r="K62" s="16">
        <f t="shared" si="14"/>
        <v>0</v>
      </c>
      <c r="L62" s="16" t="e">
        <f t="shared" si="15"/>
        <v>#VALUE!</v>
      </c>
      <c r="M62" s="89">
        <f t="shared" si="16"/>
        <v>0</v>
      </c>
      <c r="N62" s="68">
        <f t="shared" si="17"/>
        <v>0</v>
      </c>
      <c r="O62" s="68" t="e">
        <f t="shared" si="18"/>
        <v>#VALUE!</v>
      </c>
      <c r="P62" s="68" t="e">
        <f t="shared" si="19"/>
        <v>#VALUE!</v>
      </c>
      <c r="Q62" s="17" t="e">
        <f t="shared" si="20"/>
        <v>#VALUE!</v>
      </c>
      <c r="R62" s="17" t="e">
        <f t="shared" si="21"/>
        <v>#VALUE!</v>
      </c>
      <c r="S62" s="17">
        <f t="shared" si="22"/>
        <v>0</v>
      </c>
      <c r="T62" s="35" t="str">
        <f t="shared" si="23"/>
        <v/>
      </c>
      <c r="U62" s="35" t="str">
        <f t="shared" si="3"/>
        <v/>
      </c>
      <c r="V62" s="35">
        <f t="shared" si="4"/>
        <v>0</v>
      </c>
      <c r="W62" s="161" t="e">
        <f>VLOOKUP(CertState,Lookups!$A$30:$E$32,2,FALSE)</f>
        <v>#N/A</v>
      </c>
      <c r="X62" s="162" t="str">
        <f t="shared" si="7"/>
        <v/>
      </c>
      <c r="Y62" s="135" t="e">
        <f>VLOOKUP(CertState,Lookups!$A$30:$E$32,3,FALSE)</f>
        <v>#N/A</v>
      </c>
      <c r="Z62" s="162" t="str">
        <f t="shared" si="8"/>
        <v/>
      </c>
      <c r="AA62" s="162" t="str">
        <f t="shared" si="9"/>
        <v/>
      </c>
      <c r="AB62" t="str">
        <f t="shared" si="26"/>
        <v/>
      </c>
      <c r="AC62" t="str">
        <f t="shared" si="27"/>
        <v/>
      </c>
      <c r="AD62" s="162" t="str">
        <f t="shared" si="28"/>
        <v/>
      </c>
      <c r="AE62" s="162">
        <f t="shared" si="29"/>
        <v>0</v>
      </c>
    </row>
    <row r="63" spans="1:31" x14ac:dyDescent="0.25">
      <c r="A63" s="36">
        <v>54</v>
      </c>
      <c r="B63" s="33"/>
      <c r="C63" s="33"/>
      <c r="D63" s="27"/>
      <c r="E63" s="34"/>
      <c r="F63" s="169"/>
      <c r="G63" s="170"/>
      <c r="H63" s="171"/>
      <c r="I63" s="16" t="e">
        <f t="shared" si="13"/>
        <v>#VALUE!</v>
      </c>
      <c r="J63" s="15" t="e">
        <f t="shared" si="6"/>
        <v>#VALUE!</v>
      </c>
      <c r="K63" s="16">
        <f t="shared" si="14"/>
        <v>0</v>
      </c>
      <c r="L63" s="16" t="e">
        <f t="shared" si="15"/>
        <v>#VALUE!</v>
      </c>
      <c r="M63" s="89">
        <f t="shared" si="16"/>
        <v>0</v>
      </c>
      <c r="N63" s="68">
        <f t="shared" si="17"/>
        <v>0</v>
      </c>
      <c r="O63" s="68" t="e">
        <f t="shared" si="18"/>
        <v>#VALUE!</v>
      </c>
      <c r="P63" s="68" t="e">
        <f t="shared" si="19"/>
        <v>#VALUE!</v>
      </c>
      <c r="Q63" s="17" t="e">
        <f t="shared" si="20"/>
        <v>#VALUE!</v>
      </c>
      <c r="R63" s="17" t="e">
        <f t="shared" si="21"/>
        <v>#VALUE!</v>
      </c>
      <c r="S63" s="17">
        <f t="shared" si="22"/>
        <v>0</v>
      </c>
      <c r="T63" s="35" t="str">
        <f t="shared" si="23"/>
        <v/>
      </c>
      <c r="U63" s="35" t="str">
        <f t="shared" si="3"/>
        <v/>
      </c>
      <c r="V63" s="35">
        <f t="shared" si="4"/>
        <v>0</v>
      </c>
      <c r="W63" s="161" t="e">
        <f>VLOOKUP(CertState,Lookups!$A$30:$E$32,2,FALSE)</f>
        <v>#N/A</v>
      </c>
      <c r="X63" s="162" t="str">
        <f t="shared" si="7"/>
        <v/>
      </c>
      <c r="Y63" s="135" t="e">
        <f>VLOOKUP(CertState,Lookups!$A$30:$E$32,3,FALSE)</f>
        <v>#N/A</v>
      </c>
      <c r="Z63" s="162" t="str">
        <f t="shared" si="8"/>
        <v/>
      </c>
      <c r="AA63" s="162" t="str">
        <f t="shared" si="9"/>
        <v/>
      </c>
      <c r="AB63" t="str">
        <f t="shared" si="26"/>
        <v/>
      </c>
      <c r="AC63" t="str">
        <f t="shared" si="27"/>
        <v/>
      </c>
      <c r="AD63" s="162" t="str">
        <f t="shared" si="28"/>
        <v/>
      </c>
      <c r="AE63" s="162">
        <f t="shared" si="29"/>
        <v>0</v>
      </c>
    </row>
    <row r="64" spans="1:31" x14ac:dyDescent="0.25">
      <c r="A64" s="36">
        <v>55</v>
      </c>
      <c r="B64" s="33"/>
      <c r="C64" s="33"/>
      <c r="D64" s="27"/>
      <c r="E64" s="34"/>
      <c r="F64" s="169"/>
      <c r="G64" s="170"/>
      <c r="H64" s="171"/>
      <c r="I64" s="16" t="e">
        <f t="shared" si="13"/>
        <v>#VALUE!</v>
      </c>
      <c r="J64" s="15" t="e">
        <f t="shared" si="6"/>
        <v>#VALUE!</v>
      </c>
      <c r="K64" s="16">
        <f t="shared" si="14"/>
        <v>0</v>
      </c>
      <c r="L64" s="16" t="e">
        <f t="shared" si="15"/>
        <v>#VALUE!</v>
      </c>
      <c r="M64" s="89">
        <f t="shared" si="16"/>
        <v>0</v>
      </c>
      <c r="N64" s="68">
        <f t="shared" si="17"/>
        <v>0</v>
      </c>
      <c r="O64" s="68" t="e">
        <f t="shared" si="18"/>
        <v>#VALUE!</v>
      </c>
      <c r="P64" s="68" t="e">
        <f t="shared" si="19"/>
        <v>#VALUE!</v>
      </c>
      <c r="Q64" s="17" t="e">
        <f t="shared" si="20"/>
        <v>#VALUE!</v>
      </c>
      <c r="R64" s="17" t="e">
        <f t="shared" si="21"/>
        <v>#VALUE!</v>
      </c>
      <c r="S64" s="17">
        <f t="shared" si="22"/>
        <v>0</v>
      </c>
      <c r="T64" s="35" t="str">
        <f t="shared" si="23"/>
        <v/>
      </c>
      <c r="U64" s="35" t="str">
        <f t="shared" si="3"/>
        <v/>
      </c>
      <c r="V64" s="35">
        <f t="shared" si="4"/>
        <v>0</v>
      </c>
      <c r="W64" s="161" t="e">
        <f>VLOOKUP(CertState,Lookups!$A$30:$E$32,2,FALSE)</f>
        <v>#N/A</v>
      </c>
      <c r="X64" s="162" t="str">
        <f t="shared" si="7"/>
        <v/>
      </c>
      <c r="Y64" s="135" t="e">
        <f>VLOOKUP(CertState,Lookups!$A$30:$E$32,3,FALSE)</f>
        <v>#N/A</v>
      </c>
      <c r="Z64" s="162" t="str">
        <f t="shared" si="8"/>
        <v/>
      </c>
      <c r="AA64" s="162" t="str">
        <f t="shared" si="9"/>
        <v/>
      </c>
      <c r="AB64" t="str">
        <f t="shared" si="26"/>
        <v/>
      </c>
      <c r="AC64" t="str">
        <f t="shared" si="27"/>
        <v/>
      </c>
      <c r="AD64" s="162" t="str">
        <f t="shared" si="28"/>
        <v/>
      </c>
      <c r="AE64" s="162">
        <f t="shared" si="29"/>
        <v>0</v>
      </c>
    </row>
    <row r="65" spans="1:31" x14ac:dyDescent="0.25">
      <c r="A65" s="36">
        <v>56</v>
      </c>
      <c r="B65" s="33"/>
      <c r="C65" s="33"/>
      <c r="D65" s="27"/>
      <c r="E65" s="34"/>
      <c r="F65" s="169"/>
      <c r="G65" s="170"/>
      <c r="H65" s="171"/>
      <c r="I65" s="16" t="e">
        <f t="shared" si="13"/>
        <v>#VALUE!</v>
      </c>
      <c r="J65" s="15" t="e">
        <f t="shared" si="6"/>
        <v>#VALUE!</v>
      </c>
      <c r="K65" s="16">
        <f t="shared" si="14"/>
        <v>0</v>
      </c>
      <c r="L65" s="16" t="e">
        <f t="shared" si="15"/>
        <v>#VALUE!</v>
      </c>
      <c r="M65" s="89">
        <f t="shared" si="16"/>
        <v>0</v>
      </c>
      <c r="N65" s="68">
        <f t="shared" si="17"/>
        <v>0</v>
      </c>
      <c r="O65" s="68" t="e">
        <f t="shared" si="18"/>
        <v>#VALUE!</v>
      </c>
      <c r="P65" s="68" t="e">
        <f t="shared" si="19"/>
        <v>#VALUE!</v>
      </c>
      <c r="Q65" s="17" t="e">
        <f t="shared" si="20"/>
        <v>#VALUE!</v>
      </c>
      <c r="R65" s="17" t="e">
        <f t="shared" si="21"/>
        <v>#VALUE!</v>
      </c>
      <c r="S65" s="17">
        <f t="shared" si="22"/>
        <v>0</v>
      </c>
      <c r="T65" s="35" t="str">
        <f t="shared" si="23"/>
        <v/>
      </c>
      <c r="U65" s="35" t="str">
        <f t="shared" si="3"/>
        <v/>
      </c>
      <c r="V65" s="35">
        <f t="shared" si="4"/>
        <v>0</v>
      </c>
      <c r="W65" s="161" t="e">
        <f>VLOOKUP(CertState,Lookups!$A$30:$E$32,2,FALSE)</f>
        <v>#N/A</v>
      </c>
      <c r="X65" s="162" t="str">
        <f t="shared" si="7"/>
        <v/>
      </c>
      <c r="Y65" s="135" t="e">
        <f>VLOOKUP(CertState,Lookups!$A$30:$E$32,3,FALSE)</f>
        <v>#N/A</v>
      </c>
      <c r="Z65" s="162" t="str">
        <f t="shared" si="8"/>
        <v/>
      </c>
      <c r="AA65" s="162" t="str">
        <f t="shared" si="9"/>
        <v/>
      </c>
      <c r="AB65" t="str">
        <f t="shared" si="26"/>
        <v/>
      </c>
      <c r="AC65" t="str">
        <f t="shared" si="27"/>
        <v/>
      </c>
      <c r="AD65" s="162" t="str">
        <f t="shared" si="28"/>
        <v/>
      </c>
      <c r="AE65" s="162">
        <f t="shared" si="29"/>
        <v>0</v>
      </c>
    </row>
    <row r="66" spans="1:31" x14ac:dyDescent="0.25">
      <c r="A66" s="36">
        <v>57</v>
      </c>
      <c r="B66" s="33"/>
      <c r="C66" s="33"/>
      <c r="D66" s="27"/>
      <c r="E66" s="34"/>
      <c r="F66" s="169"/>
      <c r="G66" s="170"/>
      <c r="H66" s="171"/>
      <c r="I66" s="16" t="e">
        <f t="shared" si="13"/>
        <v>#VALUE!</v>
      </c>
      <c r="J66" s="15" t="e">
        <f t="shared" si="6"/>
        <v>#VALUE!</v>
      </c>
      <c r="K66" s="16">
        <f t="shared" si="14"/>
        <v>0</v>
      </c>
      <c r="L66" s="16" t="e">
        <f t="shared" si="15"/>
        <v>#VALUE!</v>
      </c>
      <c r="M66" s="89">
        <f t="shared" si="16"/>
        <v>0</v>
      </c>
      <c r="N66" s="68">
        <f t="shared" si="17"/>
        <v>0</v>
      </c>
      <c r="O66" s="68" t="e">
        <f t="shared" si="18"/>
        <v>#VALUE!</v>
      </c>
      <c r="P66" s="68" t="e">
        <f t="shared" si="19"/>
        <v>#VALUE!</v>
      </c>
      <c r="Q66" s="17" t="e">
        <f t="shared" si="20"/>
        <v>#VALUE!</v>
      </c>
      <c r="R66" s="17" t="e">
        <f t="shared" si="21"/>
        <v>#VALUE!</v>
      </c>
      <c r="S66" s="17">
        <f t="shared" si="22"/>
        <v>0</v>
      </c>
      <c r="T66" s="35" t="str">
        <f t="shared" si="23"/>
        <v/>
      </c>
      <c r="U66" s="35" t="str">
        <f t="shared" si="3"/>
        <v/>
      </c>
      <c r="V66" s="35">
        <f t="shared" si="4"/>
        <v>0</v>
      </c>
      <c r="W66" s="161" t="e">
        <f>VLOOKUP(CertState,Lookups!$A$30:$E$32,2,FALSE)</f>
        <v>#N/A</v>
      </c>
      <c r="X66" s="162" t="str">
        <f t="shared" si="7"/>
        <v/>
      </c>
      <c r="Y66" s="135" t="e">
        <f>VLOOKUP(CertState,Lookups!$A$30:$E$32,3,FALSE)</f>
        <v>#N/A</v>
      </c>
      <c r="Z66" s="162" t="str">
        <f t="shared" si="8"/>
        <v/>
      </c>
      <c r="AA66" s="162" t="str">
        <f t="shared" si="9"/>
        <v/>
      </c>
      <c r="AB66" t="str">
        <f t="shared" si="26"/>
        <v/>
      </c>
      <c r="AC66" t="str">
        <f t="shared" si="27"/>
        <v/>
      </c>
      <c r="AD66" s="162" t="str">
        <f t="shared" si="28"/>
        <v/>
      </c>
      <c r="AE66" s="162">
        <f t="shared" si="29"/>
        <v>0</v>
      </c>
    </row>
    <row r="67" spans="1:31" x14ac:dyDescent="0.25">
      <c r="A67" s="36">
        <v>58</v>
      </c>
      <c r="B67" s="33"/>
      <c r="C67" s="33"/>
      <c r="D67" s="27"/>
      <c r="E67" s="34"/>
      <c r="F67" s="169"/>
      <c r="G67" s="170"/>
      <c r="H67" s="171"/>
      <c r="I67" s="16" t="e">
        <f t="shared" si="13"/>
        <v>#VALUE!</v>
      </c>
      <c r="J67" s="15" t="e">
        <f t="shared" si="6"/>
        <v>#VALUE!</v>
      </c>
      <c r="K67" s="16">
        <f t="shared" si="14"/>
        <v>0</v>
      </c>
      <c r="L67" s="16" t="e">
        <f t="shared" si="15"/>
        <v>#VALUE!</v>
      </c>
      <c r="M67" s="89">
        <f t="shared" si="16"/>
        <v>0</v>
      </c>
      <c r="N67" s="68">
        <f t="shared" si="17"/>
        <v>0</v>
      </c>
      <c r="O67" s="68" t="e">
        <f t="shared" si="18"/>
        <v>#VALUE!</v>
      </c>
      <c r="P67" s="68" t="e">
        <f t="shared" si="19"/>
        <v>#VALUE!</v>
      </c>
      <c r="Q67" s="17" t="e">
        <f t="shared" si="20"/>
        <v>#VALUE!</v>
      </c>
      <c r="R67" s="17" t="e">
        <f t="shared" si="21"/>
        <v>#VALUE!</v>
      </c>
      <c r="S67" s="17">
        <f t="shared" si="22"/>
        <v>0</v>
      </c>
      <c r="T67" s="35" t="str">
        <f t="shared" si="23"/>
        <v/>
      </c>
      <c r="U67" s="35" t="str">
        <f t="shared" si="3"/>
        <v/>
      </c>
      <c r="V67" s="35">
        <f t="shared" si="4"/>
        <v>0</v>
      </c>
      <c r="W67" s="161" t="e">
        <f>VLOOKUP(CertState,Lookups!$A$30:$E$32,2,FALSE)</f>
        <v>#N/A</v>
      </c>
      <c r="X67" s="162" t="str">
        <f t="shared" si="7"/>
        <v/>
      </c>
      <c r="Y67" s="135" t="e">
        <f>VLOOKUP(CertState,Lookups!$A$30:$E$32,3,FALSE)</f>
        <v>#N/A</v>
      </c>
      <c r="Z67" s="162" t="str">
        <f t="shared" si="8"/>
        <v/>
      </c>
      <c r="AA67" s="162" t="str">
        <f t="shared" si="9"/>
        <v/>
      </c>
      <c r="AB67" t="str">
        <f t="shared" si="26"/>
        <v/>
      </c>
      <c r="AC67" t="str">
        <f t="shared" si="27"/>
        <v/>
      </c>
      <c r="AD67" s="162" t="str">
        <f t="shared" si="28"/>
        <v/>
      </c>
      <c r="AE67" s="162">
        <f t="shared" si="29"/>
        <v>0</v>
      </c>
    </row>
    <row r="68" spans="1:31" x14ac:dyDescent="0.25">
      <c r="A68" s="36">
        <v>59</v>
      </c>
      <c r="B68" s="33"/>
      <c r="C68" s="33"/>
      <c r="D68" s="27"/>
      <c r="E68" s="34"/>
      <c r="F68" s="169"/>
      <c r="G68" s="170"/>
      <c r="H68" s="171"/>
      <c r="I68" s="16" t="e">
        <f t="shared" si="13"/>
        <v>#VALUE!</v>
      </c>
      <c r="J68" s="15" t="e">
        <f t="shared" si="6"/>
        <v>#VALUE!</v>
      </c>
      <c r="K68" s="16">
        <f t="shared" si="14"/>
        <v>0</v>
      </c>
      <c r="L68" s="16" t="e">
        <f t="shared" si="15"/>
        <v>#VALUE!</v>
      </c>
      <c r="M68" s="89">
        <f t="shared" si="16"/>
        <v>0</v>
      </c>
      <c r="N68" s="68">
        <f t="shared" si="17"/>
        <v>0</v>
      </c>
      <c r="O68" s="68" t="e">
        <f t="shared" si="18"/>
        <v>#VALUE!</v>
      </c>
      <c r="P68" s="68" t="e">
        <f t="shared" si="19"/>
        <v>#VALUE!</v>
      </c>
      <c r="Q68" s="17" t="e">
        <f t="shared" si="20"/>
        <v>#VALUE!</v>
      </c>
      <c r="R68" s="17" t="e">
        <f t="shared" si="21"/>
        <v>#VALUE!</v>
      </c>
      <c r="S68" s="17">
        <f t="shared" si="22"/>
        <v>0</v>
      </c>
      <c r="T68" s="35" t="str">
        <f t="shared" si="23"/>
        <v/>
      </c>
      <c r="U68" s="35" t="str">
        <f t="shared" si="3"/>
        <v/>
      </c>
      <c r="V68" s="35">
        <f t="shared" si="4"/>
        <v>0</v>
      </c>
      <c r="W68" s="161" t="e">
        <f>VLOOKUP(CertState,Lookups!$A$30:$E$32,2,FALSE)</f>
        <v>#N/A</v>
      </c>
      <c r="X68" s="162" t="str">
        <f t="shared" si="7"/>
        <v/>
      </c>
      <c r="Y68" s="135" t="e">
        <f>VLOOKUP(CertState,Lookups!$A$30:$E$32,3,FALSE)</f>
        <v>#N/A</v>
      </c>
      <c r="Z68" s="162" t="str">
        <f t="shared" si="8"/>
        <v/>
      </c>
      <c r="AA68" s="162" t="str">
        <f t="shared" si="9"/>
        <v/>
      </c>
      <c r="AB68" t="str">
        <f t="shared" si="26"/>
        <v/>
      </c>
      <c r="AC68" t="str">
        <f t="shared" si="27"/>
        <v/>
      </c>
      <c r="AD68" s="162" t="str">
        <f t="shared" si="28"/>
        <v/>
      </c>
      <c r="AE68" s="162">
        <f t="shared" si="29"/>
        <v>0</v>
      </c>
    </row>
    <row r="69" spans="1:31" x14ac:dyDescent="0.25">
      <c r="A69" s="36">
        <v>60</v>
      </c>
      <c r="B69" s="33"/>
      <c r="C69" s="33"/>
      <c r="D69" s="27"/>
      <c r="E69" s="34"/>
      <c r="F69" s="169"/>
      <c r="G69" s="170"/>
      <c r="H69" s="171"/>
      <c r="I69" s="16" t="e">
        <f t="shared" si="13"/>
        <v>#VALUE!</v>
      </c>
      <c r="J69" s="15" t="e">
        <f t="shared" si="6"/>
        <v>#VALUE!</v>
      </c>
      <c r="K69" s="16">
        <f t="shared" si="14"/>
        <v>0</v>
      </c>
      <c r="L69" s="16" t="e">
        <f t="shared" si="15"/>
        <v>#VALUE!</v>
      </c>
      <c r="M69" s="89">
        <f t="shared" si="16"/>
        <v>0</v>
      </c>
      <c r="N69" s="68">
        <f t="shared" si="17"/>
        <v>0</v>
      </c>
      <c r="O69" s="68" t="e">
        <f t="shared" si="18"/>
        <v>#VALUE!</v>
      </c>
      <c r="P69" s="68" t="e">
        <f t="shared" si="19"/>
        <v>#VALUE!</v>
      </c>
      <c r="Q69" s="17" t="e">
        <f t="shared" si="20"/>
        <v>#VALUE!</v>
      </c>
      <c r="R69" s="17" t="e">
        <f t="shared" si="21"/>
        <v>#VALUE!</v>
      </c>
      <c r="S69" s="17">
        <f t="shared" si="22"/>
        <v>0</v>
      </c>
      <c r="T69" s="35" t="str">
        <f t="shared" si="23"/>
        <v/>
      </c>
      <c r="U69" s="35" t="str">
        <f t="shared" si="3"/>
        <v/>
      </c>
      <c r="V69" s="35">
        <f t="shared" si="4"/>
        <v>0</v>
      </c>
      <c r="W69" s="161" t="e">
        <f>VLOOKUP(CertState,Lookups!$A$30:$E$32,2,FALSE)</f>
        <v>#N/A</v>
      </c>
      <c r="X69" s="162" t="str">
        <f t="shared" si="7"/>
        <v/>
      </c>
      <c r="Y69" s="135" t="e">
        <f>VLOOKUP(CertState,Lookups!$A$30:$E$32,3,FALSE)</f>
        <v>#N/A</v>
      </c>
      <c r="Z69" s="162" t="str">
        <f t="shared" si="8"/>
        <v/>
      </c>
      <c r="AA69" s="162" t="str">
        <f t="shared" si="9"/>
        <v/>
      </c>
      <c r="AB69" t="str">
        <f t="shared" si="26"/>
        <v/>
      </c>
      <c r="AC69" t="str">
        <f t="shared" si="27"/>
        <v/>
      </c>
      <c r="AD69" s="162" t="str">
        <f t="shared" si="28"/>
        <v/>
      </c>
      <c r="AE69" s="162">
        <f t="shared" si="29"/>
        <v>0</v>
      </c>
    </row>
    <row r="70" spans="1:31" x14ac:dyDescent="0.25">
      <c r="A70" s="36">
        <v>61</v>
      </c>
      <c r="B70" s="33"/>
      <c r="C70" s="33"/>
      <c r="D70" s="27"/>
      <c r="E70" s="34"/>
      <c r="F70" s="169"/>
      <c r="G70" s="170"/>
      <c r="H70" s="171"/>
      <c r="I70" s="16" t="e">
        <f t="shared" si="13"/>
        <v>#VALUE!</v>
      </c>
      <c r="J70" s="15" t="e">
        <f t="shared" si="6"/>
        <v>#VALUE!</v>
      </c>
      <c r="K70" s="16">
        <f t="shared" si="14"/>
        <v>0</v>
      </c>
      <c r="L70" s="16" t="e">
        <f t="shared" si="15"/>
        <v>#VALUE!</v>
      </c>
      <c r="M70" s="89">
        <f t="shared" si="16"/>
        <v>0</v>
      </c>
      <c r="N70" s="68">
        <f t="shared" si="17"/>
        <v>0</v>
      </c>
      <c r="O70" s="68" t="e">
        <f t="shared" si="18"/>
        <v>#VALUE!</v>
      </c>
      <c r="P70" s="68" t="e">
        <f t="shared" si="19"/>
        <v>#VALUE!</v>
      </c>
      <c r="Q70" s="17" t="e">
        <f t="shared" si="20"/>
        <v>#VALUE!</v>
      </c>
      <c r="R70" s="17" t="e">
        <f t="shared" si="21"/>
        <v>#VALUE!</v>
      </c>
      <c r="S70" s="17">
        <f t="shared" si="22"/>
        <v>0</v>
      </c>
      <c r="T70" s="35" t="str">
        <f t="shared" si="23"/>
        <v/>
      </c>
      <c r="U70" s="35" t="str">
        <f t="shared" si="3"/>
        <v/>
      </c>
      <c r="V70" s="35">
        <f t="shared" si="4"/>
        <v>0</v>
      </c>
      <c r="W70" s="161" t="e">
        <f>VLOOKUP(CertState,Lookups!$A$30:$E$32,2,FALSE)</f>
        <v>#N/A</v>
      </c>
      <c r="X70" s="162" t="str">
        <f t="shared" si="7"/>
        <v/>
      </c>
      <c r="Y70" s="135" t="e">
        <f>VLOOKUP(CertState,Lookups!$A$30:$E$32,3,FALSE)</f>
        <v>#N/A</v>
      </c>
      <c r="Z70" s="162" t="str">
        <f t="shared" si="8"/>
        <v/>
      </c>
      <c r="AA70" s="162" t="str">
        <f t="shared" si="9"/>
        <v/>
      </c>
      <c r="AB70" t="str">
        <f t="shared" si="26"/>
        <v/>
      </c>
      <c r="AC70" t="str">
        <f t="shared" si="27"/>
        <v/>
      </c>
      <c r="AD70" s="162" t="str">
        <f t="shared" si="28"/>
        <v/>
      </c>
      <c r="AE70" s="162">
        <f t="shared" si="29"/>
        <v>0</v>
      </c>
    </row>
    <row r="71" spans="1:31" x14ac:dyDescent="0.25">
      <c r="A71" s="36">
        <v>62</v>
      </c>
      <c r="B71" s="33"/>
      <c r="C71" s="33"/>
      <c r="D71" s="27"/>
      <c r="E71" s="34"/>
      <c r="F71" s="169"/>
      <c r="G71" s="170"/>
      <c r="H71" s="171"/>
      <c r="I71" s="16" t="e">
        <f t="shared" si="13"/>
        <v>#VALUE!</v>
      </c>
      <c r="J71" s="15" t="e">
        <f t="shared" si="6"/>
        <v>#VALUE!</v>
      </c>
      <c r="K71" s="16">
        <f t="shared" si="14"/>
        <v>0</v>
      </c>
      <c r="L71" s="16" t="e">
        <f t="shared" si="15"/>
        <v>#VALUE!</v>
      </c>
      <c r="M71" s="89">
        <f t="shared" si="16"/>
        <v>0</v>
      </c>
      <c r="N71" s="68">
        <f t="shared" si="17"/>
        <v>0</v>
      </c>
      <c r="O71" s="68" t="e">
        <f t="shared" si="18"/>
        <v>#VALUE!</v>
      </c>
      <c r="P71" s="68" t="e">
        <f t="shared" si="19"/>
        <v>#VALUE!</v>
      </c>
      <c r="Q71" s="17" t="e">
        <f t="shared" si="20"/>
        <v>#VALUE!</v>
      </c>
      <c r="R71" s="17" t="e">
        <f t="shared" si="21"/>
        <v>#VALUE!</v>
      </c>
      <c r="S71" s="17">
        <f t="shared" si="22"/>
        <v>0</v>
      </c>
      <c r="T71" s="35" t="str">
        <f t="shared" si="23"/>
        <v/>
      </c>
      <c r="U71" s="35" t="str">
        <f t="shared" si="3"/>
        <v/>
      </c>
      <c r="V71" s="35">
        <f t="shared" si="4"/>
        <v>0</v>
      </c>
      <c r="W71" s="161" t="e">
        <f>VLOOKUP(CertState,Lookups!$A$30:$E$32,2,FALSE)</f>
        <v>#N/A</v>
      </c>
      <c r="X71" s="162" t="str">
        <f t="shared" si="7"/>
        <v/>
      </c>
      <c r="Y71" s="135" t="e">
        <f>VLOOKUP(CertState,Lookups!$A$30:$E$32,3,FALSE)</f>
        <v>#N/A</v>
      </c>
      <c r="Z71" s="162" t="str">
        <f t="shared" si="8"/>
        <v/>
      </c>
      <c r="AA71" s="162" t="str">
        <f t="shared" si="9"/>
        <v/>
      </c>
      <c r="AB71" t="str">
        <f t="shared" si="26"/>
        <v/>
      </c>
      <c r="AC71" t="str">
        <f t="shared" si="27"/>
        <v/>
      </c>
      <c r="AD71" s="162" t="str">
        <f t="shared" si="28"/>
        <v/>
      </c>
      <c r="AE71" s="162">
        <f t="shared" si="29"/>
        <v>0</v>
      </c>
    </row>
    <row r="72" spans="1:31" x14ac:dyDescent="0.25">
      <c r="A72" s="36">
        <v>63</v>
      </c>
      <c r="B72" s="33"/>
      <c r="C72" s="33"/>
      <c r="D72" s="27"/>
      <c r="E72" s="34"/>
      <c r="F72" s="169"/>
      <c r="G72" s="170"/>
      <c r="H72" s="171"/>
      <c r="I72" s="16" t="e">
        <f t="shared" si="13"/>
        <v>#VALUE!</v>
      </c>
      <c r="J72" s="15" t="e">
        <f t="shared" si="6"/>
        <v>#VALUE!</v>
      </c>
      <c r="K72" s="16">
        <f t="shared" si="14"/>
        <v>0</v>
      </c>
      <c r="L72" s="16" t="e">
        <f t="shared" si="15"/>
        <v>#VALUE!</v>
      </c>
      <c r="M72" s="89">
        <f t="shared" si="16"/>
        <v>0</v>
      </c>
      <c r="N72" s="68">
        <f t="shared" si="17"/>
        <v>0</v>
      </c>
      <c r="O72" s="68" t="e">
        <f t="shared" si="18"/>
        <v>#VALUE!</v>
      </c>
      <c r="P72" s="68" t="e">
        <f t="shared" si="19"/>
        <v>#VALUE!</v>
      </c>
      <c r="Q72" s="17" t="e">
        <f t="shared" si="20"/>
        <v>#VALUE!</v>
      </c>
      <c r="R72" s="17" t="e">
        <f t="shared" si="21"/>
        <v>#VALUE!</v>
      </c>
      <c r="S72" s="17">
        <f t="shared" si="22"/>
        <v>0</v>
      </c>
      <c r="T72" s="35" t="str">
        <f t="shared" si="23"/>
        <v/>
      </c>
      <c r="U72" s="35" t="str">
        <f t="shared" si="3"/>
        <v/>
      </c>
      <c r="V72" s="35">
        <f t="shared" si="4"/>
        <v>0</v>
      </c>
      <c r="W72" s="161" t="e">
        <f>VLOOKUP(CertState,Lookups!$A$30:$E$32,2,FALSE)</f>
        <v>#N/A</v>
      </c>
      <c r="X72" s="162" t="str">
        <f t="shared" si="7"/>
        <v/>
      </c>
      <c r="Y72" s="135" t="e">
        <f>VLOOKUP(CertState,Lookups!$A$30:$E$32,3,FALSE)</f>
        <v>#N/A</v>
      </c>
      <c r="Z72" s="162" t="str">
        <f t="shared" si="8"/>
        <v/>
      </c>
      <c r="AA72" s="162" t="str">
        <f t="shared" si="9"/>
        <v/>
      </c>
      <c r="AB72" t="str">
        <f t="shared" si="26"/>
        <v/>
      </c>
      <c r="AC72" t="str">
        <f t="shared" si="27"/>
        <v/>
      </c>
      <c r="AD72" s="162" t="str">
        <f t="shared" si="28"/>
        <v/>
      </c>
      <c r="AE72" s="162">
        <f t="shared" si="29"/>
        <v>0</v>
      </c>
    </row>
    <row r="73" spans="1:31" x14ac:dyDescent="0.25">
      <c r="A73" s="36">
        <v>64</v>
      </c>
      <c r="B73" s="33"/>
      <c r="C73" s="33"/>
      <c r="D73" s="27"/>
      <c r="E73" s="34"/>
      <c r="F73" s="169"/>
      <c r="G73" s="170"/>
      <c r="H73" s="171"/>
      <c r="I73" s="16" t="e">
        <f t="shared" si="13"/>
        <v>#VALUE!</v>
      </c>
      <c r="J73" s="15" t="e">
        <f t="shared" si="6"/>
        <v>#VALUE!</v>
      </c>
      <c r="K73" s="16">
        <f t="shared" si="14"/>
        <v>0</v>
      </c>
      <c r="L73" s="16" t="e">
        <f t="shared" si="15"/>
        <v>#VALUE!</v>
      </c>
      <c r="M73" s="89">
        <f t="shared" si="16"/>
        <v>0</v>
      </c>
      <c r="N73" s="68">
        <f t="shared" si="17"/>
        <v>0</v>
      </c>
      <c r="O73" s="68" t="e">
        <f t="shared" si="18"/>
        <v>#VALUE!</v>
      </c>
      <c r="P73" s="68" t="e">
        <f t="shared" si="19"/>
        <v>#VALUE!</v>
      </c>
      <c r="Q73" s="17" t="e">
        <f t="shared" si="20"/>
        <v>#VALUE!</v>
      </c>
      <c r="R73" s="17" t="e">
        <f t="shared" si="21"/>
        <v>#VALUE!</v>
      </c>
      <c r="S73" s="17">
        <f t="shared" si="22"/>
        <v>0</v>
      </c>
      <c r="T73" s="35" t="str">
        <f t="shared" si="23"/>
        <v/>
      </c>
      <c r="U73" s="35" t="str">
        <f t="shared" si="3"/>
        <v/>
      </c>
      <c r="V73" s="35">
        <f t="shared" si="4"/>
        <v>0</v>
      </c>
      <c r="W73" s="161" t="e">
        <f>VLOOKUP(CertState,Lookups!$A$30:$E$32,2,FALSE)</f>
        <v>#N/A</v>
      </c>
      <c r="X73" s="162" t="str">
        <f t="shared" si="7"/>
        <v/>
      </c>
      <c r="Y73" s="135" t="e">
        <f>VLOOKUP(CertState,Lookups!$A$30:$E$32,3,FALSE)</f>
        <v>#N/A</v>
      </c>
      <c r="Z73" s="162" t="str">
        <f t="shared" si="8"/>
        <v/>
      </c>
      <c r="AA73" s="162" t="str">
        <f t="shared" si="9"/>
        <v/>
      </c>
      <c r="AB73" t="str">
        <f t="shared" si="26"/>
        <v/>
      </c>
      <c r="AC73" t="str">
        <f t="shared" si="27"/>
        <v/>
      </c>
      <c r="AD73" s="162" t="str">
        <f t="shared" si="28"/>
        <v/>
      </c>
      <c r="AE73" s="162">
        <f t="shared" si="29"/>
        <v>0</v>
      </c>
    </row>
    <row r="74" spans="1:31" x14ac:dyDescent="0.25">
      <c r="A74" s="36">
        <v>65</v>
      </c>
      <c r="B74" s="33"/>
      <c r="C74" s="33"/>
      <c r="D74" s="27"/>
      <c r="E74" s="34"/>
      <c r="F74" s="169"/>
      <c r="G74" s="170"/>
      <c r="H74" s="171"/>
      <c r="I74" s="16" t="e">
        <f t="shared" si="13"/>
        <v>#VALUE!</v>
      </c>
      <c r="J74" s="15" t="e">
        <f t="shared" si="6"/>
        <v>#VALUE!</v>
      </c>
      <c r="K74" s="16">
        <f t="shared" si="14"/>
        <v>0</v>
      </c>
      <c r="L74" s="16" t="e">
        <f t="shared" si="15"/>
        <v>#VALUE!</v>
      </c>
      <c r="M74" s="89">
        <f t="shared" si="16"/>
        <v>0</v>
      </c>
      <c r="N74" s="68">
        <f t="shared" si="17"/>
        <v>0</v>
      </c>
      <c r="O74" s="68" t="e">
        <f t="shared" si="18"/>
        <v>#VALUE!</v>
      </c>
      <c r="P74" s="68" t="e">
        <f t="shared" si="19"/>
        <v>#VALUE!</v>
      </c>
      <c r="Q74" s="17" t="e">
        <f t="shared" si="20"/>
        <v>#VALUE!</v>
      </c>
      <c r="R74" s="17" t="e">
        <f t="shared" si="21"/>
        <v>#VALUE!</v>
      </c>
      <c r="S74" s="17">
        <f t="shared" si="22"/>
        <v>0</v>
      </c>
      <c r="T74" s="35" t="str">
        <f t="shared" si="23"/>
        <v/>
      </c>
      <c r="U74" s="35" t="str">
        <f t="shared" ref="U74:U137" si="30">IF(AND(Company="State National", domical="USA",E74&lt;&gt;""),1,"")</f>
        <v/>
      </c>
      <c r="V74" s="35">
        <f t="shared" ref="V74:V137" si="31">CertState</f>
        <v>0</v>
      </c>
      <c r="W74" s="161" t="e">
        <f>VLOOKUP(CertState,Lookups!$A$30:$E$32,2,FALSE)</f>
        <v>#N/A</v>
      </c>
      <c r="X74" s="162" t="str">
        <f t="shared" si="7"/>
        <v/>
      </c>
      <c r="Y74" s="135" t="e">
        <f>VLOOKUP(CertState,Lookups!$A$30:$E$32,3,FALSE)</f>
        <v>#N/A</v>
      </c>
      <c r="Z74" s="162" t="str">
        <f t="shared" si="8"/>
        <v/>
      </c>
      <c r="AA74" s="162" t="str">
        <f t="shared" si="9"/>
        <v/>
      </c>
      <c r="AB74" t="str">
        <f t="shared" si="26"/>
        <v/>
      </c>
      <c r="AC74" t="str">
        <f t="shared" si="27"/>
        <v/>
      </c>
      <c r="AD74" s="162" t="str">
        <f t="shared" si="28"/>
        <v/>
      </c>
      <c r="AE74" s="162">
        <f t="shared" si="29"/>
        <v>0</v>
      </c>
    </row>
    <row r="75" spans="1:31" x14ac:dyDescent="0.25">
      <c r="A75" s="36">
        <v>66</v>
      </c>
      <c r="B75" s="33"/>
      <c r="C75" s="33"/>
      <c r="D75" s="27"/>
      <c r="E75" s="34"/>
      <c r="F75" s="169"/>
      <c r="G75" s="170"/>
      <c r="H75" s="171"/>
      <c r="I75" s="16" t="e">
        <f t="shared" si="13"/>
        <v>#VALUE!</v>
      </c>
      <c r="J75" s="15" t="e">
        <f t="shared" si="6"/>
        <v>#VALUE!</v>
      </c>
      <c r="K75" s="16">
        <f t="shared" si="14"/>
        <v>0</v>
      </c>
      <c r="L75" s="16" t="e">
        <f t="shared" si="15"/>
        <v>#VALUE!</v>
      </c>
      <c r="M75" s="89">
        <f t="shared" si="16"/>
        <v>0</v>
      </c>
      <c r="N75" s="68">
        <f t="shared" si="17"/>
        <v>0</v>
      </c>
      <c r="O75" s="68" t="e">
        <f t="shared" si="18"/>
        <v>#VALUE!</v>
      </c>
      <c r="P75" s="68" t="e">
        <f t="shared" si="19"/>
        <v>#VALUE!</v>
      </c>
      <c r="Q75" s="17" t="e">
        <f t="shared" si="20"/>
        <v>#VALUE!</v>
      </c>
      <c r="R75" s="17" t="e">
        <f t="shared" si="21"/>
        <v>#VALUE!</v>
      </c>
      <c r="S75" s="17">
        <f t="shared" si="22"/>
        <v>0</v>
      </c>
      <c r="T75" s="35" t="str">
        <f t="shared" si="23"/>
        <v/>
      </c>
      <c r="U75" s="35" t="str">
        <f t="shared" si="30"/>
        <v/>
      </c>
      <c r="V75" s="35">
        <f t="shared" si="31"/>
        <v>0</v>
      </c>
      <c r="W75" s="161" t="e">
        <f>VLOOKUP(CertState,Lookups!$A$30:$E$32,2,FALSE)</f>
        <v>#N/A</v>
      </c>
      <c r="X75" s="162" t="str">
        <f t="shared" ref="X75:X138" si="32">IF($U75=1,W75*$G75,"")</f>
        <v/>
      </c>
      <c r="Y75" s="135" t="e">
        <f>VLOOKUP(CertState,Lookups!$A$30:$E$32,3,FALSE)</f>
        <v>#N/A</v>
      </c>
      <c r="Z75" s="162" t="str">
        <f t="shared" ref="Z75:Z138" si="33">IF($U75=1,Y75*$G75,"")</f>
        <v/>
      </c>
      <c r="AA75" s="162" t="str">
        <f t="shared" ref="AA75:AA138" si="34">IF(U75=1,0.004*G75,"")</f>
        <v/>
      </c>
      <c r="AB75" t="str">
        <f t="shared" ref="AB75:AB138" si="35">IF(AND($AD$9="Processing Fee:",U75=1),(G75*0.05),"")</f>
        <v/>
      </c>
      <c r="AC75" t="str">
        <f t="shared" ref="AC75:AC138" si="36">IF(AB75&lt;0,0,AB75)</f>
        <v/>
      </c>
      <c r="AD75" s="162" t="str">
        <f t="shared" ref="AD75:AD138" si="37">IF(ISERROR(AB75),"",AC75)</f>
        <v/>
      </c>
      <c r="AE75" s="162">
        <f t="shared" ref="AE75:AE138" si="38">SUM(AD75,AA75,Z75,X75)</f>
        <v>0</v>
      </c>
    </row>
    <row r="76" spans="1:31" x14ac:dyDescent="0.25">
      <c r="A76" s="36">
        <v>67</v>
      </c>
      <c r="B76" s="33"/>
      <c r="C76" s="33"/>
      <c r="D76" s="27"/>
      <c r="E76" s="34"/>
      <c r="F76" s="169"/>
      <c r="G76" s="170"/>
      <c r="H76" s="171"/>
      <c r="I76" s="16" t="e">
        <f t="shared" ref="I76:I139" si="39">ExpirationDate-D76</f>
        <v>#VALUE!</v>
      </c>
      <c r="J76" s="15" t="e">
        <f t="shared" si="6"/>
        <v>#VALUE!</v>
      </c>
      <c r="K76" s="16">
        <f t="shared" ref="K76:K139" si="40">IF(ISBLANK(D76),0,D76-C70)</f>
        <v>0</v>
      </c>
      <c r="L76" s="16" t="e">
        <f t="shared" ref="L76:L139" si="41">I76-K76</f>
        <v>#VALUE!</v>
      </c>
      <c r="M76" s="89">
        <f t="shared" ref="M76:M139" si="42">1-ROUND((365-K76)/365,3)</f>
        <v>0</v>
      </c>
      <c r="N76" s="68">
        <f t="shared" ref="N76:N139" si="43">M76*F76</f>
        <v>0</v>
      </c>
      <c r="O76" s="68" t="e">
        <f t="shared" ref="O76:O139" si="44">P76-N76</f>
        <v>#VALUE!</v>
      </c>
      <c r="P76" s="68" t="e">
        <f t="shared" ref="P76:P139" si="45">F76*J76</f>
        <v>#VALUE!</v>
      </c>
      <c r="Q76" s="17" t="e">
        <f t="shared" ref="Q76:Q139" si="46">P76*-1</f>
        <v>#VALUE!</v>
      </c>
      <c r="R76" s="17" t="e">
        <f t="shared" ref="R76:R139" si="47">P76</f>
        <v>#VALUE!</v>
      </c>
      <c r="S76" s="17">
        <f t="shared" ref="S76:S139" si="48">F76*-1</f>
        <v>0</v>
      </c>
      <c r="T76" s="35" t="str">
        <f t="shared" ref="T76:T139" si="49">IF(ISERROR(FIND("Operador",E76))=FALSE,"No olvide actualizar la lista de Operadores","")</f>
        <v/>
      </c>
      <c r="U76" s="35" t="str">
        <f t="shared" si="30"/>
        <v/>
      </c>
      <c r="V76" s="35">
        <f t="shared" si="31"/>
        <v>0</v>
      </c>
      <c r="W76" s="161" t="e">
        <f>VLOOKUP(CertState,Lookups!$A$30:$E$32,2,FALSE)</f>
        <v>#N/A</v>
      </c>
      <c r="X76" s="162" t="str">
        <f t="shared" si="32"/>
        <v/>
      </c>
      <c r="Y76" s="135" t="e">
        <f>VLOOKUP(CertState,Lookups!$A$30:$E$32,3,FALSE)</f>
        <v>#N/A</v>
      </c>
      <c r="Z76" s="162" t="str">
        <f t="shared" si="33"/>
        <v/>
      </c>
      <c r="AA76" s="162" t="str">
        <f t="shared" si="34"/>
        <v/>
      </c>
      <c r="AB76" t="str">
        <f t="shared" si="35"/>
        <v/>
      </c>
      <c r="AC76" t="str">
        <f t="shared" si="36"/>
        <v/>
      </c>
      <c r="AD76" s="162" t="str">
        <f t="shared" si="37"/>
        <v/>
      </c>
      <c r="AE76" s="162">
        <f t="shared" si="38"/>
        <v>0</v>
      </c>
    </row>
    <row r="77" spans="1:31" x14ac:dyDescent="0.25">
      <c r="A77" s="36">
        <v>68</v>
      </c>
      <c r="B77" s="33"/>
      <c r="C77" s="33"/>
      <c r="D77" s="27"/>
      <c r="E77" s="34"/>
      <c r="F77" s="169"/>
      <c r="G77" s="170"/>
      <c r="H77" s="171"/>
      <c r="I77" s="16" t="e">
        <f t="shared" si="39"/>
        <v>#VALUE!</v>
      </c>
      <c r="J77" s="15" t="e">
        <f t="shared" si="6"/>
        <v>#VALUE!</v>
      </c>
      <c r="K77" s="16">
        <f t="shared" si="40"/>
        <v>0</v>
      </c>
      <c r="L77" s="16" t="e">
        <f t="shared" si="41"/>
        <v>#VALUE!</v>
      </c>
      <c r="M77" s="89">
        <f t="shared" si="42"/>
        <v>0</v>
      </c>
      <c r="N77" s="68">
        <f t="shared" si="43"/>
        <v>0</v>
      </c>
      <c r="O77" s="68" t="e">
        <f t="shared" si="44"/>
        <v>#VALUE!</v>
      </c>
      <c r="P77" s="68" t="e">
        <f t="shared" si="45"/>
        <v>#VALUE!</v>
      </c>
      <c r="Q77" s="17" t="e">
        <f t="shared" si="46"/>
        <v>#VALUE!</v>
      </c>
      <c r="R77" s="17" t="e">
        <f t="shared" si="47"/>
        <v>#VALUE!</v>
      </c>
      <c r="S77" s="17">
        <f t="shared" si="48"/>
        <v>0</v>
      </c>
      <c r="T77" s="35" t="str">
        <f t="shared" si="49"/>
        <v/>
      </c>
      <c r="U77" s="35" t="str">
        <f t="shared" si="30"/>
        <v/>
      </c>
      <c r="V77" s="35">
        <f t="shared" si="31"/>
        <v>0</v>
      </c>
      <c r="W77" s="161" t="e">
        <f>VLOOKUP(CertState,Lookups!$A$30:$E$32,2,FALSE)</f>
        <v>#N/A</v>
      </c>
      <c r="X77" s="162" t="str">
        <f t="shared" si="32"/>
        <v/>
      </c>
      <c r="Y77" s="135" t="e">
        <f>VLOOKUP(CertState,Lookups!$A$30:$E$32,3,FALSE)</f>
        <v>#N/A</v>
      </c>
      <c r="Z77" s="162" t="str">
        <f t="shared" si="33"/>
        <v/>
      </c>
      <c r="AA77" s="162" t="str">
        <f t="shared" si="34"/>
        <v/>
      </c>
      <c r="AB77" t="str">
        <f t="shared" si="35"/>
        <v/>
      </c>
      <c r="AC77" t="str">
        <f t="shared" si="36"/>
        <v/>
      </c>
      <c r="AD77" s="162" t="str">
        <f t="shared" si="37"/>
        <v/>
      </c>
      <c r="AE77" s="162">
        <f t="shared" si="38"/>
        <v>0</v>
      </c>
    </row>
    <row r="78" spans="1:31" x14ac:dyDescent="0.25">
      <c r="A78" s="36">
        <v>69</v>
      </c>
      <c r="B78" s="33"/>
      <c r="C78" s="33"/>
      <c r="D78" s="27"/>
      <c r="E78" s="34"/>
      <c r="F78" s="169"/>
      <c r="G78" s="170"/>
      <c r="H78" s="171"/>
      <c r="I78" s="16" t="e">
        <f t="shared" si="39"/>
        <v>#VALUE!</v>
      </c>
      <c r="J78" s="15" t="e">
        <f t="shared" si="6"/>
        <v>#VALUE!</v>
      </c>
      <c r="K78" s="16">
        <f t="shared" si="40"/>
        <v>0</v>
      </c>
      <c r="L78" s="16" t="e">
        <f t="shared" si="41"/>
        <v>#VALUE!</v>
      </c>
      <c r="M78" s="89">
        <f t="shared" si="42"/>
        <v>0</v>
      </c>
      <c r="N78" s="68">
        <f t="shared" si="43"/>
        <v>0</v>
      </c>
      <c r="O78" s="68" t="e">
        <f t="shared" si="44"/>
        <v>#VALUE!</v>
      </c>
      <c r="P78" s="68" t="e">
        <f t="shared" si="45"/>
        <v>#VALUE!</v>
      </c>
      <c r="Q78" s="17" t="e">
        <f t="shared" si="46"/>
        <v>#VALUE!</v>
      </c>
      <c r="R78" s="17" t="e">
        <f t="shared" si="47"/>
        <v>#VALUE!</v>
      </c>
      <c r="S78" s="17">
        <f t="shared" si="48"/>
        <v>0</v>
      </c>
      <c r="T78" s="35" t="str">
        <f t="shared" si="49"/>
        <v/>
      </c>
      <c r="U78" s="35" t="str">
        <f t="shared" si="30"/>
        <v/>
      </c>
      <c r="V78" s="35">
        <f t="shared" si="31"/>
        <v>0</v>
      </c>
      <c r="W78" s="161" t="e">
        <f>VLOOKUP(CertState,Lookups!$A$30:$E$32,2,FALSE)</f>
        <v>#N/A</v>
      </c>
      <c r="X78" s="162" t="str">
        <f t="shared" si="32"/>
        <v/>
      </c>
      <c r="Y78" s="135" t="e">
        <f>VLOOKUP(CertState,Lookups!$A$30:$E$32,3,FALSE)</f>
        <v>#N/A</v>
      </c>
      <c r="Z78" s="162" t="str">
        <f t="shared" si="33"/>
        <v/>
      </c>
      <c r="AA78" s="162" t="str">
        <f t="shared" si="34"/>
        <v/>
      </c>
      <c r="AB78" t="str">
        <f t="shared" si="35"/>
        <v/>
      </c>
      <c r="AC78" t="str">
        <f t="shared" si="36"/>
        <v/>
      </c>
      <c r="AD78" s="162" t="str">
        <f t="shared" si="37"/>
        <v/>
      </c>
      <c r="AE78" s="162">
        <f t="shared" si="38"/>
        <v>0</v>
      </c>
    </row>
    <row r="79" spans="1:31" x14ac:dyDescent="0.25">
      <c r="A79" s="36">
        <v>70</v>
      </c>
      <c r="B79" s="33"/>
      <c r="C79" s="33"/>
      <c r="D79" s="27"/>
      <c r="E79" s="34"/>
      <c r="F79" s="169"/>
      <c r="G79" s="170"/>
      <c r="H79" s="171"/>
      <c r="I79" s="16" t="e">
        <f t="shared" si="39"/>
        <v>#VALUE!</v>
      </c>
      <c r="J79" s="15" t="e">
        <f t="shared" si="6"/>
        <v>#VALUE!</v>
      </c>
      <c r="K79" s="16">
        <f t="shared" si="40"/>
        <v>0</v>
      </c>
      <c r="L79" s="16" t="e">
        <f t="shared" si="41"/>
        <v>#VALUE!</v>
      </c>
      <c r="M79" s="89">
        <f t="shared" si="42"/>
        <v>0</v>
      </c>
      <c r="N79" s="68">
        <f t="shared" si="43"/>
        <v>0</v>
      </c>
      <c r="O79" s="68" t="e">
        <f t="shared" si="44"/>
        <v>#VALUE!</v>
      </c>
      <c r="P79" s="68" t="e">
        <f t="shared" si="45"/>
        <v>#VALUE!</v>
      </c>
      <c r="Q79" s="17" t="e">
        <f t="shared" si="46"/>
        <v>#VALUE!</v>
      </c>
      <c r="R79" s="17" t="e">
        <f t="shared" si="47"/>
        <v>#VALUE!</v>
      </c>
      <c r="S79" s="17">
        <f t="shared" si="48"/>
        <v>0</v>
      </c>
      <c r="T79" s="35" t="str">
        <f t="shared" si="49"/>
        <v/>
      </c>
      <c r="U79" s="35" t="str">
        <f t="shared" si="30"/>
        <v/>
      </c>
      <c r="V79" s="35">
        <f t="shared" si="31"/>
        <v>0</v>
      </c>
      <c r="W79" s="161" t="e">
        <f>VLOOKUP(CertState,Lookups!$A$30:$E$32,2,FALSE)</f>
        <v>#N/A</v>
      </c>
      <c r="X79" s="162" t="str">
        <f t="shared" si="32"/>
        <v/>
      </c>
      <c r="Y79" s="135" t="e">
        <f>VLOOKUP(CertState,Lookups!$A$30:$E$32,3,FALSE)</f>
        <v>#N/A</v>
      </c>
      <c r="Z79" s="162" t="str">
        <f t="shared" si="33"/>
        <v/>
      </c>
      <c r="AA79" s="162" t="str">
        <f t="shared" si="34"/>
        <v/>
      </c>
      <c r="AB79" t="str">
        <f t="shared" si="35"/>
        <v/>
      </c>
      <c r="AC79" t="str">
        <f t="shared" si="36"/>
        <v/>
      </c>
      <c r="AD79" s="162" t="str">
        <f t="shared" si="37"/>
        <v/>
      </c>
      <c r="AE79" s="162">
        <f t="shared" si="38"/>
        <v>0</v>
      </c>
    </row>
    <row r="80" spans="1:31" x14ac:dyDescent="0.25">
      <c r="A80" s="36">
        <v>71</v>
      </c>
      <c r="B80" s="33"/>
      <c r="C80" s="33"/>
      <c r="D80" s="27"/>
      <c r="E80" s="34"/>
      <c r="F80" s="169"/>
      <c r="G80" s="170"/>
      <c r="H80" s="171"/>
      <c r="I80" s="16" t="e">
        <f t="shared" si="39"/>
        <v>#VALUE!</v>
      </c>
      <c r="J80" s="15" t="e">
        <f t="shared" si="6"/>
        <v>#VALUE!</v>
      </c>
      <c r="K80" s="16">
        <f t="shared" si="40"/>
        <v>0</v>
      </c>
      <c r="L80" s="16" t="e">
        <f t="shared" si="41"/>
        <v>#VALUE!</v>
      </c>
      <c r="M80" s="89">
        <f t="shared" si="42"/>
        <v>0</v>
      </c>
      <c r="N80" s="68">
        <f t="shared" si="43"/>
        <v>0</v>
      </c>
      <c r="O80" s="68" t="e">
        <f t="shared" si="44"/>
        <v>#VALUE!</v>
      </c>
      <c r="P80" s="68" t="e">
        <f t="shared" si="45"/>
        <v>#VALUE!</v>
      </c>
      <c r="Q80" s="17" t="e">
        <f t="shared" si="46"/>
        <v>#VALUE!</v>
      </c>
      <c r="R80" s="17" t="e">
        <f t="shared" si="47"/>
        <v>#VALUE!</v>
      </c>
      <c r="S80" s="17">
        <f t="shared" si="48"/>
        <v>0</v>
      </c>
      <c r="T80" s="35" t="str">
        <f t="shared" si="49"/>
        <v/>
      </c>
      <c r="U80" s="35" t="str">
        <f t="shared" si="30"/>
        <v/>
      </c>
      <c r="V80" s="35">
        <f t="shared" si="31"/>
        <v>0</v>
      </c>
      <c r="W80" s="161" t="e">
        <f>VLOOKUP(CertState,Lookups!$A$30:$E$32,2,FALSE)</f>
        <v>#N/A</v>
      </c>
      <c r="X80" s="162" t="str">
        <f t="shared" si="32"/>
        <v/>
      </c>
      <c r="Y80" s="135" t="e">
        <f>VLOOKUP(CertState,Lookups!$A$30:$E$32,3,FALSE)</f>
        <v>#N/A</v>
      </c>
      <c r="Z80" s="162" t="str">
        <f t="shared" si="33"/>
        <v/>
      </c>
      <c r="AA80" s="162" t="str">
        <f t="shared" si="34"/>
        <v/>
      </c>
      <c r="AB80" t="str">
        <f t="shared" si="35"/>
        <v/>
      </c>
      <c r="AC80" t="str">
        <f t="shared" si="36"/>
        <v/>
      </c>
      <c r="AD80" s="162" t="str">
        <f t="shared" si="37"/>
        <v/>
      </c>
      <c r="AE80" s="162">
        <f t="shared" si="38"/>
        <v>0</v>
      </c>
    </row>
    <row r="81" spans="1:31" x14ac:dyDescent="0.25">
      <c r="A81" s="36">
        <v>72</v>
      </c>
      <c r="B81" s="33"/>
      <c r="C81" s="33"/>
      <c r="D81" s="27"/>
      <c r="E81" s="34"/>
      <c r="F81" s="169"/>
      <c r="G81" s="170"/>
      <c r="H81" s="171"/>
      <c r="I81" s="16" t="e">
        <f t="shared" si="39"/>
        <v>#VALUE!</v>
      </c>
      <c r="J81" s="15" t="e">
        <f t="shared" si="6"/>
        <v>#VALUE!</v>
      </c>
      <c r="K81" s="16">
        <f t="shared" si="40"/>
        <v>0</v>
      </c>
      <c r="L81" s="16" t="e">
        <f t="shared" si="41"/>
        <v>#VALUE!</v>
      </c>
      <c r="M81" s="89">
        <f t="shared" si="42"/>
        <v>0</v>
      </c>
      <c r="N81" s="68">
        <f t="shared" si="43"/>
        <v>0</v>
      </c>
      <c r="O81" s="68" t="e">
        <f t="shared" si="44"/>
        <v>#VALUE!</v>
      </c>
      <c r="P81" s="68" t="e">
        <f t="shared" si="45"/>
        <v>#VALUE!</v>
      </c>
      <c r="Q81" s="17" t="e">
        <f t="shared" si="46"/>
        <v>#VALUE!</v>
      </c>
      <c r="R81" s="17" t="e">
        <f t="shared" si="47"/>
        <v>#VALUE!</v>
      </c>
      <c r="S81" s="17">
        <f t="shared" si="48"/>
        <v>0</v>
      </c>
      <c r="T81" s="35" t="str">
        <f t="shared" si="49"/>
        <v/>
      </c>
      <c r="U81" s="35" t="str">
        <f t="shared" si="30"/>
        <v/>
      </c>
      <c r="V81" s="35">
        <f t="shared" si="31"/>
        <v>0</v>
      </c>
      <c r="W81" s="161" t="e">
        <f>VLOOKUP(CertState,Lookups!$A$30:$E$32,2,FALSE)</f>
        <v>#N/A</v>
      </c>
      <c r="X81" s="162" t="str">
        <f t="shared" si="32"/>
        <v/>
      </c>
      <c r="Y81" s="135" t="e">
        <f>VLOOKUP(CertState,Lookups!$A$30:$E$32,3,FALSE)</f>
        <v>#N/A</v>
      </c>
      <c r="Z81" s="162" t="str">
        <f t="shared" si="33"/>
        <v/>
      </c>
      <c r="AA81" s="162" t="str">
        <f t="shared" si="34"/>
        <v/>
      </c>
      <c r="AB81" t="str">
        <f t="shared" si="35"/>
        <v/>
      </c>
      <c r="AC81" t="str">
        <f t="shared" si="36"/>
        <v/>
      </c>
      <c r="AD81" s="162" t="str">
        <f t="shared" si="37"/>
        <v/>
      </c>
      <c r="AE81" s="162">
        <f t="shared" si="38"/>
        <v>0</v>
      </c>
    </row>
    <row r="82" spans="1:31" x14ac:dyDescent="0.25">
      <c r="A82" s="36">
        <v>73</v>
      </c>
      <c r="B82" s="33"/>
      <c r="C82" s="33"/>
      <c r="D82" s="27"/>
      <c r="E82" s="34"/>
      <c r="F82" s="169"/>
      <c r="G82" s="170"/>
      <c r="H82" s="171"/>
      <c r="I82" s="16" t="e">
        <f t="shared" si="39"/>
        <v>#VALUE!</v>
      </c>
      <c r="J82" s="15" t="e">
        <f t="shared" si="6"/>
        <v>#VALUE!</v>
      </c>
      <c r="K82" s="16">
        <f t="shared" si="40"/>
        <v>0</v>
      </c>
      <c r="L82" s="16" t="e">
        <f t="shared" si="41"/>
        <v>#VALUE!</v>
      </c>
      <c r="M82" s="89">
        <f t="shared" si="42"/>
        <v>0</v>
      </c>
      <c r="N82" s="68">
        <f t="shared" si="43"/>
        <v>0</v>
      </c>
      <c r="O82" s="68" t="e">
        <f t="shared" si="44"/>
        <v>#VALUE!</v>
      </c>
      <c r="P82" s="68" t="e">
        <f t="shared" si="45"/>
        <v>#VALUE!</v>
      </c>
      <c r="Q82" s="17" t="e">
        <f t="shared" si="46"/>
        <v>#VALUE!</v>
      </c>
      <c r="R82" s="17" t="e">
        <f t="shared" si="47"/>
        <v>#VALUE!</v>
      </c>
      <c r="S82" s="17">
        <f t="shared" si="48"/>
        <v>0</v>
      </c>
      <c r="T82" s="35" t="str">
        <f t="shared" si="49"/>
        <v/>
      </c>
      <c r="U82" s="35" t="str">
        <f t="shared" si="30"/>
        <v/>
      </c>
      <c r="V82" s="35">
        <f t="shared" si="31"/>
        <v>0</v>
      </c>
      <c r="W82" s="161" t="e">
        <f>VLOOKUP(CertState,Lookups!$A$30:$E$32,2,FALSE)</f>
        <v>#N/A</v>
      </c>
      <c r="X82" s="162" t="str">
        <f t="shared" si="32"/>
        <v/>
      </c>
      <c r="Y82" s="135" t="e">
        <f>VLOOKUP(CertState,Lookups!$A$30:$E$32,3,FALSE)</f>
        <v>#N/A</v>
      </c>
      <c r="Z82" s="162" t="str">
        <f t="shared" si="33"/>
        <v/>
      </c>
      <c r="AA82" s="162" t="str">
        <f t="shared" si="34"/>
        <v/>
      </c>
      <c r="AB82" t="str">
        <f t="shared" si="35"/>
        <v/>
      </c>
      <c r="AC82" t="str">
        <f t="shared" si="36"/>
        <v/>
      </c>
      <c r="AD82" s="162" t="str">
        <f t="shared" si="37"/>
        <v/>
      </c>
      <c r="AE82" s="162">
        <f t="shared" si="38"/>
        <v>0</v>
      </c>
    </row>
    <row r="83" spans="1:31" x14ac:dyDescent="0.25">
      <c r="A83" s="36">
        <v>74</v>
      </c>
      <c r="B83" s="33"/>
      <c r="C83" s="33"/>
      <c r="D83" s="27"/>
      <c r="E83" s="34"/>
      <c r="F83" s="169"/>
      <c r="G83" s="170"/>
      <c r="H83" s="171"/>
      <c r="I83" s="16" t="e">
        <f t="shared" si="39"/>
        <v>#VALUE!</v>
      </c>
      <c r="J83" s="15" t="e">
        <f t="shared" si="6"/>
        <v>#VALUE!</v>
      </c>
      <c r="K83" s="16">
        <f t="shared" si="40"/>
        <v>0</v>
      </c>
      <c r="L83" s="16" t="e">
        <f t="shared" si="41"/>
        <v>#VALUE!</v>
      </c>
      <c r="M83" s="89">
        <f t="shared" si="42"/>
        <v>0</v>
      </c>
      <c r="N83" s="68">
        <f t="shared" si="43"/>
        <v>0</v>
      </c>
      <c r="O83" s="68" t="e">
        <f t="shared" si="44"/>
        <v>#VALUE!</v>
      </c>
      <c r="P83" s="68" t="e">
        <f t="shared" si="45"/>
        <v>#VALUE!</v>
      </c>
      <c r="Q83" s="17" t="e">
        <f t="shared" si="46"/>
        <v>#VALUE!</v>
      </c>
      <c r="R83" s="17" t="e">
        <f t="shared" si="47"/>
        <v>#VALUE!</v>
      </c>
      <c r="S83" s="17">
        <f t="shared" si="48"/>
        <v>0</v>
      </c>
      <c r="T83" s="35" t="str">
        <f t="shared" si="49"/>
        <v/>
      </c>
      <c r="U83" s="35" t="str">
        <f t="shared" si="30"/>
        <v/>
      </c>
      <c r="V83" s="35">
        <f t="shared" si="31"/>
        <v>0</v>
      </c>
      <c r="W83" s="161" t="e">
        <f>VLOOKUP(CertState,Lookups!$A$30:$E$32,2,FALSE)</f>
        <v>#N/A</v>
      </c>
      <c r="X83" s="162" t="str">
        <f t="shared" si="32"/>
        <v/>
      </c>
      <c r="Y83" s="135" t="e">
        <f>VLOOKUP(CertState,Lookups!$A$30:$E$32,3,FALSE)</f>
        <v>#N/A</v>
      </c>
      <c r="Z83" s="162" t="str">
        <f t="shared" si="33"/>
        <v/>
      </c>
      <c r="AA83" s="162" t="str">
        <f t="shared" si="34"/>
        <v/>
      </c>
      <c r="AB83" t="str">
        <f t="shared" si="35"/>
        <v/>
      </c>
      <c r="AC83" t="str">
        <f t="shared" si="36"/>
        <v/>
      </c>
      <c r="AD83" s="162" t="str">
        <f t="shared" si="37"/>
        <v/>
      </c>
      <c r="AE83" s="162">
        <f t="shared" si="38"/>
        <v>0</v>
      </c>
    </row>
    <row r="84" spans="1:31" x14ac:dyDescent="0.25">
      <c r="A84" s="36">
        <v>75</v>
      </c>
      <c r="B84" s="33"/>
      <c r="C84" s="33"/>
      <c r="D84" s="27"/>
      <c r="E84" s="34"/>
      <c r="F84" s="169"/>
      <c r="G84" s="170"/>
      <c r="H84" s="171"/>
      <c r="I84" s="16" t="e">
        <f t="shared" si="39"/>
        <v>#VALUE!</v>
      </c>
      <c r="J84" s="15" t="e">
        <f t="shared" si="6"/>
        <v>#VALUE!</v>
      </c>
      <c r="K84" s="16">
        <f t="shared" si="40"/>
        <v>0</v>
      </c>
      <c r="L84" s="16" t="e">
        <f t="shared" si="41"/>
        <v>#VALUE!</v>
      </c>
      <c r="M84" s="89">
        <f t="shared" si="42"/>
        <v>0</v>
      </c>
      <c r="N84" s="68">
        <f t="shared" si="43"/>
        <v>0</v>
      </c>
      <c r="O84" s="68" t="e">
        <f t="shared" si="44"/>
        <v>#VALUE!</v>
      </c>
      <c r="P84" s="68" t="e">
        <f t="shared" si="45"/>
        <v>#VALUE!</v>
      </c>
      <c r="Q84" s="17" t="e">
        <f t="shared" si="46"/>
        <v>#VALUE!</v>
      </c>
      <c r="R84" s="17" t="e">
        <f t="shared" si="47"/>
        <v>#VALUE!</v>
      </c>
      <c r="S84" s="17">
        <f t="shared" si="48"/>
        <v>0</v>
      </c>
      <c r="T84" s="35" t="str">
        <f t="shared" si="49"/>
        <v/>
      </c>
      <c r="U84" s="35" t="str">
        <f t="shared" si="30"/>
        <v/>
      </c>
      <c r="V84" s="35">
        <f t="shared" si="31"/>
        <v>0</v>
      </c>
      <c r="W84" s="161" t="e">
        <f>VLOOKUP(CertState,Lookups!$A$30:$E$32,2,FALSE)</f>
        <v>#N/A</v>
      </c>
      <c r="X84" s="162" t="str">
        <f t="shared" si="32"/>
        <v/>
      </c>
      <c r="Y84" s="135" t="e">
        <f>VLOOKUP(CertState,Lookups!$A$30:$E$32,3,FALSE)</f>
        <v>#N/A</v>
      </c>
      <c r="Z84" s="162" t="str">
        <f t="shared" si="33"/>
        <v/>
      </c>
      <c r="AA84" s="162" t="str">
        <f t="shared" si="34"/>
        <v/>
      </c>
      <c r="AB84" t="str">
        <f t="shared" si="35"/>
        <v/>
      </c>
      <c r="AC84" t="str">
        <f t="shared" si="36"/>
        <v/>
      </c>
      <c r="AD84" s="162" t="str">
        <f t="shared" si="37"/>
        <v/>
      </c>
      <c r="AE84" s="162">
        <f t="shared" si="38"/>
        <v>0</v>
      </c>
    </row>
    <row r="85" spans="1:31" x14ac:dyDescent="0.25">
      <c r="A85" s="36">
        <v>76</v>
      </c>
      <c r="B85" s="33"/>
      <c r="C85" s="33"/>
      <c r="D85" s="27"/>
      <c r="E85" s="34"/>
      <c r="F85" s="169"/>
      <c r="G85" s="170"/>
      <c r="H85" s="171"/>
      <c r="I85" s="16" t="e">
        <f t="shared" si="39"/>
        <v>#VALUE!</v>
      </c>
      <c r="J85" s="15" t="e">
        <f t="shared" si="6"/>
        <v>#VALUE!</v>
      </c>
      <c r="K85" s="16">
        <f t="shared" si="40"/>
        <v>0</v>
      </c>
      <c r="L85" s="16" t="e">
        <f t="shared" si="41"/>
        <v>#VALUE!</v>
      </c>
      <c r="M85" s="89">
        <f t="shared" si="42"/>
        <v>0</v>
      </c>
      <c r="N85" s="68">
        <f t="shared" si="43"/>
        <v>0</v>
      </c>
      <c r="O85" s="68" t="e">
        <f t="shared" si="44"/>
        <v>#VALUE!</v>
      </c>
      <c r="P85" s="68" t="e">
        <f t="shared" si="45"/>
        <v>#VALUE!</v>
      </c>
      <c r="Q85" s="17" t="e">
        <f t="shared" si="46"/>
        <v>#VALUE!</v>
      </c>
      <c r="R85" s="17" t="e">
        <f t="shared" si="47"/>
        <v>#VALUE!</v>
      </c>
      <c r="S85" s="17">
        <f t="shared" si="48"/>
        <v>0</v>
      </c>
      <c r="T85" s="35" t="str">
        <f t="shared" si="49"/>
        <v/>
      </c>
      <c r="U85" s="35" t="str">
        <f t="shared" si="30"/>
        <v/>
      </c>
      <c r="V85" s="35">
        <f t="shared" si="31"/>
        <v>0</v>
      </c>
      <c r="W85" s="161" t="e">
        <f>VLOOKUP(CertState,Lookups!$A$30:$E$32,2,FALSE)</f>
        <v>#N/A</v>
      </c>
      <c r="X85" s="162" t="str">
        <f t="shared" si="32"/>
        <v/>
      </c>
      <c r="Y85" s="135" t="e">
        <f>VLOOKUP(CertState,Lookups!$A$30:$E$32,3,FALSE)</f>
        <v>#N/A</v>
      </c>
      <c r="Z85" s="162" t="str">
        <f t="shared" si="33"/>
        <v/>
      </c>
      <c r="AA85" s="162" t="str">
        <f t="shared" si="34"/>
        <v/>
      </c>
      <c r="AB85" t="str">
        <f t="shared" si="35"/>
        <v/>
      </c>
      <c r="AC85" t="str">
        <f t="shared" si="36"/>
        <v/>
      </c>
      <c r="AD85" s="162" t="str">
        <f t="shared" si="37"/>
        <v/>
      </c>
      <c r="AE85" s="162">
        <f t="shared" si="38"/>
        <v>0</v>
      </c>
    </row>
    <row r="86" spans="1:31" x14ac:dyDescent="0.25">
      <c r="A86" s="36">
        <v>77</v>
      </c>
      <c r="B86" s="33"/>
      <c r="C86" s="33"/>
      <c r="D86" s="27"/>
      <c r="E86" s="34"/>
      <c r="F86" s="169"/>
      <c r="G86" s="170"/>
      <c r="H86" s="171"/>
      <c r="I86" s="16" t="e">
        <f t="shared" si="39"/>
        <v>#VALUE!</v>
      </c>
      <c r="J86" s="15" t="e">
        <f t="shared" si="6"/>
        <v>#VALUE!</v>
      </c>
      <c r="K86" s="16">
        <f t="shared" si="40"/>
        <v>0</v>
      </c>
      <c r="L86" s="16" t="e">
        <f t="shared" si="41"/>
        <v>#VALUE!</v>
      </c>
      <c r="M86" s="89">
        <f t="shared" si="42"/>
        <v>0</v>
      </c>
      <c r="N86" s="68">
        <f t="shared" si="43"/>
        <v>0</v>
      </c>
      <c r="O86" s="68" t="e">
        <f t="shared" si="44"/>
        <v>#VALUE!</v>
      </c>
      <c r="P86" s="68" t="e">
        <f t="shared" si="45"/>
        <v>#VALUE!</v>
      </c>
      <c r="Q86" s="17" t="e">
        <f t="shared" si="46"/>
        <v>#VALUE!</v>
      </c>
      <c r="R86" s="17" t="e">
        <f t="shared" si="47"/>
        <v>#VALUE!</v>
      </c>
      <c r="S86" s="17">
        <f t="shared" si="48"/>
        <v>0</v>
      </c>
      <c r="T86" s="35" t="str">
        <f t="shared" si="49"/>
        <v/>
      </c>
      <c r="U86" s="35" t="str">
        <f t="shared" si="30"/>
        <v/>
      </c>
      <c r="V86" s="35">
        <f t="shared" si="31"/>
        <v>0</v>
      </c>
      <c r="W86" s="161" t="e">
        <f>VLOOKUP(CertState,Lookups!$A$30:$E$32,2,FALSE)</f>
        <v>#N/A</v>
      </c>
      <c r="X86" s="162" t="str">
        <f t="shared" si="32"/>
        <v/>
      </c>
      <c r="Y86" s="135" t="e">
        <f>VLOOKUP(CertState,Lookups!$A$30:$E$32,3,FALSE)</f>
        <v>#N/A</v>
      </c>
      <c r="Z86" s="162" t="str">
        <f t="shared" si="33"/>
        <v/>
      </c>
      <c r="AA86" s="162" t="str">
        <f t="shared" si="34"/>
        <v/>
      </c>
      <c r="AB86" t="str">
        <f t="shared" si="35"/>
        <v/>
      </c>
      <c r="AC86" t="str">
        <f t="shared" si="36"/>
        <v/>
      </c>
      <c r="AD86" s="162" t="str">
        <f t="shared" si="37"/>
        <v/>
      </c>
      <c r="AE86" s="162">
        <f t="shared" si="38"/>
        <v>0</v>
      </c>
    </row>
    <row r="87" spans="1:31" x14ac:dyDescent="0.25">
      <c r="A87" s="36">
        <v>78</v>
      </c>
      <c r="B87" s="33"/>
      <c r="C87" s="33"/>
      <c r="D87" s="27"/>
      <c r="E87" s="34"/>
      <c r="F87" s="169"/>
      <c r="G87" s="170"/>
      <c r="H87" s="171"/>
      <c r="I87" s="16" t="e">
        <f t="shared" si="39"/>
        <v>#VALUE!</v>
      </c>
      <c r="J87" s="15" t="e">
        <f t="shared" si="6"/>
        <v>#VALUE!</v>
      </c>
      <c r="K87" s="16">
        <f t="shared" si="40"/>
        <v>0</v>
      </c>
      <c r="L87" s="16" t="e">
        <f t="shared" si="41"/>
        <v>#VALUE!</v>
      </c>
      <c r="M87" s="89">
        <f t="shared" si="42"/>
        <v>0</v>
      </c>
      <c r="N87" s="68">
        <f t="shared" si="43"/>
        <v>0</v>
      </c>
      <c r="O87" s="68" t="e">
        <f t="shared" si="44"/>
        <v>#VALUE!</v>
      </c>
      <c r="P87" s="68" t="e">
        <f t="shared" si="45"/>
        <v>#VALUE!</v>
      </c>
      <c r="Q87" s="17" t="e">
        <f t="shared" si="46"/>
        <v>#VALUE!</v>
      </c>
      <c r="R87" s="17" t="e">
        <f t="shared" si="47"/>
        <v>#VALUE!</v>
      </c>
      <c r="S87" s="17">
        <f t="shared" si="48"/>
        <v>0</v>
      </c>
      <c r="T87" s="35" t="str">
        <f t="shared" si="49"/>
        <v/>
      </c>
      <c r="U87" s="35" t="str">
        <f t="shared" si="30"/>
        <v/>
      </c>
      <c r="V87" s="35">
        <f t="shared" si="31"/>
        <v>0</v>
      </c>
      <c r="W87" s="161" t="e">
        <f>VLOOKUP(CertState,Lookups!$A$30:$E$32,2,FALSE)</f>
        <v>#N/A</v>
      </c>
      <c r="X87" s="162" t="str">
        <f t="shared" si="32"/>
        <v/>
      </c>
      <c r="Y87" s="135" t="e">
        <f>VLOOKUP(CertState,Lookups!$A$30:$E$32,3,FALSE)</f>
        <v>#N/A</v>
      </c>
      <c r="Z87" s="162" t="str">
        <f t="shared" si="33"/>
        <v/>
      </c>
      <c r="AA87" s="162" t="str">
        <f t="shared" si="34"/>
        <v/>
      </c>
      <c r="AB87" t="str">
        <f t="shared" si="35"/>
        <v/>
      </c>
      <c r="AC87" t="str">
        <f t="shared" si="36"/>
        <v/>
      </c>
      <c r="AD87" s="162" t="str">
        <f t="shared" si="37"/>
        <v/>
      </c>
      <c r="AE87" s="162">
        <f t="shared" si="38"/>
        <v>0</v>
      </c>
    </row>
    <row r="88" spans="1:31" x14ac:dyDescent="0.25">
      <c r="A88" s="36">
        <v>79</v>
      </c>
      <c r="B88" s="33"/>
      <c r="C88" s="33"/>
      <c r="D88" s="27"/>
      <c r="E88" s="34"/>
      <c r="F88" s="169"/>
      <c r="G88" s="170"/>
      <c r="H88" s="171"/>
      <c r="I88" s="16" t="e">
        <f t="shared" si="39"/>
        <v>#VALUE!</v>
      </c>
      <c r="J88" s="15" t="e">
        <f t="shared" si="6"/>
        <v>#VALUE!</v>
      </c>
      <c r="K88" s="16">
        <f t="shared" si="40"/>
        <v>0</v>
      </c>
      <c r="L88" s="16" t="e">
        <f t="shared" si="41"/>
        <v>#VALUE!</v>
      </c>
      <c r="M88" s="89">
        <f t="shared" si="42"/>
        <v>0</v>
      </c>
      <c r="N88" s="68">
        <f t="shared" si="43"/>
        <v>0</v>
      </c>
      <c r="O88" s="68" t="e">
        <f t="shared" si="44"/>
        <v>#VALUE!</v>
      </c>
      <c r="P88" s="68" t="e">
        <f t="shared" si="45"/>
        <v>#VALUE!</v>
      </c>
      <c r="Q88" s="17" t="e">
        <f t="shared" si="46"/>
        <v>#VALUE!</v>
      </c>
      <c r="R88" s="17" t="e">
        <f t="shared" si="47"/>
        <v>#VALUE!</v>
      </c>
      <c r="S88" s="17">
        <f t="shared" si="48"/>
        <v>0</v>
      </c>
      <c r="T88" s="35" t="str">
        <f t="shared" si="49"/>
        <v/>
      </c>
      <c r="U88" s="35" t="str">
        <f t="shared" si="30"/>
        <v/>
      </c>
      <c r="V88" s="35">
        <f t="shared" si="31"/>
        <v>0</v>
      </c>
      <c r="W88" s="161" t="e">
        <f>VLOOKUP(CertState,Lookups!$A$30:$E$32,2,FALSE)</f>
        <v>#N/A</v>
      </c>
      <c r="X88" s="162" t="str">
        <f t="shared" si="32"/>
        <v/>
      </c>
      <c r="Y88" s="135" t="e">
        <f>VLOOKUP(CertState,Lookups!$A$30:$E$32,3,FALSE)</f>
        <v>#N/A</v>
      </c>
      <c r="Z88" s="162" t="str">
        <f t="shared" si="33"/>
        <v/>
      </c>
      <c r="AA88" s="162" t="str">
        <f t="shared" si="34"/>
        <v/>
      </c>
      <c r="AB88" t="str">
        <f t="shared" si="35"/>
        <v/>
      </c>
      <c r="AC88" t="str">
        <f t="shared" si="36"/>
        <v/>
      </c>
      <c r="AD88" s="162" t="str">
        <f t="shared" si="37"/>
        <v/>
      </c>
      <c r="AE88" s="162">
        <f t="shared" si="38"/>
        <v>0</v>
      </c>
    </row>
    <row r="89" spans="1:31" x14ac:dyDescent="0.25">
      <c r="A89" s="36">
        <v>80</v>
      </c>
      <c r="B89" s="33"/>
      <c r="C89" s="33"/>
      <c r="D89" s="27"/>
      <c r="E89" s="34"/>
      <c r="F89" s="169"/>
      <c r="G89" s="170"/>
      <c r="H89" s="171"/>
      <c r="I89" s="16" t="e">
        <f t="shared" si="39"/>
        <v>#VALUE!</v>
      </c>
      <c r="J89" s="15" t="e">
        <f t="shared" si="6"/>
        <v>#VALUE!</v>
      </c>
      <c r="K89" s="16">
        <f t="shared" si="40"/>
        <v>0</v>
      </c>
      <c r="L89" s="16" t="e">
        <f t="shared" si="41"/>
        <v>#VALUE!</v>
      </c>
      <c r="M89" s="89">
        <f t="shared" si="42"/>
        <v>0</v>
      </c>
      <c r="N89" s="68">
        <f t="shared" si="43"/>
        <v>0</v>
      </c>
      <c r="O89" s="68" t="e">
        <f t="shared" si="44"/>
        <v>#VALUE!</v>
      </c>
      <c r="P89" s="68" t="e">
        <f t="shared" si="45"/>
        <v>#VALUE!</v>
      </c>
      <c r="Q89" s="17" t="e">
        <f t="shared" si="46"/>
        <v>#VALUE!</v>
      </c>
      <c r="R89" s="17" t="e">
        <f t="shared" si="47"/>
        <v>#VALUE!</v>
      </c>
      <c r="S89" s="17">
        <f t="shared" si="48"/>
        <v>0</v>
      </c>
      <c r="T89" s="35" t="str">
        <f t="shared" si="49"/>
        <v/>
      </c>
      <c r="U89" s="35" t="str">
        <f t="shared" si="30"/>
        <v/>
      </c>
      <c r="V89" s="35">
        <f t="shared" si="31"/>
        <v>0</v>
      </c>
      <c r="W89" s="161" t="e">
        <f>VLOOKUP(CertState,Lookups!$A$30:$E$32,2,FALSE)</f>
        <v>#N/A</v>
      </c>
      <c r="X89" s="162" t="str">
        <f t="shared" si="32"/>
        <v/>
      </c>
      <c r="Y89" s="135" t="e">
        <f>VLOOKUP(CertState,Lookups!$A$30:$E$32,3,FALSE)</f>
        <v>#N/A</v>
      </c>
      <c r="Z89" s="162" t="str">
        <f t="shared" si="33"/>
        <v/>
      </c>
      <c r="AA89" s="162" t="str">
        <f t="shared" si="34"/>
        <v/>
      </c>
      <c r="AB89" t="str">
        <f t="shared" si="35"/>
        <v/>
      </c>
      <c r="AC89" t="str">
        <f t="shared" si="36"/>
        <v/>
      </c>
      <c r="AD89" s="162" t="str">
        <f t="shared" si="37"/>
        <v/>
      </c>
      <c r="AE89" s="162">
        <f t="shared" si="38"/>
        <v>0</v>
      </c>
    </row>
    <row r="90" spans="1:31" x14ac:dyDescent="0.25">
      <c r="A90" s="36">
        <v>81</v>
      </c>
      <c r="B90" s="33"/>
      <c r="C90" s="33"/>
      <c r="D90" s="27"/>
      <c r="E90" s="34"/>
      <c r="F90" s="169"/>
      <c r="G90" s="170"/>
      <c r="H90" s="171"/>
      <c r="I90" s="16" t="e">
        <f t="shared" si="39"/>
        <v>#VALUE!</v>
      </c>
      <c r="J90" s="15" t="e">
        <f t="shared" si="6"/>
        <v>#VALUE!</v>
      </c>
      <c r="K90" s="16">
        <f t="shared" si="40"/>
        <v>0</v>
      </c>
      <c r="L90" s="16" t="e">
        <f t="shared" si="41"/>
        <v>#VALUE!</v>
      </c>
      <c r="M90" s="89">
        <f t="shared" si="42"/>
        <v>0</v>
      </c>
      <c r="N90" s="68">
        <f t="shared" si="43"/>
        <v>0</v>
      </c>
      <c r="O90" s="68" t="e">
        <f t="shared" si="44"/>
        <v>#VALUE!</v>
      </c>
      <c r="P90" s="68" t="e">
        <f t="shared" si="45"/>
        <v>#VALUE!</v>
      </c>
      <c r="Q90" s="17" t="e">
        <f t="shared" si="46"/>
        <v>#VALUE!</v>
      </c>
      <c r="R90" s="17" t="e">
        <f t="shared" si="47"/>
        <v>#VALUE!</v>
      </c>
      <c r="S90" s="17">
        <f t="shared" si="48"/>
        <v>0</v>
      </c>
      <c r="T90" s="35" t="str">
        <f t="shared" si="49"/>
        <v/>
      </c>
      <c r="U90" s="35" t="str">
        <f t="shared" si="30"/>
        <v/>
      </c>
      <c r="V90" s="35">
        <f t="shared" si="31"/>
        <v>0</v>
      </c>
      <c r="W90" s="161" t="e">
        <f>VLOOKUP(CertState,Lookups!$A$30:$E$32,2,FALSE)</f>
        <v>#N/A</v>
      </c>
      <c r="X90" s="162" t="str">
        <f t="shared" si="32"/>
        <v/>
      </c>
      <c r="Y90" s="135" t="e">
        <f>VLOOKUP(CertState,Lookups!$A$30:$E$32,3,FALSE)</f>
        <v>#N/A</v>
      </c>
      <c r="Z90" s="162" t="str">
        <f t="shared" si="33"/>
        <v/>
      </c>
      <c r="AA90" s="162" t="str">
        <f t="shared" si="34"/>
        <v/>
      </c>
      <c r="AB90" t="str">
        <f t="shared" si="35"/>
        <v/>
      </c>
      <c r="AC90" t="str">
        <f t="shared" si="36"/>
        <v/>
      </c>
      <c r="AD90" s="162" t="str">
        <f t="shared" si="37"/>
        <v/>
      </c>
      <c r="AE90" s="162">
        <f t="shared" si="38"/>
        <v>0</v>
      </c>
    </row>
    <row r="91" spans="1:31" x14ac:dyDescent="0.25">
      <c r="A91" s="36">
        <v>82</v>
      </c>
      <c r="B91" s="33"/>
      <c r="C91" s="33"/>
      <c r="D91" s="27"/>
      <c r="E91" s="34"/>
      <c r="F91" s="169"/>
      <c r="G91" s="170"/>
      <c r="H91" s="171"/>
      <c r="I91" s="16" t="e">
        <f t="shared" si="39"/>
        <v>#VALUE!</v>
      </c>
      <c r="J91" s="15" t="e">
        <f t="shared" si="6"/>
        <v>#VALUE!</v>
      </c>
      <c r="K91" s="16">
        <f t="shared" si="40"/>
        <v>0</v>
      </c>
      <c r="L91" s="16" t="e">
        <f t="shared" si="41"/>
        <v>#VALUE!</v>
      </c>
      <c r="M91" s="89">
        <f t="shared" si="42"/>
        <v>0</v>
      </c>
      <c r="N91" s="68">
        <f t="shared" si="43"/>
        <v>0</v>
      </c>
      <c r="O91" s="68" t="e">
        <f t="shared" si="44"/>
        <v>#VALUE!</v>
      </c>
      <c r="P91" s="68" t="e">
        <f t="shared" si="45"/>
        <v>#VALUE!</v>
      </c>
      <c r="Q91" s="17" t="e">
        <f t="shared" si="46"/>
        <v>#VALUE!</v>
      </c>
      <c r="R91" s="17" t="e">
        <f t="shared" si="47"/>
        <v>#VALUE!</v>
      </c>
      <c r="S91" s="17">
        <f t="shared" si="48"/>
        <v>0</v>
      </c>
      <c r="T91" s="35" t="str">
        <f t="shared" si="49"/>
        <v/>
      </c>
      <c r="U91" s="35" t="str">
        <f t="shared" si="30"/>
        <v/>
      </c>
      <c r="V91" s="35">
        <f t="shared" si="31"/>
        <v>0</v>
      </c>
      <c r="W91" s="161" t="e">
        <f>VLOOKUP(CertState,Lookups!$A$30:$E$32,2,FALSE)</f>
        <v>#N/A</v>
      </c>
      <c r="X91" s="162" t="str">
        <f t="shared" si="32"/>
        <v/>
      </c>
      <c r="Y91" s="135" t="e">
        <f>VLOOKUP(CertState,Lookups!$A$30:$E$32,3,FALSE)</f>
        <v>#N/A</v>
      </c>
      <c r="Z91" s="162" t="str">
        <f t="shared" si="33"/>
        <v/>
      </c>
      <c r="AA91" s="162" t="str">
        <f t="shared" si="34"/>
        <v/>
      </c>
      <c r="AB91" t="str">
        <f t="shared" si="35"/>
        <v/>
      </c>
      <c r="AC91" t="str">
        <f t="shared" si="36"/>
        <v/>
      </c>
      <c r="AD91" s="162" t="str">
        <f t="shared" si="37"/>
        <v/>
      </c>
      <c r="AE91" s="162">
        <f t="shared" si="38"/>
        <v>0</v>
      </c>
    </row>
    <row r="92" spans="1:31" x14ac:dyDescent="0.25">
      <c r="A92" s="36">
        <v>83</v>
      </c>
      <c r="B92" s="33"/>
      <c r="C92" s="33"/>
      <c r="D92" s="27"/>
      <c r="E92" s="34"/>
      <c r="F92" s="169"/>
      <c r="G92" s="170"/>
      <c r="H92" s="171"/>
      <c r="I92" s="16" t="e">
        <f t="shared" si="39"/>
        <v>#VALUE!</v>
      </c>
      <c r="J92" s="15" t="e">
        <f t="shared" si="6"/>
        <v>#VALUE!</v>
      </c>
      <c r="K92" s="16">
        <f t="shared" si="40"/>
        <v>0</v>
      </c>
      <c r="L92" s="16" t="e">
        <f t="shared" si="41"/>
        <v>#VALUE!</v>
      </c>
      <c r="M92" s="89">
        <f t="shared" si="42"/>
        <v>0</v>
      </c>
      <c r="N92" s="68">
        <f t="shared" si="43"/>
        <v>0</v>
      </c>
      <c r="O92" s="68" t="e">
        <f t="shared" si="44"/>
        <v>#VALUE!</v>
      </c>
      <c r="P92" s="68" t="e">
        <f t="shared" si="45"/>
        <v>#VALUE!</v>
      </c>
      <c r="Q92" s="17" t="e">
        <f t="shared" si="46"/>
        <v>#VALUE!</v>
      </c>
      <c r="R92" s="17" t="e">
        <f t="shared" si="47"/>
        <v>#VALUE!</v>
      </c>
      <c r="S92" s="17">
        <f t="shared" si="48"/>
        <v>0</v>
      </c>
      <c r="T92" s="35" t="str">
        <f t="shared" si="49"/>
        <v/>
      </c>
      <c r="U92" s="35" t="str">
        <f t="shared" si="30"/>
        <v/>
      </c>
      <c r="V92" s="35">
        <f t="shared" si="31"/>
        <v>0</v>
      </c>
      <c r="W92" s="161" t="e">
        <f>VLOOKUP(CertState,Lookups!$A$30:$E$32,2,FALSE)</f>
        <v>#N/A</v>
      </c>
      <c r="X92" s="162" t="str">
        <f t="shared" si="32"/>
        <v/>
      </c>
      <c r="Y92" s="135" t="e">
        <f>VLOOKUP(CertState,Lookups!$A$30:$E$32,3,FALSE)</f>
        <v>#N/A</v>
      </c>
      <c r="Z92" s="162" t="str">
        <f t="shared" si="33"/>
        <v/>
      </c>
      <c r="AA92" s="162" t="str">
        <f t="shared" si="34"/>
        <v/>
      </c>
      <c r="AB92" t="str">
        <f t="shared" si="35"/>
        <v/>
      </c>
      <c r="AC92" t="str">
        <f t="shared" si="36"/>
        <v/>
      </c>
      <c r="AD92" s="162" t="str">
        <f t="shared" si="37"/>
        <v/>
      </c>
      <c r="AE92" s="162">
        <f t="shared" si="38"/>
        <v>0</v>
      </c>
    </row>
    <row r="93" spans="1:31" x14ac:dyDescent="0.25">
      <c r="A93" s="36">
        <v>84</v>
      </c>
      <c r="B93" s="33"/>
      <c r="C93" s="33"/>
      <c r="D93" s="27"/>
      <c r="E93" s="34"/>
      <c r="F93" s="169"/>
      <c r="G93" s="170"/>
      <c r="H93" s="171"/>
      <c r="I93" s="16" t="e">
        <f t="shared" si="39"/>
        <v>#VALUE!</v>
      </c>
      <c r="J93" s="15" t="e">
        <f t="shared" si="6"/>
        <v>#VALUE!</v>
      </c>
      <c r="K93" s="16">
        <f t="shared" si="40"/>
        <v>0</v>
      </c>
      <c r="L93" s="16" t="e">
        <f t="shared" si="41"/>
        <v>#VALUE!</v>
      </c>
      <c r="M93" s="89">
        <f t="shared" si="42"/>
        <v>0</v>
      </c>
      <c r="N93" s="68">
        <f t="shared" si="43"/>
        <v>0</v>
      </c>
      <c r="O93" s="68" t="e">
        <f t="shared" si="44"/>
        <v>#VALUE!</v>
      </c>
      <c r="P93" s="68" t="e">
        <f t="shared" si="45"/>
        <v>#VALUE!</v>
      </c>
      <c r="Q93" s="17" t="e">
        <f t="shared" si="46"/>
        <v>#VALUE!</v>
      </c>
      <c r="R93" s="17" t="e">
        <f t="shared" si="47"/>
        <v>#VALUE!</v>
      </c>
      <c r="S93" s="17">
        <f t="shared" si="48"/>
        <v>0</v>
      </c>
      <c r="T93" s="35" t="str">
        <f t="shared" si="49"/>
        <v/>
      </c>
      <c r="U93" s="35" t="str">
        <f t="shared" si="30"/>
        <v/>
      </c>
      <c r="V93" s="35">
        <f t="shared" si="31"/>
        <v>0</v>
      </c>
      <c r="W93" s="161" t="e">
        <f>VLOOKUP(CertState,Lookups!$A$30:$E$32,2,FALSE)</f>
        <v>#N/A</v>
      </c>
      <c r="X93" s="162" t="str">
        <f t="shared" si="32"/>
        <v/>
      </c>
      <c r="Y93" s="135" t="e">
        <f>VLOOKUP(CertState,Lookups!$A$30:$E$32,3,FALSE)</f>
        <v>#N/A</v>
      </c>
      <c r="Z93" s="162" t="str">
        <f t="shared" si="33"/>
        <v/>
      </c>
      <c r="AA93" s="162" t="str">
        <f t="shared" si="34"/>
        <v/>
      </c>
      <c r="AB93" t="str">
        <f t="shared" si="35"/>
        <v/>
      </c>
      <c r="AC93" t="str">
        <f t="shared" si="36"/>
        <v/>
      </c>
      <c r="AD93" s="162" t="str">
        <f t="shared" si="37"/>
        <v/>
      </c>
      <c r="AE93" s="162">
        <f t="shared" si="38"/>
        <v>0</v>
      </c>
    </row>
    <row r="94" spans="1:31" x14ac:dyDescent="0.25">
      <c r="A94" s="36">
        <v>85</v>
      </c>
      <c r="B94" s="33"/>
      <c r="C94" s="33"/>
      <c r="D94" s="27"/>
      <c r="E94" s="34"/>
      <c r="F94" s="169"/>
      <c r="G94" s="170"/>
      <c r="H94" s="171"/>
      <c r="I94" s="16" t="e">
        <f t="shared" si="39"/>
        <v>#VALUE!</v>
      </c>
      <c r="J94" s="15" t="e">
        <f t="shared" si="6"/>
        <v>#VALUE!</v>
      </c>
      <c r="K94" s="16">
        <f t="shared" si="40"/>
        <v>0</v>
      </c>
      <c r="L94" s="16" t="e">
        <f t="shared" si="41"/>
        <v>#VALUE!</v>
      </c>
      <c r="M94" s="89">
        <f t="shared" si="42"/>
        <v>0</v>
      </c>
      <c r="N94" s="68">
        <f t="shared" si="43"/>
        <v>0</v>
      </c>
      <c r="O94" s="68" t="e">
        <f t="shared" si="44"/>
        <v>#VALUE!</v>
      </c>
      <c r="P94" s="68" t="e">
        <f t="shared" si="45"/>
        <v>#VALUE!</v>
      </c>
      <c r="Q94" s="17" t="e">
        <f t="shared" si="46"/>
        <v>#VALUE!</v>
      </c>
      <c r="R94" s="17" t="e">
        <f t="shared" si="47"/>
        <v>#VALUE!</v>
      </c>
      <c r="S94" s="17">
        <f t="shared" si="48"/>
        <v>0</v>
      </c>
      <c r="T94" s="35" t="str">
        <f t="shared" si="49"/>
        <v/>
      </c>
      <c r="U94" s="35" t="str">
        <f t="shared" si="30"/>
        <v/>
      </c>
      <c r="V94" s="35">
        <f t="shared" si="31"/>
        <v>0</v>
      </c>
      <c r="W94" s="161" t="e">
        <f>VLOOKUP(CertState,Lookups!$A$30:$E$32,2,FALSE)</f>
        <v>#N/A</v>
      </c>
      <c r="X94" s="162" t="str">
        <f t="shared" si="32"/>
        <v/>
      </c>
      <c r="Y94" s="135" t="e">
        <f>VLOOKUP(CertState,Lookups!$A$30:$E$32,3,FALSE)</f>
        <v>#N/A</v>
      </c>
      <c r="Z94" s="162" t="str">
        <f t="shared" si="33"/>
        <v/>
      </c>
      <c r="AA94" s="162" t="str">
        <f t="shared" si="34"/>
        <v/>
      </c>
      <c r="AB94" t="str">
        <f t="shared" si="35"/>
        <v/>
      </c>
      <c r="AC94" t="str">
        <f t="shared" si="36"/>
        <v/>
      </c>
      <c r="AD94" s="162" t="str">
        <f t="shared" si="37"/>
        <v/>
      </c>
      <c r="AE94" s="162">
        <f t="shared" si="38"/>
        <v>0</v>
      </c>
    </row>
    <row r="95" spans="1:31" x14ac:dyDescent="0.25">
      <c r="A95" s="36">
        <v>86</v>
      </c>
      <c r="B95" s="33"/>
      <c r="C95" s="33"/>
      <c r="D95" s="27"/>
      <c r="E95" s="34"/>
      <c r="F95" s="169"/>
      <c r="G95" s="170"/>
      <c r="H95" s="171"/>
      <c r="I95" s="16" t="e">
        <f t="shared" si="39"/>
        <v>#VALUE!</v>
      </c>
      <c r="J95" s="15" t="e">
        <f t="shared" si="6"/>
        <v>#VALUE!</v>
      </c>
      <c r="K95" s="16">
        <f t="shared" si="40"/>
        <v>0</v>
      </c>
      <c r="L95" s="16" t="e">
        <f t="shared" si="41"/>
        <v>#VALUE!</v>
      </c>
      <c r="M95" s="89">
        <f t="shared" si="42"/>
        <v>0</v>
      </c>
      <c r="N95" s="68">
        <f t="shared" si="43"/>
        <v>0</v>
      </c>
      <c r="O95" s="68" t="e">
        <f t="shared" si="44"/>
        <v>#VALUE!</v>
      </c>
      <c r="P95" s="68" t="e">
        <f t="shared" si="45"/>
        <v>#VALUE!</v>
      </c>
      <c r="Q95" s="17" t="e">
        <f t="shared" si="46"/>
        <v>#VALUE!</v>
      </c>
      <c r="R95" s="17" t="e">
        <f t="shared" si="47"/>
        <v>#VALUE!</v>
      </c>
      <c r="S95" s="17">
        <f t="shared" si="48"/>
        <v>0</v>
      </c>
      <c r="T95" s="35" t="str">
        <f t="shared" si="49"/>
        <v/>
      </c>
      <c r="U95" s="35" t="str">
        <f t="shared" si="30"/>
        <v/>
      </c>
      <c r="V95" s="35">
        <f t="shared" si="31"/>
        <v>0</v>
      </c>
      <c r="W95" s="161" t="e">
        <f>VLOOKUP(CertState,Lookups!$A$30:$E$32,2,FALSE)</f>
        <v>#N/A</v>
      </c>
      <c r="X95" s="162" t="str">
        <f t="shared" si="32"/>
        <v/>
      </c>
      <c r="Y95" s="135" t="e">
        <f>VLOOKUP(CertState,Lookups!$A$30:$E$32,3,FALSE)</f>
        <v>#N/A</v>
      </c>
      <c r="Z95" s="162" t="str">
        <f t="shared" si="33"/>
        <v/>
      </c>
      <c r="AA95" s="162" t="str">
        <f t="shared" si="34"/>
        <v/>
      </c>
      <c r="AB95" t="str">
        <f t="shared" si="35"/>
        <v/>
      </c>
      <c r="AC95" t="str">
        <f t="shared" si="36"/>
        <v/>
      </c>
      <c r="AD95" s="162" t="str">
        <f t="shared" si="37"/>
        <v/>
      </c>
      <c r="AE95" s="162">
        <f t="shared" si="38"/>
        <v>0</v>
      </c>
    </row>
    <row r="96" spans="1:31" x14ac:dyDescent="0.25">
      <c r="A96" s="36">
        <v>87</v>
      </c>
      <c r="B96" s="33"/>
      <c r="C96" s="33"/>
      <c r="D96" s="27"/>
      <c r="E96" s="34"/>
      <c r="F96" s="169"/>
      <c r="G96" s="170"/>
      <c r="H96" s="171"/>
      <c r="I96" s="16" t="e">
        <f t="shared" si="39"/>
        <v>#VALUE!</v>
      </c>
      <c r="J96" s="15" t="e">
        <f t="shared" si="6"/>
        <v>#VALUE!</v>
      </c>
      <c r="K96" s="16">
        <f t="shared" si="40"/>
        <v>0</v>
      </c>
      <c r="L96" s="16" t="e">
        <f t="shared" si="41"/>
        <v>#VALUE!</v>
      </c>
      <c r="M96" s="89">
        <f t="shared" si="42"/>
        <v>0</v>
      </c>
      <c r="N96" s="68">
        <f t="shared" si="43"/>
        <v>0</v>
      </c>
      <c r="O96" s="68" t="e">
        <f t="shared" si="44"/>
        <v>#VALUE!</v>
      </c>
      <c r="P96" s="68" t="e">
        <f t="shared" si="45"/>
        <v>#VALUE!</v>
      </c>
      <c r="Q96" s="17" t="e">
        <f t="shared" si="46"/>
        <v>#VALUE!</v>
      </c>
      <c r="R96" s="17" t="e">
        <f t="shared" si="47"/>
        <v>#VALUE!</v>
      </c>
      <c r="S96" s="17">
        <f t="shared" si="48"/>
        <v>0</v>
      </c>
      <c r="T96" s="35" t="str">
        <f t="shared" si="49"/>
        <v/>
      </c>
      <c r="U96" s="35" t="str">
        <f t="shared" si="30"/>
        <v/>
      </c>
      <c r="V96" s="35">
        <f t="shared" si="31"/>
        <v>0</v>
      </c>
      <c r="W96" s="161" t="e">
        <f>VLOOKUP(CertState,Lookups!$A$30:$E$32,2,FALSE)</f>
        <v>#N/A</v>
      </c>
      <c r="X96" s="162" t="str">
        <f t="shared" si="32"/>
        <v/>
      </c>
      <c r="Y96" s="135" t="e">
        <f>VLOOKUP(CertState,Lookups!$A$30:$E$32,3,FALSE)</f>
        <v>#N/A</v>
      </c>
      <c r="Z96" s="162" t="str">
        <f t="shared" si="33"/>
        <v/>
      </c>
      <c r="AA96" s="162" t="str">
        <f t="shared" si="34"/>
        <v/>
      </c>
      <c r="AB96" t="str">
        <f t="shared" si="35"/>
        <v/>
      </c>
      <c r="AC96" t="str">
        <f t="shared" si="36"/>
        <v/>
      </c>
      <c r="AD96" s="162" t="str">
        <f t="shared" si="37"/>
        <v/>
      </c>
      <c r="AE96" s="162">
        <f t="shared" si="38"/>
        <v>0</v>
      </c>
    </row>
    <row r="97" spans="1:31" x14ac:dyDescent="0.25">
      <c r="A97" s="36">
        <v>88</v>
      </c>
      <c r="B97" s="33"/>
      <c r="C97" s="33"/>
      <c r="D97" s="27"/>
      <c r="E97" s="34"/>
      <c r="F97" s="169"/>
      <c r="G97" s="170"/>
      <c r="H97" s="171"/>
      <c r="I97" s="16" t="e">
        <f t="shared" si="39"/>
        <v>#VALUE!</v>
      </c>
      <c r="J97" s="15" t="e">
        <f t="shared" si="6"/>
        <v>#VALUE!</v>
      </c>
      <c r="K97" s="16">
        <f t="shared" si="40"/>
        <v>0</v>
      </c>
      <c r="L97" s="16" t="e">
        <f t="shared" si="41"/>
        <v>#VALUE!</v>
      </c>
      <c r="M97" s="89">
        <f t="shared" si="42"/>
        <v>0</v>
      </c>
      <c r="N97" s="68">
        <f t="shared" si="43"/>
        <v>0</v>
      </c>
      <c r="O97" s="68" t="e">
        <f t="shared" si="44"/>
        <v>#VALUE!</v>
      </c>
      <c r="P97" s="68" t="e">
        <f t="shared" si="45"/>
        <v>#VALUE!</v>
      </c>
      <c r="Q97" s="17" t="e">
        <f t="shared" si="46"/>
        <v>#VALUE!</v>
      </c>
      <c r="R97" s="17" t="e">
        <f t="shared" si="47"/>
        <v>#VALUE!</v>
      </c>
      <c r="S97" s="17">
        <f t="shared" si="48"/>
        <v>0</v>
      </c>
      <c r="T97" s="35" t="str">
        <f t="shared" si="49"/>
        <v/>
      </c>
      <c r="U97" s="35" t="str">
        <f t="shared" si="30"/>
        <v/>
      </c>
      <c r="V97" s="35">
        <f t="shared" si="31"/>
        <v>0</v>
      </c>
      <c r="W97" s="161" t="e">
        <f>VLOOKUP(CertState,Lookups!$A$30:$E$32,2,FALSE)</f>
        <v>#N/A</v>
      </c>
      <c r="X97" s="162" t="str">
        <f t="shared" si="32"/>
        <v/>
      </c>
      <c r="Y97" s="135" t="e">
        <f>VLOOKUP(CertState,Lookups!$A$30:$E$32,3,FALSE)</f>
        <v>#N/A</v>
      </c>
      <c r="Z97" s="162" t="str">
        <f t="shared" si="33"/>
        <v/>
      </c>
      <c r="AA97" s="162" t="str">
        <f t="shared" si="34"/>
        <v/>
      </c>
      <c r="AB97" t="str">
        <f t="shared" si="35"/>
        <v/>
      </c>
      <c r="AC97" t="str">
        <f t="shared" si="36"/>
        <v/>
      </c>
      <c r="AD97" s="162" t="str">
        <f t="shared" si="37"/>
        <v/>
      </c>
      <c r="AE97" s="162">
        <f t="shared" si="38"/>
        <v>0</v>
      </c>
    </row>
    <row r="98" spans="1:31" x14ac:dyDescent="0.25">
      <c r="A98" s="36">
        <v>89</v>
      </c>
      <c r="B98" s="33"/>
      <c r="C98" s="33"/>
      <c r="D98" s="27"/>
      <c r="E98" s="34"/>
      <c r="F98" s="169"/>
      <c r="G98" s="170"/>
      <c r="H98" s="171"/>
      <c r="I98" s="16" t="e">
        <f t="shared" si="39"/>
        <v>#VALUE!</v>
      </c>
      <c r="J98" s="15" t="e">
        <f t="shared" si="6"/>
        <v>#VALUE!</v>
      </c>
      <c r="K98" s="16">
        <f t="shared" si="40"/>
        <v>0</v>
      </c>
      <c r="L98" s="16" t="e">
        <f t="shared" si="41"/>
        <v>#VALUE!</v>
      </c>
      <c r="M98" s="89">
        <f t="shared" si="42"/>
        <v>0</v>
      </c>
      <c r="N98" s="68">
        <f t="shared" si="43"/>
        <v>0</v>
      </c>
      <c r="O98" s="68" t="e">
        <f t="shared" si="44"/>
        <v>#VALUE!</v>
      </c>
      <c r="P98" s="68" t="e">
        <f t="shared" si="45"/>
        <v>#VALUE!</v>
      </c>
      <c r="Q98" s="17" t="e">
        <f t="shared" si="46"/>
        <v>#VALUE!</v>
      </c>
      <c r="R98" s="17" t="e">
        <f t="shared" si="47"/>
        <v>#VALUE!</v>
      </c>
      <c r="S98" s="17">
        <f t="shared" si="48"/>
        <v>0</v>
      </c>
      <c r="T98" s="35" t="str">
        <f t="shared" si="49"/>
        <v/>
      </c>
      <c r="U98" s="35" t="str">
        <f t="shared" si="30"/>
        <v/>
      </c>
      <c r="V98" s="35">
        <f t="shared" si="31"/>
        <v>0</v>
      </c>
      <c r="W98" s="161" t="e">
        <f>VLOOKUP(CertState,Lookups!$A$30:$E$32,2,FALSE)</f>
        <v>#N/A</v>
      </c>
      <c r="X98" s="162" t="str">
        <f t="shared" si="32"/>
        <v/>
      </c>
      <c r="Y98" s="135" t="e">
        <f>VLOOKUP(CertState,Lookups!$A$30:$E$32,3,FALSE)</f>
        <v>#N/A</v>
      </c>
      <c r="Z98" s="162" t="str">
        <f t="shared" si="33"/>
        <v/>
      </c>
      <c r="AA98" s="162" t="str">
        <f t="shared" si="34"/>
        <v/>
      </c>
      <c r="AB98" t="str">
        <f t="shared" si="35"/>
        <v/>
      </c>
      <c r="AC98" t="str">
        <f t="shared" si="36"/>
        <v/>
      </c>
      <c r="AD98" s="162" t="str">
        <f t="shared" si="37"/>
        <v/>
      </c>
      <c r="AE98" s="162">
        <f t="shared" si="38"/>
        <v>0</v>
      </c>
    </row>
    <row r="99" spans="1:31" x14ac:dyDescent="0.25">
      <c r="A99" s="36">
        <v>90</v>
      </c>
      <c r="B99" s="33"/>
      <c r="C99" s="33"/>
      <c r="D99" s="27"/>
      <c r="E99" s="34"/>
      <c r="F99" s="169"/>
      <c r="G99" s="170"/>
      <c r="H99" s="171"/>
      <c r="I99" s="16" t="e">
        <f t="shared" si="39"/>
        <v>#VALUE!</v>
      </c>
      <c r="J99" s="15" t="e">
        <f t="shared" si="6"/>
        <v>#VALUE!</v>
      </c>
      <c r="K99" s="16">
        <f t="shared" si="40"/>
        <v>0</v>
      </c>
      <c r="L99" s="16" t="e">
        <f t="shared" si="41"/>
        <v>#VALUE!</v>
      </c>
      <c r="M99" s="89">
        <f t="shared" si="42"/>
        <v>0</v>
      </c>
      <c r="N99" s="68">
        <f t="shared" si="43"/>
        <v>0</v>
      </c>
      <c r="O99" s="68" t="e">
        <f t="shared" si="44"/>
        <v>#VALUE!</v>
      </c>
      <c r="P99" s="68" t="e">
        <f t="shared" si="45"/>
        <v>#VALUE!</v>
      </c>
      <c r="Q99" s="17" t="e">
        <f t="shared" si="46"/>
        <v>#VALUE!</v>
      </c>
      <c r="R99" s="17" t="e">
        <f t="shared" si="47"/>
        <v>#VALUE!</v>
      </c>
      <c r="S99" s="17">
        <f t="shared" si="48"/>
        <v>0</v>
      </c>
      <c r="T99" s="35" t="str">
        <f t="shared" si="49"/>
        <v/>
      </c>
      <c r="U99" s="35" t="str">
        <f t="shared" si="30"/>
        <v/>
      </c>
      <c r="V99" s="35">
        <f t="shared" si="31"/>
        <v>0</v>
      </c>
      <c r="W99" s="161" t="e">
        <f>VLOOKUP(CertState,Lookups!$A$30:$E$32,2,FALSE)</f>
        <v>#N/A</v>
      </c>
      <c r="X99" s="162" t="str">
        <f t="shared" si="32"/>
        <v/>
      </c>
      <c r="Y99" s="135" t="e">
        <f>VLOOKUP(CertState,Lookups!$A$30:$E$32,3,FALSE)</f>
        <v>#N/A</v>
      </c>
      <c r="Z99" s="162" t="str">
        <f t="shared" si="33"/>
        <v/>
      </c>
      <c r="AA99" s="162" t="str">
        <f t="shared" si="34"/>
        <v/>
      </c>
      <c r="AB99" t="str">
        <f t="shared" si="35"/>
        <v/>
      </c>
      <c r="AC99" t="str">
        <f t="shared" si="36"/>
        <v/>
      </c>
      <c r="AD99" s="162" t="str">
        <f t="shared" si="37"/>
        <v/>
      </c>
      <c r="AE99" s="162">
        <f t="shared" si="38"/>
        <v>0</v>
      </c>
    </row>
    <row r="100" spans="1:31" x14ac:dyDescent="0.25">
      <c r="A100" s="36">
        <v>91</v>
      </c>
      <c r="B100" s="33"/>
      <c r="C100" s="33"/>
      <c r="D100" s="27"/>
      <c r="E100" s="34"/>
      <c r="F100" s="169"/>
      <c r="G100" s="170"/>
      <c r="H100" s="171"/>
      <c r="I100" s="16" t="e">
        <f t="shared" si="39"/>
        <v>#VALUE!</v>
      </c>
      <c r="J100" s="15" t="e">
        <f t="shared" si="6"/>
        <v>#VALUE!</v>
      </c>
      <c r="K100" s="16">
        <f t="shared" si="40"/>
        <v>0</v>
      </c>
      <c r="L100" s="16" t="e">
        <f t="shared" si="41"/>
        <v>#VALUE!</v>
      </c>
      <c r="M100" s="89">
        <f t="shared" si="42"/>
        <v>0</v>
      </c>
      <c r="N100" s="68">
        <f t="shared" si="43"/>
        <v>0</v>
      </c>
      <c r="O100" s="68" t="e">
        <f t="shared" si="44"/>
        <v>#VALUE!</v>
      </c>
      <c r="P100" s="68" t="e">
        <f t="shared" si="45"/>
        <v>#VALUE!</v>
      </c>
      <c r="Q100" s="17" t="e">
        <f t="shared" si="46"/>
        <v>#VALUE!</v>
      </c>
      <c r="R100" s="17" t="e">
        <f t="shared" si="47"/>
        <v>#VALUE!</v>
      </c>
      <c r="S100" s="17">
        <f t="shared" si="48"/>
        <v>0</v>
      </c>
      <c r="T100" s="35" t="str">
        <f t="shared" si="49"/>
        <v/>
      </c>
      <c r="U100" s="35" t="str">
        <f t="shared" si="30"/>
        <v/>
      </c>
      <c r="V100" s="35">
        <f t="shared" si="31"/>
        <v>0</v>
      </c>
      <c r="W100" s="161" t="e">
        <f>VLOOKUP(CertState,Lookups!$A$30:$E$32,2,FALSE)</f>
        <v>#N/A</v>
      </c>
      <c r="X100" s="162" t="str">
        <f t="shared" si="32"/>
        <v/>
      </c>
      <c r="Y100" s="135" t="e">
        <f>VLOOKUP(CertState,Lookups!$A$30:$E$32,3,FALSE)</f>
        <v>#N/A</v>
      </c>
      <c r="Z100" s="162" t="str">
        <f t="shared" si="33"/>
        <v/>
      </c>
      <c r="AA100" s="162" t="str">
        <f t="shared" si="34"/>
        <v/>
      </c>
      <c r="AB100" t="str">
        <f t="shared" si="35"/>
        <v/>
      </c>
      <c r="AC100" t="str">
        <f t="shared" si="36"/>
        <v/>
      </c>
      <c r="AD100" s="162" t="str">
        <f t="shared" si="37"/>
        <v/>
      </c>
      <c r="AE100" s="162">
        <f t="shared" si="38"/>
        <v>0</v>
      </c>
    </row>
    <row r="101" spans="1:31" x14ac:dyDescent="0.25">
      <c r="A101" s="36">
        <v>92</v>
      </c>
      <c r="B101" s="33"/>
      <c r="C101" s="33"/>
      <c r="D101" s="27"/>
      <c r="E101" s="34"/>
      <c r="F101" s="169"/>
      <c r="G101" s="170"/>
      <c r="H101" s="171"/>
      <c r="I101" s="16" t="e">
        <f t="shared" si="39"/>
        <v>#VALUE!</v>
      </c>
      <c r="J101" s="15" t="e">
        <f t="shared" si="6"/>
        <v>#VALUE!</v>
      </c>
      <c r="K101" s="16">
        <f t="shared" si="40"/>
        <v>0</v>
      </c>
      <c r="L101" s="16" t="e">
        <f t="shared" si="41"/>
        <v>#VALUE!</v>
      </c>
      <c r="M101" s="89">
        <f t="shared" si="42"/>
        <v>0</v>
      </c>
      <c r="N101" s="68">
        <f t="shared" si="43"/>
        <v>0</v>
      </c>
      <c r="O101" s="68" t="e">
        <f t="shared" si="44"/>
        <v>#VALUE!</v>
      </c>
      <c r="P101" s="68" t="e">
        <f t="shared" si="45"/>
        <v>#VALUE!</v>
      </c>
      <c r="Q101" s="17" t="e">
        <f t="shared" si="46"/>
        <v>#VALUE!</v>
      </c>
      <c r="R101" s="17" t="e">
        <f t="shared" si="47"/>
        <v>#VALUE!</v>
      </c>
      <c r="S101" s="17">
        <f t="shared" si="48"/>
        <v>0</v>
      </c>
      <c r="T101" s="35" t="str">
        <f t="shared" si="49"/>
        <v/>
      </c>
      <c r="U101" s="35" t="str">
        <f t="shared" si="30"/>
        <v/>
      </c>
      <c r="V101" s="35">
        <f t="shared" si="31"/>
        <v>0</v>
      </c>
      <c r="W101" s="161" t="e">
        <f>VLOOKUP(CertState,Lookups!$A$30:$E$32,2,FALSE)</f>
        <v>#N/A</v>
      </c>
      <c r="X101" s="162" t="str">
        <f t="shared" si="32"/>
        <v/>
      </c>
      <c r="Y101" s="135" t="e">
        <f>VLOOKUP(CertState,Lookups!$A$30:$E$32,3,FALSE)</f>
        <v>#N/A</v>
      </c>
      <c r="Z101" s="162" t="str">
        <f t="shared" si="33"/>
        <v/>
      </c>
      <c r="AA101" s="162" t="str">
        <f t="shared" si="34"/>
        <v/>
      </c>
      <c r="AB101" t="str">
        <f t="shared" si="35"/>
        <v/>
      </c>
      <c r="AC101" t="str">
        <f t="shared" si="36"/>
        <v/>
      </c>
      <c r="AD101" s="162" t="str">
        <f t="shared" si="37"/>
        <v/>
      </c>
      <c r="AE101" s="162">
        <f t="shared" si="38"/>
        <v>0</v>
      </c>
    </row>
    <row r="102" spans="1:31" x14ac:dyDescent="0.25">
      <c r="A102" s="36">
        <v>93</v>
      </c>
      <c r="B102" s="33"/>
      <c r="C102" s="33"/>
      <c r="D102" s="27"/>
      <c r="E102" s="34"/>
      <c r="F102" s="169"/>
      <c r="G102" s="170"/>
      <c r="H102" s="171"/>
      <c r="I102" s="16" t="e">
        <f t="shared" si="39"/>
        <v>#VALUE!</v>
      </c>
      <c r="J102" s="15" t="e">
        <f t="shared" si="6"/>
        <v>#VALUE!</v>
      </c>
      <c r="K102" s="16">
        <f t="shared" si="40"/>
        <v>0</v>
      </c>
      <c r="L102" s="16" t="e">
        <f t="shared" si="41"/>
        <v>#VALUE!</v>
      </c>
      <c r="M102" s="89">
        <f t="shared" si="42"/>
        <v>0</v>
      </c>
      <c r="N102" s="68">
        <f t="shared" si="43"/>
        <v>0</v>
      </c>
      <c r="O102" s="68" t="e">
        <f t="shared" si="44"/>
        <v>#VALUE!</v>
      </c>
      <c r="P102" s="68" t="e">
        <f t="shared" si="45"/>
        <v>#VALUE!</v>
      </c>
      <c r="Q102" s="17" t="e">
        <f t="shared" si="46"/>
        <v>#VALUE!</v>
      </c>
      <c r="R102" s="17" t="e">
        <f t="shared" si="47"/>
        <v>#VALUE!</v>
      </c>
      <c r="S102" s="17">
        <f t="shared" si="48"/>
        <v>0</v>
      </c>
      <c r="T102" s="35" t="str">
        <f t="shared" si="49"/>
        <v/>
      </c>
      <c r="U102" s="35" t="str">
        <f t="shared" si="30"/>
        <v/>
      </c>
      <c r="V102" s="35">
        <f t="shared" si="31"/>
        <v>0</v>
      </c>
      <c r="W102" s="161" t="e">
        <f>VLOOKUP(CertState,Lookups!$A$30:$E$32,2,FALSE)</f>
        <v>#N/A</v>
      </c>
      <c r="X102" s="162" t="str">
        <f t="shared" si="32"/>
        <v/>
      </c>
      <c r="Y102" s="135" t="e">
        <f>VLOOKUP(CertState,Lookups!$A$30:$E$32,3,FALSE)</f>
        <v>#N/A</v>
      </c>
      <c r="Z102" s="162" t="str">
        <f t="shared" si="33"/>
        <v/>
      </c>
      <c r="AA102" s="162" t="str">
        <f t="shared" si="34"/>
        <v/>
      </c>
      <c r="AB102" t="str">
        <f t="shared" si="35"/>
        <v/>
      </c>
      <c r="AC102" t="str">
        <f t="shared" si="36"/>
        <v/>
      </c>
      <c r="AD102" s="162" t="str">
        <f t="shared" si="37"/>
        <v/>
      </c>
      <c r="AE102" s="162">
        <f t="shared" si="38"/>
        <v>0</v>
      </c>
    </row>
    <row r="103" spans="1:31" x14ac:dyDescent="0.25">
      <c r="A103" s="36">
        <v>94</v>
      </c>
      <c r="B103" s="33"/>
      <c r="C103" s="33"/>
      <c r="D103" s="27"/>
      <c r="E103" s="34"/>
      <c r="F103" s="169"/>
      <c r="G103" s="170"/>
      <c r="H103" s="171"/>
      <c r="I103" s="16" t="e">
        <f t="shared" si="39"/>
        <v>#VALUE!</v>
      </c>
      <c r="J103" s="15" t="e">
        <f t="shared" si="6"/>
        <v>#VALUE!</v>
      </c>
      <c r="K103" s="16">
        <f t="shared" si="40"/>
        <v>0</v>
      </c>
      <c r="L103" s="16" t="e">
        <f t="shared" si="41"/>
        <v>#VALUE!</v>
      </c>
      <c r="M103" s="89">
        <f t="shared" si="42"/>
        <v>0</v>
      </c>
      <c r="N103" s="68">
        <f t="shared" si="43"/>
        <v>0</v>
      </c>
      <c r="O103" s="68" t="e">
        <f t="shared" si="44"/>
        <v>#VALUE!</v>
      </c>
      <c r="P103" s="68" t="e">
        <f t="shared" si="45"/>
        <v>#VALUE!</v>
      </c>
      <c r="Q103" s="17" t="e">
        <f t="shared" si="46"/>
        <v>#VALUE!</v>
      </c>
      <c r="R103" s="17" t="e">
        <f t="shared" si="47"/>
        <v>#VALUE!</v>
      </c>
      <c r="S103" s="17">
        <f t="shared" si="48"/>
        <v>0</v>
      </c>
      <c r="T103" s="35" t="str">
        <f t="shared" si="49"/>
        <v/>
      </c>
      <c r="U103" s="35" t="str">
        <f t="shared" si="30"/>
        <v/>
      </c>
      <c r="V103" s="35">
        <f t="shared" si="31"/>
        <v>0</v>
      </c>
      <c r="W103" s="161" t="e">
        <f>VLOOKUP(CertState,Lookups!$A$30:$E$32,2,FALSE)</f>
        <v>#N/A</v>
      </c>
      <c r="X103" s="162" t="str">
        <f t="shared" si="32"/>
        <v/>
      </c>
      <c r="Y103" s="135" t="e">
        <f>VLOOKUP(CertState,Lookups!$A$30:$E$32,3,FALSE)</f>
        <v>#N/A</v>
      </c>
      <c r="Z103" s="162" t="str">
        <f t="shared" si="33"/>
        <v/>
      </c>
      <c r="AA103" s="162" t="str">
        <f t="shared" si="34"/>
        <v/>
      </c>
      <c r="AB103" t="str">
        <f t="shared" si="35"/>
        <v/>
      </c>
      <c r="AC103" t="str">
        <f t="shared" si="36"/>
        <v/>
      </c>
      <c r="AD103" s="162" t="str">
        <f t="shared" si="37"/>
        <v/>
      </c>
      <c r="AE103" s="162">
        <f t="shared" si="38"/>
        <v>0</v>
      </c>
    </row>
    <row r="104" spans="1:31" x14ac:dyDescent="0.25">
      <c r="A104" s="36">
        <v>95</v>
      </c>
      <c r="B104" s="33"/>
      <c r="C104" s="33"/>
      <c r="D104" s="27"/>
      <c r="E104" s="34"/>
      <c r="F104" s="169"/>
      <c r="G104" s="170"/>
      <c r="H104" s="171"/>
      <c r="I104" s="16" t="e">
        <f t="shared" si="39"/>
        <v>#VALUE!</v>
      </c>
      <c r="J104" s="15" t="e">
        <f t="shared" si="6"/>
        <v>#VALUE!</v>
      </c>
      <c r="K104" s="16">
        <f t="shared" si="40"/>
        <v>0</v>
      </c>
      <c r="L104" s="16" t="e">
        <f t="shared" si="41"/>
        <v>#VALUE!</v>
      </c>
      <c r="M104" s="89">
        <f t="shared" si="42"/>
        <v>0</v>
      </c>
      <c r="N104" s="68">
        <f t="shared" si="43"/>
        <v>0</v>
      </c>
      <c r="O104" s="68" t="e">
        <f t="shared" si="44"/>
        <v>#VALUE!</v>
      </c>
      <c r="P104" s="68" t="e">
        <f t="shared" si="45"/>
        <v>#VALUE!</v>
      </c>
      <c r="Q104" s="17" t="e">
        <f t="shared" si="46"/>
        <v>#VALUE!</v>
      </c>
      <c r="R104" s="17" t="e">
        <f t="shared" si="47"/>
        <v>#VALUE!</v>
      </c>
      <c r="S104" s="17">
        <f t="shared" si="48"/>
        <v>0</v>
      </c>
      <c r="T104" s="35" t="str">
        <f t="shared" si="49"/>
        <v/>
      </c>
      <c r="U104" s="35" t="str">
        <f t="shared" si="30"/>
        <v/>
      </c>
      <c r="V104" s="35">
        <f t="shared" si="31"/>
        <v>0</v>
      </c>
      <c r="W104" s="161" t="e">
        <f>VLOOKUP(CertState,Lookups!$A$30:$E$32,2,FALSE)</f>
        <v>#N/A</v>
      </c>
      <c r="X104" s="162" t="str">
        <f t="shared" si="32"/>
        <v/>
      </c>
      <c r="Y104" s="135" t="e">
        <f>VLOOKUP(CertState,Lookups!$A$30:$E$32,3,FALSE)</f>
        <v>#N/A</v>
      </c>
      <c r="Z104" s="162" t="str">
        <f t="shared" si="33"/>
        <v/>
      </c>
      <c r="AA104" s="162" t="str">
        <f t="shared" si="34"/>
        <v/>
      </c>
      <c r="AB104" t="str">
        <f t="shared" si="35"/>
        <v/>
      </c>
      <c r="AC104" t="str">
        <f t="shared" si="36"/>
        <v/>
      </c>
      <c r="AD104" s="162" t="str">
        <f t="shared" si="37"/>
        <v/>
      </c>
      <c r="AE104" s="162">
        <f t="shared" si="38"/>
        <v>0</v>
      </c>
    </row>
    <row r="105" spans="1:31" x14ac:dyDescent="0.25">
      <c r="A105" s="36">
        <v>96</v>
      </c>
      <c r="B105" s="33"/>
      <c r="C105" s="33"/>
      <c r="D105" s="27"/>
      <c r="E105" s="34"/>
      <c r="F105" s="169"/>
      <c r="G105" s="170"/>
      <c r="H105" s="171"/>
      <c r="I105" s="16" t="e">
        <f t="shared" si="39"/>
        <v>#VALUE!</v>
      </c>
      <c r="J105" s="15" t="e">
        <f t="shared" si="6"/>
        <v>#VALUE!</v>
      </c>
      <c r="K105" s="16">
        <f t="shared" si="40"/>
        <v>0</v>
      </c>
      <c r="L105" s="16" t="e">
        <f t="shared" si="41"/>
        <v>#VALUE!</v>
      </c>
      <c r="M105" s="89">
        <f t="shared" si="42"/>
        <v>0</v>
      </c>
      <c r="N105" s="68">
        <f t="shared" si="43"/>
        <v>0</v>
      </c>
      <c r="O105" s="68" t="e">
        <f t="shared" si="44"/>
        <v>#VALUE!</v>
      </c>
      <c r="P105" s="68" t="e">
        <f t="shared" si="45"/>
        <v>#VALUE!</v>
      </c>
      <c r="Q105" s="17" t="e">
        <f t="shared" si="46"/>
        <v>#VALUE!</v>
      </c>
      <c r="R105" s="17" t="e">
        <f t="shared" si="47"/>
        <v>#VALUE!</v>
      </c>
      <c r="S105" s="17">
        <f t="shared" si="48"/>
        <v>0</v>
      </c>
      <c r="T105" s="35" t="str">
        <f t="shared" si="49"/>
        <v/>
      </c>
      <c r="U105" s="35" t="str">
        <f t="shared" si="30"/>
        <v/>
      </c>
      <c r="V105" s="35">
        <f t="shared" si="31"/>
        <v>0</v>
      </c>
      <c r="W105" s="161" t="e">
        <f>VLOOKUP(CertState,Lookups!$A$30:$E$32,2,FALSE)</f>
        <v>#N/A</v>
      </c>
      <c r="X105" s="162" t="str">
        <f t="shared" si="32"/>
        <v/>
      </c>
      <c r="Y105" s="135" t="e">
        <f>VLOOKUP(CertState,Lookups!$A$30:$E$32,3,FALSE)</f>
        <v>#N/A</v>
      </c>
      <c r="Z105" s="162" t="str">
        <f t="shared" si="33"/>
        <v/>
      </c>
      <c r="AA105" s="162" t="str">
        <f t="shared" si="34"/>
        <v/>
      </c>
      <c r="AB105" t="str">
        <f t="shared" si="35"/>
        <v/>
      </c>
      <c r="AC105" t="str">
        <f t="shared" si="36"/>
        <v/>
      </c>
      <c r="AD105" s="162" t="str">
        <f t="shared" si="37"/>
        <v/>
      </c>
      <c r="AE105" s="162">
        <f t="shared" si="38"/>
        <v>0</v>
      </c>
    </row>
    <row r="106" spans="1:31" x14ac:dyDescent="0.25">
      <c r="A106" s="36">
        <v>97</v>
      </c>
      <c r="B106" s="33"/>
      <c r="C106" s="33"/>
      <c r="D106" s="27"/>
      <c r="E106" s="34"/>
      <c r="F106" s="169"/>
      <c r="G106" s="170"/>
      <c r="H106" s="171"/>
      <c r="I106" s="16" t="e">
        <f t="shared" si="39"/>
        <v>#VALUE!</v>
      </c>
      <c r="J106" s="15" t="e">
        <f t="shared" si="6"/>
        <v>#VALUE!</v>
      </c>
      <c r="K106" s="16">
        <f t="shared" si="40"/>
        <v>0</v>
      </c>
      <c r="L106" s="16" t="e">
        <f t="shared" si="41"/>
        <v>#VALUE!</v>
      </c>
      <c r="M106" s="89">
        <f t="shared" si="42"/>
        <v>0</v>
      </c>
      <c r="N106" s="68">
        <f t="shared" si="43"/>
        <v>0</v>
      </c>
      <c r="O106" s="68" t="e">
        <f t="shared" si="44"/>
        <v>#VALUE!</v>
      </c>
      <c r="P106" s="68" t="e">
        <f t="shared" si="45"/>
        <v>#VALUE!</v>
      </c>
      <c r="Q106" s="17" t="e">
        <f t="shared" si="46"/>
        <v>#VALUE!</v>
      </c>
      <c r="R106" s="17" t="e">
        <f t="shared" si="47"/>
        <v>#VALUE!</v>
      </c>
      <c r="S106" s="17">
        <f t="shared" si="48"/>
        <v>0</v>
      </c>
      <c r="T106" s="35" t="str">
        <f t="shared" si="49"/>
        <v/>
      </c>
      <c r="U106" s="35" t="str">
        <f t="shared" si="30"/>
        <v/>
      </c>
      <c r="V106" s="35">
        <f t="shared" si="31"/>
        <v>0</v>
      </c>
      <c r="W106" s="161" t="e">
        <f>VLOOKUP(CertState,Lookups!$A$30:$E$32,2,FALSE)</f>
        <v>#N/A</v>
      </c>
      <c r="X106" s="162" t="str">
        <f t="shared" si="32"/>
        <v/>
      </c>
      <c r="Y106" s="135" t="e">
        <f>VLOOKUP(CertState,Lookups!$A$30:$E$32,3,FALSE)</f>
        <v>#N/A</v>
      </c>
      <c r="Z106" s="162" t="str">
        <f t="shared" si="33"/>
        <v/>
      </c>
      <c r="AA106" s="162" t="str">
        <f t="shared" si="34"/>
        <v/>
      </c>
      <c r="AB106" t="str">
        <f t="shared" si="35"/>
        <v/>
      </c>
      <c r="AC106" t="str">
        <f t="shared" si="36"/>
        <v/>
      </c>
      <c r="AD106" s="162" t="str">
        <f t="shared" si="37"/>
        <v/>
      </c>
      <c r="AE106" s="162">
        <f t="shared" si="38"/>
        <v>0</v>
      </c>
    </row>
    <row r="107" spans="1:31" x14ac:dyDescent="0.25">
      <c r="A107" s="36">
        <v>98</v>
      </c>
      <c r="B107" s="33"/>
      <c r="C107" s="33"/>
      <c r="D107" s="27"/>
      <c r="E107" s="34"/>
      <c r="F107" s="169"/>
      <c r="G107" s="170"/>
      <c r="H107" s="171"/>
      <c r="I107" s="16" t="e">
        <f t="shared" si="39"/>
        <v>#VALUE!</v>
      </c>
      <c r="J107" s="15" t="e">
        <f t="shared" si="6"/>
        <v>#VALUE!</v>
      </c>
      <c r="K107" s="16">
        <f t="shared" si="40"/>
        <v>0</v>
      </c>
      <c r="L107" s="16" t="e">
        <f t="shared" si="41"/>
        <v>#VALUE!</v>
      </c>
      <c r="M107" s="89">
        <f t="shared" si="42"/>
        <v>0</v>
      </c>
      <c r="N107" s="68">
        <f t="shared" si="43"/>
        <v>0</v>
      </c>
      <c r="O107" s="68" t="e">
        <f t="shared" si="44"/>
        <v>#VALUE!</v>
      </c>
      <c r="P107" s="68" t="e">
        <f t="shared" si="45"/>
        <v>#VALUE!</v>
      </c>
      <c r="Q107" s="17" t="e">
        <f t="shared" si="46"/>
        <v>#VALUE!</v>
      </c>
      <c r="R107" s="17" t="e">
        <f t="shared" si="47"/>
        <v>#VALUE!</v>
      </c>
      <c r="S107" s="17">
        <f t="shared" si="48"/>
        <v>0</v>
      </c>
      <c r="T107" s="35" t="str">
        <f t="shared" si="49"/>
        <v/>
      </c>
      <c r="U107" s="35" t="str">
        <f t="shared" si="30"/>
        <v/>
      </c>
      <c r="V107" s="35">
        <f t="shared" si="31"/>
        <v>0</v>
      </c>
      <c r="W107" s="161" t="e">
        <f>VLOOKUP(CertState,Lookups!$A$30:$E$32,2,FALSE)</f>
        <v>#N/A</v>
      </c>
      <c r="X107" s="162" t="str">
        <f t="shared" si="32"/>
        <v/>
      </c>
      <c r="Y107" s="135" t="e">
        <f>VLOOKUP(CertState,Lookups!$A$30:$E$32,3,FALSE)</f>
        <v>#N/A</v>
      </c>
      <c r="Z107" s="162" t="str">
        <f t="shared" si="33"/>
        <v/>
      </c>
      <c r="AA107" s="162" t="str">
        <f t="shared" si="34"/>
        <v/>
      </c>
      <c r="AB107" t="str">
        <f t="shared" si="35"/>
        <v/>
      </c>
      <c r="AC107" t="str">
        <f t="shared" si="36"/>
        <v/>
      </c>
      <c r="AD107" s="162" t="str">
        <f t="shared" si="37"/>
        <v/>
      </c>
      <c r="AE107" s="162">
        <f t="shared" si="38"/>
        <v>0</v>
      </c>
    </row>
    <row r="108" spans="1:31" x14ac:dyDescent="0.25">
      <c r="A108" s="36">
        <v>99</v>
      </c>
      <c r="B108" s="33"/>
      <c r="C108" s="33"/>
      <c r="D108" s="27"/>
      <c r="E108" s="34"/>
      <c r="F108" s="169"/>
      <c r="G108" s="170"/>
      <c r="H108" s="171"/>
      <c r="I108" s="16" t="e">
        <f t="shared" si="39"/>
        <v>#VALUE!</v>
      </c>
      <c r="J108" s="15" t="e">
        <f t="shared" si="6"/>
        <v>#VALUE!</v>
      </c>
      <c r="K108" s="16">
        <f t="shared" si="40"/>
        <v>0</v>
      </c>
      <c r="L108" s="16" t="e">
        <f t="shared" si="41"/>
        <v>#VALUE!</v>
      </c>
      <c r="M108" s="89">
        <f t="shared" si="42"/>
        <v>0</v>
      </c>
      <c r="N108" s="68">
        <f t="shared" si="43"/>
        <v>0</v>
      </c>
      <c r="O108" s="68" t="e">
        <f t="shared" si="44"/>
        <v>#VALUE!</v>
      </c>
      <c r="P108" s="68" t="e">
        <f t="shared" si="45"/>
        <v>#VALUE!</v>
      </c>
      <c r="Q108" s="17" t="e">
        <f t="shared" si="46"/>
        <v>#VALUE!</v>
      </c>
      <c r="R108" s="17" t="e">
        <f t="shared" si="47"/>
        <v>#VALUE!</v>
      </c>
      <c r="S108" s="17">
        <f t="shared" si="48"/>
        <v>0</v>
      </c>
      <c r="T108" s="35" t="str">
        <f t="shared" si="49"/>
        <v/>
      </c>
      <c r="U108" s="35" t="str">
        <f t="shared" si="30"/>
        <v/>
      </c>
      <c r="V108" s="35">
        <f t="shared" si="31"/>
        <v>0</v>
      </c>
      <c r="W108" s="161" t="e">
        <f>VLOOKUP(CertState,Lookups!$A$30:$E$32,2,FALSE)</f>
        <v>#N/A</v>
      </c>
      <c r="X108" s="162" t="str">
        <f t="shared" si="32"/>
        <v/>
      </c>
      <c r="Y108" s="135" t="e">
        <f>VLOOKUP(CertState,Lookups!$A$30:$E$32,3,FALSE)</f>
        <v>#N/A</v>
      </c>
      <c r="Z108" s="162" t="str">
        <f t="shared" si="33"/>
        <v/>
      </c>
      <c r="AA108" s="162" t="str">
        <f t="shared" si="34"/>
        <v/>
      </c>
      <c r="AB108" t="str">
        <f t="shared" si="35"/>
        <v/>
      </c>
      <c r="AC108" t="str">
        <f t="shared" si="36"/>
        <v/>
      </c>
      <c r="AD108" s="162" t="str">
        <f t="shared" si="37"/>
        <v/>
      </c>
      <c r="AE108" s="162">
        <f t="shared" si="38"/>
        <v>0</v>
      </c>
    </row>
    <row r="109" spans="1:31" x14ac:dyDescent="0.25">
      <c r="A109" s="36">
        <v>100</v>
      </c>
      <c r="B109" s="33"/>
      <c r="C109" s="33"/>
      <c r="D109" s="27"/>
      <c r="E109" s="34"/>
      <c r="F109" s="169"/>
      <c r="G109" s="170"/>
      <c r="H109" s="171"/>
      <c r="I109" s="16" t="e">
        <f t="shared" si="39"/>
        <v>#VALUE!</v>
      </c>
      <c r="J109" s="15" t="e">
        <f t="shared" si="6"/>
        <v>#VALUE!</v>
      </c>
      <c r="K109" s="16">
        <f t="shared" si="40"/>
        <v>0</v>
      </c>
      <c r="L109" s="16" t="e">
        <f t="shared" si="41"/>
        <v>#VALUE!</v>
      </c>
      <c r="M109" s="89">
        <f t="shared" si="42"/>
        <v>0</v>
      </c>
      <c r="N109" s="68">
        <f t="shared" si="43"/>
        <v>0</v>
      </c>
      <c r="O109" s="68" t="e">
        <f t="shared" si="44"/>
        <v>#VALUE!</v>
      </c>
      <c r="P109" s="68" t="e">
        <f t="shared" si="45"/>
        <v>#VALUE!</v>
      </c>
      <c r="Q109" s="17" t="e">
        <f t="shared" si="46"/>
        <v>#VALUE!</v>
      </c>
      <c r="R109" s="17" t="e">
        <f t="shared" si="47"/>
        <v>#VALUE!</v>
      </c>
      <c r="S109" s="17">
        <f t="shared" si="48"/>
        <v>0</v>
      </c>
      <c r="T109" s="35" t="str">
        <f t="shared" si="49"/>
        <v/>
      </c>
      <c r="U109" s="35" t="str">
        <f t="shared" si="30"/>
        <v/>
      </c>
      <c r="V109" s="35">
        <f t="shared" si="31"/>
        <v>0</v>
      </c>
      <c r="W109" s="161" t="e">
        <f>VLOOKUP(CertState,Lookups!$A$30:$E$32,2,FALSE)</f>
        <v>#N/A</v>
      </c>
      <c r="X109" s="162" t="str">
        <f t="shared" si="32"/>
        <v/>
      </c>
      <c r="Y109" s="135" t="e">
        <f>VLOOKUP(CertState,Lookups!$A$30:$E$32,3,FALSE)</f>
        <v>#N/A</v>
      </c>
      <c r="Z109" s="162" t="str">
        <f t="shared" si="33"/>
        <v/>
      </c>
      <c r="AA109" s="162" t="str">
        <f t="shared" si="34"/>
        <v/>
      </c>
      <c r="AB109" t="str">
        <f t="shared" si="35"/>
        <v/>
      </c>
      <c r="AC109" t="str">
        <f t="shared" si="36"/>
        <v/>
      </c>
      <c r="AD109" s="162" t="str">
        <f t="shared" si="37"/>
        <v/>
      </c>
      <c r="AE109" s="162">
        <f t="shared" si="38"/>
        <v>0</v>
      </c>
    </row>
    <row r="110" spans="1:31" x14ac:dyDescent="0.25">
      <c r="A110" s="36">
        <v>101</v>
      </c>
      <c r="B110" s="33"/>
      <c r="C110" s="33"/>
      <c r="D110" s="27"/>
      <c r="E110" s="34"/>
      <c r="F110" s="169"/>
      <c r="G110" s="170"/>
      <c r="H110" s="171"/>
      <c r="I110" s="16" t="e">
        <f t="shared" si="39"/>
        <v>#VALUE!</v>
      </c>
      <c r="J110" s="15" t="e">
        <f t="shared" si="6"/>
        <v>#VALUE!</v>
      </c>
      <c r="K110" s="16">
        <f t="shared" si="40"/>
        <v>0</v>
      </c>
      <c r="L110" s="16" t="e">
        <f t="shared" si="41"/>
        <v>#VALUE!</v>
      </c>
      <c r="M110" s="89">
        <f t="shared" si="42"/>
        <v>0</v>
      </c>
      <c r="N110" s="68">
        <f t="shared" si="43"/>
        <v>0</v>
      </c>
      <c r="O110" s="68" t="e">
        <f t="shared" si="44"/>
        <v>#VALUE!</v>
      </c>
      <c r="P110" s="68" t="e">
        <f t="shared" si="45"/>
        <v>#VALUE!</v>
      </c>
      <c r="Q110" s="17" t="e">
        <f t="shared" si="46"/>
        <v>#VALUE!</v>
      </c>
      <c r="R110" s="17" t="e">
        <f t="shared" si="47"/>
        <v>#VALUE!</v>
      </c>
      <c r="S110" s="17">
        <f t="shared" si="48"/>
        <v>0</v>
      </c>
      <c r="T110" s="35" t="str">
        <f t="shared" si="49"/>
        <v/>
      </c>
      <c r="U110" s="35" t="str">
        <f t="shared" si="30"/>
        <v/>
      </c>
      <c r="V110" s="35">
        <f t="shared" si="31"/>
        <v>0</v>
      </c>
      <c r="W110" s="161" t="e">
        <f>VLOOKUP(CertState,Lookups!$A$30:$E$32,2,FALSE)</f>
        <v>#N/A</v>
      </c>
      <c r="X110" s="162" t="str">
        <f t="shared" si="32"/>
        <v/>
      </c>
      <c r="Y110" s="135" t="e">
        <f>VLOOKUP(CertState,Lookups!$A$30:$E$32,3,FALSE)</f>
        <v>#N/A</v>
      </c>
      <c r="Z110" s="162" t="str">
        <f t="shared" si="33"/>
        <v/>
      </c>
      <c r="AA110" s="162" t="str">
        <f t="shared" si="34"/>
        <v/>
      </c>
      <c r="AB110" t="str">
        <f t="shared" si="35"/>
        <v/>
      </c>
      <c r="AC110" t="str">
        <f t="shared" si="36"/>
        <v/>
      </c>
      <c r="AD110" s="162" t="str">
        <f t="shared" si="37"/>
        <v/>
      </c>
      <c r="AE110" s="162">
        <f t="shared" si="38"/>
        <v>0</v>
      </c>
    </row>
    <row r="111" spans="1:31" x14ac:dyDescent="0.25">
      <c r="A111" s="36">
        <v>102</v>
      </c>
      <c r="B111" s="33"/>
      <c r="C111" s="33"/>
      <c r="D111" s="27"/>
      <c r="E111" s="34"/>
      <c r="F111" s="169"/>
      <c r="G111" s="170"/>
      <c r="H111" s="171"/>
      <c r="I111" s="16" t="e">
        <f t="shared" si="39"/>
        <v>#VALUE!</v>
      </c>
      <c r="J111" s="15" t="e">
        <f t="shared" si="6"/>
        <v>#VALUE!</v>
      </c>
      <c r="K111" s="16">
        <f t="shared" si="40"/>
        <v>0</v>
      </c>
      <c r="L111" s="16" t="e">
        <f t="shared" si="41"/>
        <v>#VALUE!</v>
      </c>
      <c r="M111" s="89">
        <f t="shared" si="42"/>
        <v>0</v>
      </c>
      <c r="N111" s="68">
        <f t="shared" si="43"/>
        <v>0</v>
      </c>
      <c r="O111" s="68" t="e">
        <f t="shared" si="44"/>
        <v>#VALUE!</v>
      </c>
      <c r="P111" s="68" t="e">
        <f t="shared" si="45"/>
        <v>#VALUE!</v>
      </c>
      <c r="Q111" s="17" t="e">
        <f t="shared" si="46"/>
        <v>#VALUE!</v>
      </c>
      <c r="R111" s="17" t="e">
        <f t="shared" si="47"/>
        <v>#VALUE!</v>
      </c>
      <c r="S111" s="17">
        <f t="shared" si="48"/>
        <v>0</v>
      </c>
      <c r="T111" s="35" t="str">
        <f t="shared" si="49"/>
        <v/>
      </c>
      <c r="U111" s="35" t="str">
        <f t="shared" si="30"/>
        <v/>
      </c>
      <c r="V111" s="35">
        <f t="shared" si="31"/>
        <v>0</v>
      </c>
      <c r="W111" s="161" t="e">
        <f>VLOOKUP(CertState,Lookups!$A$30:$E$32,2,FALSE)</f>
        <v>#N/A</v>
      </c>
      <c r="X111" s="162" t="str">
        <f t="shared" si="32"/>
        <v/>
      </c>
      <c r="Y111" s="135" t="e">
        <f>VLOOKUP(CertState,Lookups!$A$30:$E$32,3,FALSE)</f>
        <v>#N/A</v>
      </c>
      <c r="Z111" s="162" t="str">
        <f t="shared" si="33"/>
        <v/>
      </c>
      <c r="AA111" s="162" t="str">
        <f t="shared" si="34"/>
        <v/>
      </c>
      <c r="AB111" t="str">
        <f t="shared" si="35"/>
        <v/>
      </c>
      <c r="AC111" t="str">
        <f t="shared" si="36"/>
        <v/>
      </c>
      <c r="AD111" s="162" t="str">
        <f t="shared" si="37"/>
        <v/>
      </c>
      <c r="AE111" s="162">
        <f t="shared" si="38"/>
        <v>0</v>
      </c>
    </row>
    <row r="112" spans="1:31" x14ac:dyDescent="0.25">
      <c r="A112" s="36">
        <v>103</v>
      </c>
      <c r="B112" s="33"/>
      <c r="C112" s="33"/>
      <c r="D112" s="27"/>
      <c r="E112" s="34"/>
      <c r="F112" s="169"/>
      <c r="G112" s="170"/>
      <c r="H112" s="171"/>
      <c r="I112" s="16" t="e">
        <f t="shared" si="39"/>
        <v>#VALUE!</v>
      </c>
      <c r="J112" s="15" t="e">
        <f t="shared" si="6"/>
        <v>#VALUE!</v>
      </c>
      <c r="K112" s="16">
        <f t="shared" si="40"/>
        <v>0</v>
      </c>
      <c r="L112" s="16" t="e">
        <f t="shared" si="41"/>
        <v>#VALUE!</v>
      </c>
      <c r="M112" s="89">
        <f t="shared" si="42"/>
        <v>0</v>
      </c>
      <c r="N112" s="68">
        <f t="shared" si="43"/>
        <v>0</v>
      </c>
      <c r="O112" s="68" t="e">
        <f t="shared" si="44"/>
        <v>#VALUE!</v>
      </c>
      <c r="P112" s="68" t="e">
        <f t="shared" si="45"/>
        <v>#VALUE!</v>
      </c>
      <c r="Q112" s="17" t="e">
        <f t="shared" si="46"/>
        <v>#VALUE!</v>
      </c>
      <c r="R112" s="17" t="e">
        <f t="shared" si="47"/>
        <v>#VALUE!</v>
      </c>
      <c r="S112" s="17">
        <f t="shared" si="48"/>
        <v>0</v>
      </c>
      <c r="T112" s="35" t="str">
        <f t="shared" si="49"/>
        <v/>
      </c>
      <c r="U112" s="35" t="str">
        <f t="shared" si="30"/>
        <v/>
      </c>
      <c r="V112" s="35">
        <f t="shared" si="31"/>
        <v>0</v>
      </c>
      <c r="W112" s="161" t="e">
        <f>VLOOKUP(CertState,Lookups!$A$30:$E$32,2,FALSE)</f>
        <v>#N/A</v>
      </c>
      <c r="X112" s="162" t="str">
        <f t="shared" si="32"/>
        <v/>
      </c>
      <c r="Y112" s="135" t="e">
        <f>VLOOKUP(CertState,Lookups!$A$30:$E$32,3,FALSE)</f>
        <v>#N/A</v>
      </c>
      <c r="Z112" s="162" t="str">
        <f t="shared" si="33"/>
        <v/>
      </c>
      <c r="AA112" s="162" t="str">
        <f t="shared" si="34"/>
        <v/>
      </c>
      <c r="AB112" t="str">
        <f t="shared" si="35"/>
        <v/>
      </c>
      <c r="AC112" t="str">
        <f t="shared" si="36"/>
        <v/>
      </c>
      <c r="AD112" s="162" t="str">
        <f t="shared" si="37"/>
        <v/>
      </c>
      <c r="AE112" s="162">
        <f t="shared" si="38"/>
        <v>0</v>
      </c>
    </row>
    <row r="113" spans="1:31" x14ac:dyDescent="0.25">
      <c r="A113" s="36">
        <v>104</v>
      </c>
      <c r="B113" s="33"/>
      <c r="C113" s="33"/>
      <c r="D113" s="27"/>
      <c r="E113" s="34"/>
      <c r="F113" s="169"/>
      <c r="G113" s="170"/>
      <c r="H113" s="171"/>
      <c r="I113" s="16" t="e">
        <f t="shared" si="39"/>
        <v>#VALUE!</v>
      </c>
      <c r="J113" s="15" t="e">
        <f t="shared" si="6"/>
        <v>#VALUE!</v>
      </c>
      <c r="K113" s="16">
        <f t="shared" si="40"/>
        <v>0</v>
      </c>
      <c r="L113" s="16" t="e">
        <f t="shared" si="41"/>
        <v>#VALUE!</v>
      </c>
      <c r="M113" s="89">
        <f t="shared" si="42"/>
        <v>0</v>
      </c>
      <c r="N113" s="68">
        <f t="shared" si="43"/>
        <v>0</v>
      </c>
      <c r="O113" s="68" t="e">
        <f t="shared" si="44"/>
        <v>#VALUE!</v>
      </c>
      <c r="P113" s="68" t="e">
        <f t="shared" si="45"/>
        <v>#VALUE!</v>
      </c>
      <c r="Q113" s="17" t="e">
        <f t="shared" si="46"/>
        <v>#VALUE!</v>
      </c>
      <c r="R113" s="17" t="e">
        <f t="shared" si="47"/>
        <v>#VALUE!</v>
      </c>
      <c r="S113" s="17">
        <f t="shared" si="48"/>
        <v>0</v>
      </c>
      <c r="T113" s="35" t="str">
        <f t="shared" si="49"/>
        <v/>
      </c>
      <c r="U113" s="35" t="str">
        <f t="shared" si="30"/>
        <v/>
      </c>
      <c r="V113" s="35">
        <f t="shared" si="31"/>
        <v>0</v>
      </c>
      <c r="W113" s="161" t="e">
        <f>VLOOKUP(CertState,Lookups!$A$30:$E$32,2,FALSE)</f>
        <v>#N/A</v>
      </c>
      <c r="X113" s="162" t="str">
        <f t="shared" si="32"/>
        <v/>
      </c>
      <c r="Y113" s="135" t="e">
        <f>VLOOKUP(CertState,Lookups!$A$30:$E$32,3,FALSE)</f>
        <v>#N/A</v>
      </c>
      <c r="Z113" s="162" t="str">
        <f t="shared" si="33"/>
        <v/>
      </c>
      <c r="AA113" s="162" t="str">
        <f t="shared" si="34"/>
        <v/>
      </c>
      <c r="AB113" t="str">
        <f t="shared" si="35"/>
        <v/>
      </c>
      <c r="AC113" t="str">
        <f t="shared" si="36"/>
        <v/>
      </c>
      <c r="AD113" s="162" t="str">
        <f t="shared" si="37"/>
        <v/>
      </c>
      <c r="AE113" s="162">
        <f t="shared" si="38"/>
        <v>0</v>
      </c>
    </row>
    <row r="114" spans="1:31" x14ac:dyDescent="0.25">
      <c r="A114" s="36">
        <v>105</v>
      </c>
      <c r="B114" s="33"/>
      <c r="C114" s="33"/>
      <c r="D114" s="27"/>
      <c r="E114" s="34"/>
      <c r="F114" s="169"/>
      <c r="G114" s="170"/>
      <c r="H114" s="171"/>
      <c r="I114" s="16" t="e">
        <f t="shared" si="39"/>
        <v>#VALUE!</v>
      </c>
      <c r="J114" s="15" t="e">
        <f t="shared" si="6"/>
        <v>#VALUE!</v>
      </c>
      <c r="K114" s="16">
        <f t="shared" si="40"/>
        <v>0</v>
      </c>
      <c r="L114" s="16" t="e">
        <f t="shared" si="41"/>
        <v>#VALUE!</v>
      </c>
      <c r="M114" s="89">
        <f t="shared" si="42"/>
        <v>0</v>
      </c>
      <c r="N114" s="68">
        <f t="shared" si="43"/>
        <v>0</v>
      </c>
      <c r="O114" s="68" t="e">
        <f t="shared" si="44"/>
        <v>#VALUE!</v>
      </c>
      <c r="P114" s="68" t="e">
        <f t="shared" si="45"/>
        <v>#VALUE!</v>
      </c>
      <c r="Q114" s="17" t="e">
        <f t="shared" si="46"/>
        <v>#VALUE!</v>
      </c>
      <c r="R114" s="17" t="e">
        <f t="shared" si="47"/>
        <v>#VALUE!</v>
      </c>
      <c r="S114" s="17">
        <f t="shared" si="48"/>
        <v>0</v>
      </c>
      <c r="T114" s="35" t="str">
        <f t="shared" si="49"/>
        <v/>
      </c>
      <c r="U114" s="35" t="str">
        <f t="shared" si="30"/>
        <v/>
      </c>
      <c r="V114" s="35">
        <f t="shared" si="31"/>
        <v>0</v>
      </c>
      <c r="W114" s="161" t="e">
        <f>VLOOKUP(CertState,Lookups!$A$30:$E$32,2,FALSE)</f>
        <v>#N/A</v>
      </c>
      <c r="X114" s="162" t="str">
        <f t="shared" si="32"/>
        <v/>
      </c>
      <c r="Y114" s="135" t="e">
        <f>VLOOKUP(CertState,Lookups!$A$30:$E$32,3,FALSE)</f>
        <v>#N/A</v>
      </c>
      <c r="Z114" s="162" t="str">
        <f t="shared" si="33"/>
        <v/>
      </c>
      <c r="AA114" s="162" t="str">
        <f t="shared" si="34"/>
        <v/>
      </c>
      <c r="AB114" t="str">
        <f t="shared" si="35"/>
        <v/>
      </c>
      <c r="AC114" t="str">
        <f t="shared" si="36"/>
        <v/>
      </c>
      <c r="AD114" s="162" t="str">
        <f t="shared" si="37"/>
        <v/>
      </c>
      <c r="AE114" s="162">
        <f t="shared" si="38"/>
        <v>0</v>
      </c>
    </row>
    <row r="115" spans="1:31" x14ac:dyDescent="0.25">
      <c r="A115" s="36">
        <v>106</v>
      </c>
      <c r="B115" s="33"/>
      <c r="C115" s="33"/>
      <c r="D115" s="27"/>
      <c r="E115" s="34"/>
      <c r="F115" s="169"/>
      <c r="G115" s="170"/>
      <c r="H115" s="171"/>
      <c r="I115" s="16" t="e">
        <f t="shared" si="39"/>
        <v>#VALUE!</v>
      </c>
      <c r="J115" s="15" t="e">
        <f t="shared" si="6"/>
        <v>#VALUE!</v>
      </c>
      <c r="K115" s="16">
        <f t="shared" si="40"/>
        <v>0</v>
      </c>
      <c r="L115" s="16" t="e">
        <f t="shared" si="41"/>
        <v>#VALUE!</v>
      </c>
      <c r="M115" s="89">
        <f t="shared" si="42"/>
        <v>0</v>
      </c>
      <c r="N115" s="68">
        <f t="shared" si="43"/>
        <v>0</v>
      </c>
      <c r="O115" s="68" t="e">
        <f t="shared" si="44"/>
        <v>#VALUE!</v>
      </c>
      <c r="P115" s="68" t="e">
        <f t="shared" si="45"/>
        <v>#VALUE!</v>
      </c>
      <c r="Q115" s="17" t="e">
        <f t="shared" si="46"/>
        <v>#VALUE!</v>
      </c>
      <c r="R115" s="17" t="e">
        <f t="shared" si="47"/>
        <v>#VALUE!</v>
      </c>
      <c r="S115" s="17">
        <f t="shared" si="48"/>
        <v>0</v>
      </c>
      <c r="T115" s="35" t="str">
        <f t="shared" si="49"/>
        <v/>
      </c>
      <c r="U115" s="35" t="str">
        <f t="shared" si="30"/>
        <v/>
      </c>
      <c r="V115" s="35">
        <f t="shared" si="31"/>
        <v>0</v>
      </c>
      <c r="W115" s="161" t="e">
        <f>VLOOKUP(CertState,Lookups!$A$30:$E$32,2,FALSE)</f>
        <v>#N/A</v>
      </c>
      <c r="X115" s="162" t="str">
        <f t="shared" si="32"/>
        <v/>
      </c>
      <c r="Y115" s="135" t="e">
        <f>VLOOKUP(CertState,Lookups!$A$30:$E$32,3,FALSE)</f>
        <v>#N/A</v>
      </c>
      <c r="Z115" s="162" t="str">
        <f t="shared" si="33"/>
        <v/>
      </c>
      <c r="AA115" s="162" t="str">
        <f t="shared" si="34"/>
        <v/>
      </c>
      <c r="AB115" t="str">
        <f t="shared" si="35"/>
        <v/>
      </c>
      <c r="AC115" t="str">
        <f t="shared" si="36"/>
        <v/>
      </c>
      <c r="AD115" s="162" t="str">
        <f t="shared" si="37"/>
        <v/>
      </c>
      <c r="AE115" s="162">
        <f t="shared" si="38"/>
        <v>0</v>
      </c>
    </row>
    <row r="116" spans="1:31" x14ac:dyDescent="0.25">
      <c r="A116" s="36">
        <v>107</v>
      </c>
      <c r="B116" s="33"/>
      <c r="C116" s="33"/>
      <c r="D116" s="27"/>
      <c r="E116" s="34"/>
      <c r="F116" s="169"/>
      <c r="G116" s="170"/>
      <c r="H116" s="171"/>
      <c r="I116" s="16" t="e">
        <f t="shared" si="39"/>
        <v>#VALUE!</v>
      </c>
      <c r="J116" s="15" t="e">
        <f t="shared" si="6"/>
        <v>#VALUE!</v>
      </c>
      <c r="K116" s="16">
        <f t="shared" si="40"/>
        <v>0</v>
      </c>
      <c r="L116" s="16" t="e">
        <f t="shared" si="41"/>
        <v>#VALUE!</v>
      </c>
      <c r="M116" s="89">
        <f t="shared" si="42"/>
        <v>0</v>
      </c>
      <c r="N116" s="68">
        <f t="shared" si="43"/>
        <v>0</v>
      </c>
      <c r="O116" s="68" t="e">
        <f t="shared" si="44"/>
        <v>#VALUE!</v>
      </c>
      <c r="P116" s="68" t="e">
        <f t="shared" si="45"/>
        <v>#VALUE!</v>
      </c>
      <c r="Q116" s="17" t="e">
        <f t="shared" si="46"/>
        <v>#VALUE!</v>
      </c>
      <c r="R116" s="17" t="e">
        <f t="shared" si="47"/>
        <v>#VALUE!</v>
      </c>
      <c r="S116" s="17">
        <f t="shared" si="48"/>
        <v>0</v>
      </c>
      <c r="T116" s="35" t="str">
        <f t="shared" si="49"/>
        <v/>
      </c>
      <c r="U116" s="35" t="str">
        <f t="shared" si="30"/>
        <v/>
      </c>
      <c r="V116" s="35">
        <f t="shared" si="31"/>
        <v>0</v>
      </c>
      <c r="W116" s="161" t="e">
        <f>VLOOKUP(CertState,Lookups!$A$30:$E$32,2,FALSE)</f>
        <v>#N/A</v>
      </c>
      <c r="X116" s="162" t="str">
        <f t="shared" si="32"/>
        <v/>
      </c>
      <c r="Y116" s="135" t="e">
        <f>VLOOKUP(CertState,Lookups!$A$30:$E$32,3,FALSE)</f>
        <v>#N/A</v>
      </c>
      <c r="Z116" s="162" t="str">
        <f t="shared" si="33"/>
        <v/>
      </c>
      <c r="AA116" s="162" t="str">
        <f t="shared" si="34"/>
        <v/>
      </c>
      <c r="AB116" t="str">
        <f t="shared" si="35"/>
        <v/>
      </c>
      <c r="AC116" t="str">
        <f t="shared" si="36"/>
        <v/>
      </c>
      <c r="AD116" s="162" t="str">
        <f t="shared" si="37"/>
        <v/>
      </c>
      <c r="AE116" s="162">
        <f t="shared" si="38"/>
        <v>0</v>
      </c>
    </row>
    <row r="117" spans="1:31" x14ac:dyDescent="0.25">
      <c r="A117" s="36">
        <v>108</v>
      </c>
      <c r="B117" s="33"/>
      <c r="C117" s="33"/>
      <c r="D117" s="27"/>
      <c r="E117" s="34"/>
      <c r="F117" s="169"/>
      <c r="G117" s="170"/>
      <c r="H117" s="171"/>
      <c r="I117" s="16" t="e">
        <f t="shared" si="39"/>
        <v>#VALUE!</v>
      </c>
      <c r="J117" s="15" t="e">
        <f t="shared" si="6"/>
        <v>#VALUE!</v>
      </c>
      <c r="K117" s="16">
        <f t="shared" si="40"/>
        <v>0</v>
      </c>
      <c r="L117" s="16" t="e">
        <f t="shared" si="41"/>
        <v>#VALUE!</v>
      </c>
      <c r="M117" s="89">
        <f t="shared" si="42"/>
        <v>0</v>
      </c>
      <c r="N117" s="68">
        <f t="shared" si="43"/>
        <v>0</v>
      </c>
      <c r="O117" s="68" t="e">
        <f t="shared" si="44"/>
        <v>#VALUE!</v>
      </c>
      <c r="P117" s="68" t="e">
        <f t="shared" si="45"/>
        <v>#VALUE!</v>
      </c>
      <c r="Q117" s="17" t="e">
        <f t="shared" si="46"/>
        <v>#VALUE!</v>
      </c>
      <c r="R117" s="17" t="e">
        <f t="shared" si="47"/>
        <v>#VALUE!</v>
      </c>
      <c r="S117" s="17">
        <f t="shared" si="48"/>
        <v>0</v>
      </c>
      <c r="T117" s="35" t="str">
        <f t="shared" si="49"/>
        <v/>
      </c>
      <c r="U117" s="35" t="str">
        <f t="shared" si="30"/>
        <v/>
      </c>
      <c r="V117" s="35">
        <f t="shared" si="31"/>
        <v>0</v>
      </c>
      <c r="W117" s="161" t="e">
        <f>VLOOKUP(CertState,Lookups!$A$30:$E$32,2,FALSE)</f>
        <v>#N/A</v>
      </c>
      <c r="X117" s="162" t="str">
        <f t="shared" si="32"/>
        <v/>
      </c>
      <c r="Y117" s="135" t="e">
        <f>VLOOKUP(CertState,Lookups!$A$30:$E$32,3,FALSE)</f>
        <v>#N/A</v>
      </c>
      <c r="Z117" s="162" t="str">
        <f t="shared" si="33"/>
        <v/>
      </c>
      <c r="AA117" s="162" t="str">
        <f t="shared" si="34"/>
        <v/>
      </c>
      <c r="AB117" t="str">
        <f t="shared" si="35"/>
        <v/>
      </c>
      <c r="AC117" t="str">
        <f t="shared" si="36"/>
        <v/>
      </c>
      <c r="AD117" s="162" t="str">
        <f t="shared" si="37"/>
        <v/>
      </c>
      <c r="AE117" s="162">
        <f t="shared" si="38"/>
        <v>0</v>
      </c>
    </row>
    <row r="118" spans="1:31" x14ac:dyDescent="0.25">
      <c r="A118" s="36">
        <v>109</v>
      </c>
      <c r="B118" s="33"/>
      <c r="C118" s="33"/>
      <c r="D118" s="27"/>
      <c r="E118" s="34"/>
      <c r="F118" s="169"/>
      <c r="G118" s="170"/>
      <c r="H118" s="171"/>
      <c r="I118" s="16" t="e">
        <f t="shared" si="39"/>
        <v>#VALUE!</v>
      </c>
      <c r="J118" s="15" t="e">
        <f t="shared" si="6"/>
        <v>#VALUE!</v>
      </c>
      <c r="K118" s="16">
        <f t="shared" si="40"/>
        <v>0</v>
      </c>
      <c r="L118" s="16" t="e">
        <f t="shared" si="41"/>
        <v>#VALUE!</v>
      </c>
      <c r="M118" s="89">
        <f t="shared" si="42"/>
        <v>0</v>
      </c>
      <c r="N118" s="68">
        <f t="shared" si="43"/>
        <v>0</v>
      </c>
      <c r="O118" s="68" t="e">
        <f t="shared" si="44"/>
        <v>#VALUE!</v>
      </c>
      <c r="P118" s="68" t="e">
        <f t="shared" si="45"/>
        <v>#VALUE!</v>
      </c>
      <c r="Q118" s="17" t="e">
        <f t="shared" si="46"/>
        <v>#VALUE!</v>
      </c>
      <c r="R118" s="17" t="e">
        <f t="shared" si="47"/>
        <v>#VALUE!</v>
      </c>
      <c r="S118" s="17">
        <f t="shared" si="48"/>
        <v>0</v>
      </c>
      <c r="T118" s="35" t="str">
        <f t="shared" si="49"/>
        <v/>
      </c>
      <c r="U118" s="35" t="str">
        <f t="shared" si="30"/>
        <v/>
      </c>
      <c r="V118" s="35">
        <f t="shared" si="31"/>
        <v>0</v>
      </c>
      <c r="W118" s="161" t="e">
        <f>VLOOKUP(CertState,Lookups!$A$30:$E$32,2,FALSE)</f>
        <v>#N/A</v>
      </c>
      <c r="X118" s="162" t="str">
        <f t="shared" si="32"/>
        <v/>
      </c>
      <c r="Y118" s="135" t="e">
        <f>VLOOKUP(CertState,Lookups!$A$30:$E$32,3,FALSE)</f>
        <v>#N/A</v>
      </c>
      <c r="Z118" s="162" t="str">
        <f t="shared" si="33"/>
        <v/>
      </c>
      <c r="AA118" s="162" t="str">
        <f t="shared" si="34"/>
        <v/>
      </c>
      <c r="AB118" t="str">
        <f t="shared" si="35"/>
        <v/>
      </c>
      <c r="AC118" t="str">
        <f t="shared" si="36"/>
        <v/>
      </c>
      <c r="AD118" s="162" t="str">
        <f t="shared" si="37"/>
        <v/>
      </c>
      <c r="AE118" s="162">
        <f t="shared" si="38"/>
        <v>0</v>
      </c>
    </row>
    <row r="119" spans="1:31" x14ac:dyDescent="0.25">
      <c r="A119" s="36">
        <v>110</v>
      </c>
      <c r="B119" s="33"/>
      <c r="C119" s="33"/>
      <c r="D119" s="27"/>
      <c r="E119" s="34"/>
      <c r="F119" s="169"/>
      <c r="G119" s="170"/>
      <c r="H119" s="171"/>
      <c r="I119" s="16" t="e">
        <f t="shared" si="39"/>
        <v>#VALUE!</v>
      </c>
      <c r="J119" s="15" t="e">
        <f t="shared" si="6"/>
        <v>#VALUE!</v>
      </c>
      <c r="K119" s="16">
        <f t="shared" si="40"/>
        <v>0</v>
      </c>
      <c r="L119" s="16" t="e">
        <f t="shared" si="41"/>
        <v>#VALUE!</v>
      </c>
      <c r="M119" s="89">
        <f t="shared" si="42"/>
        <v>0</v>
      </c>
      <c r="N119" s="68">
        <f t="shared" si="43"/>
        <v>0</v>
      </c>
      <c r="O119" s="68" t="e">
        <f t="shared" si="44"/>
        <v>#VALUE!</v>
      </c>
      <c r="P119" s="68" t="e">
        <f t="shared" si="45"/>
        <v>#VALUE!</v>
      </c>
      <c r="Q119" s="17" t="e">
        <f t="shared" si="46"/>
        <v>#VALUE!</v>
      </c>
      <c r="R119" s="17" t="e">
        <f t="shared" si="47"/>
        <v>#VALUE!</v>
      </c>
      <c r="S119" s="17">
        <f t="shared" si="48"/>
        <v>0</v>
      </c>
      <c r="T119" s="35" t="str">
        <f t="shared" si="49"/>
        <v/>
      </c>
      <c r="U119" s="35" t="str">
        <f t="shared" si="30"/>
        <v/>
      </c>
      <c r="V119" s="35">
        <f t="shared" si="31"/>
        <v>0</v>
      </c>
      <c r="W119" s="161" t="e">
        <f>VLOOKUP(CertState,Lookups!$A$30:$E$32,2,FALSE)</f>
        <v>#N/A</v>
      </c>
      <c r="X119" s="162" t="str">
        <f t="shared" si="32"/>
        <v/>
      </c>
      <c r="Y119" s="135" t="e">
        <f>VLOOKUP(CertState,Lookups!$A$30:$E$32,3,FALSE)</f>
        <v>#N/A</v>
      </c>
      <c r="Z119" s="162" t="str">
        <f t="shared" si="33"/>
        <v/>
      </c>
      <c r="AA119" s="162" t="str">
        <f t="shared" si="34"/>
        <v/>
      </c>
      <c r="AB119" t="str">
        <f t="shared" si="35"/>
        <v/>
      </c>
      <c r="AC119" t="str">
        <f t="shared" si="36"/>
        <v/>
      </c>
      <c r="AD119" s="162" t="str">
        <f t="shared" si="37"/>
        <v/>
      </c>
      <c r="AE119" s="162">
        <f t="shared" si="38"/>
        <v>0</v>
      </c>
    </row>
    <row r="120" spans="1:31" x14ac:dyDescent="0.25">
      <c r="A120" s="36">
        <v>111</v>
      </c>
      <c r="B120" s="33"/>
      <c r="C120" s="33"/>
      <c r="D120" s="27"/>
      <c r="E120" s="34"/>
      <c r="F120" s="169"/>
      <c r="G120" s="170"/>
      <c r="H120" s="171"/>
      <c r="I120" s="16" t="e">
        <f t="shared" si="39"/>
        <v>#VALUE!</v>
      </c>
      <c r="J120" s="15" t="e">
        <f t="shared" si="6"/>
        <v>#VALUE!</v>
      </c>
      <c r="K120" s="16">
        <f t="shared" si="40"/>
        <v>0</v>
      </c>
      <c r="L120" s="16" t="e">
        <f t="shared" si="41"/>
        <v>#VALUE!</v>
      </c>
      <c r="M120" s="89">
        <f t="shared" si="42"/>
        <v>0</v>
      </c>
      <c r="N120" s="68">
        <f t="shared" si="43"/>
        <v>0</v>
      </c>
      <c r="O120" s="68" t="e">
        <f t="shared" si="44"/>
        <v>#VALUE!</v>
      </c>
      <c r="P120" s="68" t="e">
        <f t="shared" si="45"/>
        <v>#VALUE!</v>
      </c>
      <c r="Q120" s="17" t="e">
        <f t="shared" si="46"/>
        <v>#VALUE!</v>
      </c>
      <c r="R120" s="17" t="e">
        <f t="shared" si="47"/>
        <v>#VALUE!</v>
      </c>
      <c r="S120" s="17">
        <f t="shared" si="48"/>
        <v>0</v>
      </c>
      <c r="T120" s="35" t="str">
        <f t="shared" si="49"/>
        <v/>
      </c>
      <c r="U120" s="35" t="str">
        <f t="shared" si="30"/>
        <v/>
      </c>
      <c r="V120" s="35">
        <f t="shared" si="31"/>
        <v>0</v>
      </c>
      <c r="W120" s="161" t="e">
        <f>VLOOKUP(CertState,Lookups!$A$30:$E$32,2,FALSE)</f>
        <v>#N/A</v>
      </c>
      <c r="X120" s="162" t="str">
        <f t="shared" si="32"/>
        <v/>
      </c>
      <c r="Y120" s="135" t="e">
        <f>VLOOKUP(CertState,Lookups!$A$30:$E$32,3,FALSE)</f>
        <v>#N/A</v>
      </c>
      <c r="Z120" s="162" t="str">
        <f t="shared" si="33"/>
        <v/>
      </c>
      <c r="AA120" s="162" t="str">
        <f t="shared" si="34"/>
        <v/>
      </c>
      <c r="AB120" t="str">
        <f t="shared" si="35"/>
        <v/>
      </c>
      <c r="AC120" t="str">
        <f t="shared" si="36"/>
        <v/>
      </c>
      <c r="AD120" s="162" t="str">
        <f t="shared" si="37"/>
        <v/>
      </c>
      <c r="AE120" s="162">
        <f t="shared" si="38"/>
        <v>0</v>
      </c>
    </row>
    <row r="121" spans="1:31" x14ac:dyDescent="0.25">
      <c r="A121" s="36">
        <v>112</v>
      </c>
      <c r="B121" s="33"/>
      <c r="C121" s="33"/>
      <c r="D121" s="27"/>
      <c r="E121" s="34"/>
      <c r="F121" s="169"/>
      <c r="G121" s="170"/>
      <c r="H121" s="171"/>
      <c r="I121" s="16" t="e">
        <f t="shared" si="39"/>
        <v>#VALUE!</v>
      </c>
      <c r="J121" s="15" t="e">
        <f t="shared" si="6"/>
        <v>#VALUE!</v>
      </c>
      <c r="K121" s="16">
        <f t="shared" si="40"/>
        <v>0</v>
      </c>
      <c r="L121" s="16" t="e">
        <f t="shared" si="41"/>
        <v>#VALUE!</v>
      </c>
      <c r="M121" s="89">
        <f t="shared" si="42"/>
        <v>0</v>
      </c>
      <c r="N121" s="68">
        <f t="shared" si="43"/>
        <v>0</v>
      </c>
      <c r="O121" s="68" t="e">
        <f t="shared" si="44"/>
        <v>#VALUE!</v>
      </c>
      <c r="P121" s="68" t="e">
        <f t="shared" si="45"/>
        <v>#VALUE!</v>
      </c>
      <c r="Q121" s="17" t="e">
        <f t="shared" si="46"/>
        <v>#VALUE!</v>
      </c>
      <c r="R121" s="17" t="e">
        <f t="shared" si="47"/>
        <v>#VALUE!</v>
      </c>
      <c r="S121" s="17">
        <f t="shared" si="48"/>
        <v>0</v>
      </c>
      <c r="T121" s="35" t="str">
        <f t="shared" si="49"/>
        <v/>
      </c>
      <c r="U121" s="35" t="str">
        <f t="shared" si="30"/>
        <v/>
      </c>
      <c r="V121" s="35">
        <f t="shared" si="31"/>
        <v>0</v>
      </c>
      <c r="W121" s="161" t="e">
        <f>VLOOKUP(CertState,Lookups!$A$30:$E$32,2,FALSE)</f>
        <v>#N/A</v>
      </c>
      <c r="X121" s="162" t="str">
        <f t="shared" si="32"/>
        <v/>
      </c>
      <c r="Y121" s="135" t="e">
        <f>VLOOKUP(CertState,Lookups!$A$30:$E$32,3,FALSE)</f>
        <v>#N/A</v>
      </c>
      <c r="Z121" s="162" t="str">
        <f t="shared" si="33"/>
        <v/>
      </c>
      <c r="AA121" s="162" t="str">
        <f t="shared" si="34"/>
        <v/>
      </c>
      <c r="AB121" t="str">
        <f t="shared" si="35"/>
        <v/>
      </c>
      <c r="AC121" t="str">
        <f t="shared" si="36"/>
        <v/>
      </c>
      <c r="AD121" s="162" t="str">
        <f t="shared" si="37"/>
        <v/>
      </c>
      <c r="AE121" s="162">
        <f t="shared" si="38"/>
        <v>0</v>
      </c>
    </row>
    <row r="122" spans="1:31" x14ac:dyDescent="0.25">
      <c r="A122" s="36">
        <v>113</v>
      </c>
      <c r="B122" s="33"/>
      <c r="C122" s="33"/>
      <c r="D122" s="27"/>
      <c r="E122" s="34"/>
      <c r="F122" s="169"/>
      <c r="G122" s="170"/>
      <c r="H122" s="171"/>
      <c r="I122" s="16" t="e">
        <f t="shared" si="39"/>
        <v>#VALUE!</v>
      </c>
      <c r="J122" s="15" t="e">
        <f t="shared" si="6"/>
        <v>#VALUE!</v>
      </c>
      <c r="K122" s="16">
        <f t="shared" si="40"/>
        <v>0</v>
      </c>
      <c r="L122" s="16" t="e">
        <f t="shared" si="41"/>
        <v>#VALUE!</v>
      </c>
      <c r="M122" s="89">
        <f t="shared" si="42"/>
        <v>0</v>
      </c>
      <c r="N122" s="68">
        <f t="shared" si="43"/>
        <v>0</v>
      </c>
      <c r="O122" s="68" t="e">
        <f t="shared" si="44"/>
        <v>#VALUE!</v>
      </c>
      <c r="P122" s="68" t="e">
        <f t="shared" si="45"/>
        <v>#VALUE!</v>
      </c>
      <c r="Q122" s="17" t="e">
        <f t="shared" si="46"/>
        <v>#VALUE!</v>
      </c>
      <c r="R122" s="17" t="e">
        <f t="shared" si="47"/>
        <v>#VALUE!</v>
      </c>
      <c r="S122" s="17">
        <f t="shared" si="48"/>
        <v>0</v>
      </c>
      <c r="T122" s="35" t="str">
        <f t="shared" si="49"/>
        <v/>
      </c>
      <c r="U122" s="35" t="str">
        <f t="shared" si="30"/>
        <v/>
      </c>
      <c r="V122" s="35">
        <f t="shared" si="31"/>
        <v>0</v>
      </c>
      <c r="W122" s="161" t="e">
        <f>VLOOKUP(CertState,Lookups!$A$30:$E$32,2,FALSE)</f>
        <v>#N/A</v>
      </c>
      <c r="X122" s="162" t="str">
        <f t="shared" si="32"/>
        <v/>
      </c>
      <c r="Y122" s="135" t="e">
        <f>VLOOKUP(CertState,Lookups!$A$30:$E$32,3,FALSE)</f>
        <v>#N/A</v>
      </c>
      <c r="Z122" s="162" t="str">
        <f t="shared" si="33"/>
        <v/>
      </c>
      <c r="AA122" s="162" t="str">
        <f t="shared" si="34"/>
        <v/>
      </c>
      <c r="AB122" t="str">
        <f t="shared" si="35"/>
        <v/>
      </c>
      <c r="AC122" t="str">
        <f t="shared" si="36"/>
        <v/>
      </c>
      <c r="AD122" s="162" t="str">
        <f t="shared" si="37"/>
        <v/>
      </c>
      <c r="AE122" s="162">
        <f t="shared" si="38"/>
        <v>0</v>
      </c>
    </row>
    <row r="123" spans="1:31" x14ac:dyDescent="0.25">
      <c r="A123" s="36">
        <v>114</v>
      </c>
      <c r="B123" s="33"/>
      <c r="C123" s="33"/>
      <c r="D123" s="27"/>
      <c r="E123" s="34"/>
      <c r="F123" s="169"/>
      <c r="G123" s="170"/>
      <c r="H123" s="171"/>
      <c r="I123" s="16" t="e">
        <f t="shared" si="39"/>
        <v>#VALUE!</v>
      </c>
      <c r="J123" s="15" t="e">
        <f t="shared" si="6"/>
        <v>#VALUE!</v>
      </c>
      <c r="K123" s="16">
        <f t="shared" si="40"/>
        <v>0</v>
      </c>
      <c r="L123" s="16" t="e">
        <f t="shared" si="41"/>
        <v>#VALUE!</v>
      </c>
      <c r="M123" s="89">
        <f t="shared" si="42"/>
        <v>0</v>
      </c>
      <c r="N123" s="68">
        <f t="shared" si="43"/>
        <v>0</v>
      </c>
      <c r="O123" s="68" t="e">
        <f t="shared" si="44"/>
        <v>#VALUE!</v>
      </c>
      <c r="P123" s="68" t="e">
        <f t="shared" si="45"/>
        <v>#VALUE!</v>
      </c>
      <c r="Q123" s="17" t="e">
        <f t="shared" si="46"/>
        <v>#VALUE!</v>
      </c>
      <c r="R123" s="17" t="e">
        <f t="shared" si="47"/>
        <v>#VALUE!</v>
      </c>
      <c r="S123" s="17">
        <f t="shared" si="48"/>
        <v>0</v>
      </c>
      <c r="T123" s="35" t="str">
        <f t="shared" si="49"/>
        <v/>
      </c>
      <c r="U123" s="35" t="str">
        <f t="shared" si="30"/>
        <v/>
      </c>
      <c r="V123" s="35">
        <f t="shared" si="31"/>
        <v>0</v>
      </c>
      <c r="W123" s="161" t="e">
        <f>VLOOKUP(CertState,Lookups!$A$30:$E$32,2,FALSE)</f>
        <v>#N/A</v>
      </c>
      <c r="X123" s="162" t="str">
        <f t="shared" si="32"/>
        <v/>
      </c>
      <c r="Y123" s="135" t="e">
        <f>VLOOKUP(CertState,Lookups!$A$30:$E$32,3,FALSE)</f>
        <v>#N/A</v>
      </c>
      <c r="Z123" s="162" t="str">
        <f t="shared" si="33"/>
        <v/>
      </c>
      <c r="AA123" s="162" t="str">
        <f t="shared" si="34"/>
        <v/>
      </c>
      <c r="AB123" t="str">
        <f t="shared" si="35"/>
        <v/>
      </c>
      <c r="AC123" t="str">
        <f t="shared" si="36"/>
        <v/>
      </c>
      <c r="AD123" s="162" t="str">
        <f t="shared" si="37"/>
        <v/>
      </c>
      <c r="AE123" s="162">
        <f t="shared" si="38"/>
        <v>0</v>
      </c>
    </row>
    <row r="124" spans="1:31" x14ac:dyDescent="0.25">
      <c r="A124" s="36">
        <v>115</v>
      </c>
      <c r="B124" s="33"/>
      <c r="C124" s="33"/>
      <c r="D124" s="27"/>
      <c r="E124" s="34"/>
      <c r="F124" s="169"/>
      <c r="G124" s="170"/>
      <c r="H124" s="171"/>
      <c r="I124" s="16" t="e">
        <f t="shared" si="39"/>
        <v>#VALUE!</v>
      </c>
      <c r="J124" s="15" t="e">
        <f t="shared" si="6"/>
        <v>#VALUE!</v>
      </c>
      <c r="K124" s="16">
        <f t="shared" si="40"/>
        <v>0</v>
      </c>
      <c r="L124" s="16" t="e">
        <f t="shared" si="41"/>
        <v>#VALUE!</v>
      </c>
      <c r="M124" s="89">
        <f t="shared" si="42"/>
        <v>0</v>
      </c>
      <c r="N124" s="68">
        <f t="shared" si="43"/>
        <v>0</v>
      </c>
      <c r="O124" s="68" t="e">
        <f t="shared" si="44"/>
        <v>#VALUE!</v>
      </c>
      <c r="P124" s="68" t="e">
        <f t="shared" si="45"/>
        <v>#VALUE!</v>
      </c>
      <c r="Q124" s="17" t="e">
        <f t="shared" si="46"/>
        <v>#VALUE!</v>
      </c>
      <c r="R124" s="17" t="e">
        <f t="shared" si="47"/>
        <v>#VALUE!</v>
      </c>
      <c r="S124" s="17">
        <f t="shared" si="48"/>
        <v>0</v>
      </c>
      <c r="T124" s="35" t="str">
        <f t="shared" si="49"/>
        <v/>
      </c>
      <c r="U124" s="35" t="str">
        <f t="shared" si="30"/>
        <v/>
      </c>
      <c r="V124" s="35">
        <f t="shared" si="31"/>
        <v>0</v>
      </c>
      <c r="W124" s="161" t="e">
        <f>VLOOKUP(CertState,Lookups!$A$30:$E$32,2,FALSE)</f>
        <v>#N/A</v>
      </c>
      <c r="X124" s="162" t="str">
        <f t="shared" si="32"/>
        <v/>
      </c>
      <c r="Y124" s="135" t="e">
        <f>VLOOKUP(CertState,Lookups!$A$30:$E$32,3,FALSE)</f>
        <v>#N/A</v>
      </c>
      <c r="Z124" s="162" t="str">
        <f t="shared" si="33"/>
        <v/>
      </c>
      <c r="AA124" s="162" t="str">
        <f t="shared" si="34"/>
        <v/>
      </c>
      <c r="AB124" t="str">
        <f t="shared" si="35"/>
        <v/>
      </c>
      <c r="AC124" t="str">
        <f t="shared" si="36"/>
        <v/>
      </c>
      <c r="AD124" s="162" t="str">
        <f t="shared" si="37"/>
        <v/>
      </c>
      <c r="AE124" s="162">
        <f t="shared" si="38"/>
        <v>0</v>
      </c>
    </row>
    <row r="125" spans="1:31" x14ac:dyDescent="0.25">
      <c r="A125" s="36">
        <v>116</v>
      </c>
      <c r="B125" s="33"/>
      <c r="C125" s="33"/>
      <c r="D125" s="27"/>
      <c r="E125" s="34"/>
      <c r="F125" s="169"/>
      <c r="G125" s="170"/>
      <c r="H125" s="171"/>
      <c r="I125" s="16" t="e">
        <f t="shared" si="39"/>
        <v>#VALUE!</v>
      </c>
      <c r="J125" s="15" t="e">
        <f t="shared" si="6"/>
        <v>#VALUE!</v>
      </c>
      <c r="K125" s="16">
        <f t="shared" si="40"/>
        <v>0</v>
      </c>
      <c r="L125" s="16" t="e">
        <f t="shared" si="41"/>
        <v>#VALUE!</v>
      </c>
      <c r="M125" s="89">
        <f t="shared" si="42"/>
        <v>0</v>
      </c>
      <c r="N125" s="68">
        <f t="shared" si="43"/>
        <v>0</v>
      </c>
      <c r="O125" s="68" t="e">
        <f t="shared" si="44"/>
        <v>#VALUE!</v>
      </c>
      <c r="P125" s="68" t="e">
        <f t="shared" si="45"/>
        <v>#VALUE!</v>
      </c>
      <c r="Q125" s="17" t="e">
        <f t="shared" si="46"/>
        <v>#VALUE!</v>
      </c>
      <c r="R125" s="17" t="e">
        <f t="shared" si="47"/>
        <v>#VALUE!</v>
      </c>
      <c r="S125" s="17">
        <f t="shared" si="48"/>
        <v>0</v>
      </c>
      <c r="T125" s="35" t="str">
        <f t="shared" si="49"/>
        <v/>
      </c>
      <c r="U125" s="35" t="str">
        <f t="shared" si="30"/>
        <v/>
      </c>
      <c r="V125" s="35">
        <f t="shared" si="31"/>
        <v>0</v>
      </c>
      <c r="W125" s="161" t="e">
        <f>VLOOKUP(CertState,Lookups!$A$30:$E$32,2,FALSE)</f>
        <v>#N/A</v>
      </c>
      <c r="X125" s="162" t="str">
        <f t="shared" si="32"/>
        <v/>
      </c>
      <c r="Y125" s="135" t="e">
        <f>VLOOKUP(CertState,Lookups!$A$30:$E$32,3,FALSE)</f>
        <v>#N/A</v>
      </c>
      <c r="Z125" s="162" t="str">
        <f t="shared" si="33"/>
        <v/>
      </c>
      <c r="AA125" s="162" t="str">
        <f t="shared" si="34"/>
        <v/>
      </c>
      <c r="AB125" t="str">
        <f t="shared" si="35"/>
        <v/>
      </c>
      <c r="AC125" t="str">
        <f t="shared" si="36"/>
        <v/>
      </c>
      <c r="AD125" s="162" t="str">
        <f t="shared" si="37"/>
        <v/>
      </c>
      <c r="AE125" s="162">
        <f t="shared" si="38"/>
        <v>0</v>
      </c>
    </row>
    <row r="126" spans="1:31" x14ac:dyDescent="0.25">
      <c r="A126" s="36">
        <v>117</v>
      </c>
      <c r="B126" s="33"/>
      <c r="C126" s="33"/>
      <c r="D126" s="27"/>
      <c r="E126" s="34"/>
      <c r="F126" s="169"/>
      <c r="G126" s="170"/>
      <c r="H126" s="171"/>
      <c r="I126" s="16" t="e">
        <f t="shared" si="39"/>
        <v>#VALUE!</v>
      </c>
      <c r="J126" s="15" t="e">
        <f t="shared" si="6"/>
        <v>#VALUE!</v>
      </c>
      <c r="K126" s="16">
        <f t="shared" si="40"/>
        <v>0</v>
      </c>
      <c r="L126" s="16" t="e">
        <f t="shared" si="41"/>
        <v>#VALUE!</v>
      </c>
      <c r="M126" s="89">
        <f t="shared" si="42"/>
        <v>0</v>
      </c>
      <c r="N126" s="68">
        <f t="shared" si="43"/>
        <v>0</v>
      </c>
      <c r="O126" s="68" t="e">
        <f t="shared" si="44"/>
        <v>#VALUE!</v>
      </c>
      <c r="P126" s="68" t="e">
        <f t="shared" si="45"/>
        <v>#VALUE!</v>
      </c>
      <c r="Q126" s="17" t="e">
        <f t="shared" si="46"/>
        <v>#VALUE!</v>
      </c>
      <c r="R126" s="17" t="e">
        <f t="shared" si="47"/>
        <v>#VALUE!</v>
      </c>
      <c r="S126" s="17">
        <f t="shared" si="48"/>
        <v>0</v>
      </c>
      <c r="T126" s="35" t="str">
        <f t="shared" si="49"/>
        <v/>
      </c>
      <c r="U126" s="35" t="str">
        <f t="shared" si="30"/>
        <v/>
      </c>
      <c r="V126" s="35">
        <f t="shared" si="31"/>
        <v>0</v>
      </c>
      <c r="W126" s="161" t="e">
        <f>VLOOKUP(CertState,Lookups!$A$30:$E$32,2,FALSE)</f>
        <v>#N/A</v>
      </c>
      <c r="X126" s="162" t="str">
        <f t="shared" si="32"/>
        <v/>
      </c>
      <c r="Y126" s="135" t="e">
        <f>VLOOKUP(CertState,Lookups!$A$30:$E$32,3,FALSE)</f>
        <v>#N/A</v>
      </c>
      <c r="Z126" s="162" t="str">
        <f t="shared" si="33"/>
        <v/>
      </c>
      <c r="AA126" s="162" t="str">
        <f t="shared" si="34"/>
        <v/>
      </c>
      <c r="AB126" t="str">
        <f t="shared" si="35"/>
        <v/>
      </c>
      <c r="AC126" t="str">
        <f t="shared" si="36"/>
        <v/>
      </c>
      <c r="AD126" s="162" t="str">
        <f t="shared" si="37"/>
        <v/>
      </c>
      <c r="AE126" s="162">
        <f t="shared" si="38"/>
        <v>0</v>
      </c>
    </row>
    <row r="127" spans="1:31" x14ac:dyDescent="0.25">
      <c r="A127" s="36">
        <v>118</v>
      </c>
      <c r="B127" s="33"/>
      <c r="C127" s="33"/>
      <c r="D127" s="27"/>
      <c r="E127" s="34"/>
      <c r="F127" s="169"/>
      <c r="G127" s="170"/>
      <c r="H127" s="171"/>
      <c r="I127" s="16" t="e">
        <f t="shared" si="39"/>
        <v>#VALUE!</v>
      </c>
      <c r="J127" s="15" t="e">
        <f t="shared" si="6"/>
        <v>#VALUE!</v>
      </c>
      <c r="K127" s="16">
        <f t="shared" si="40"/>
        <v>0</v>
      </c>
      <c r="L127" s="16" t="e">
        <f t="shared" si="41"/>
        <v>#VALUE!</v>
      </c>
      <c r="M127" s="89">
        <f t="shared" si="42"/>
        <v>0</v>
      </c>
      <c r="N127" s="68">
        <f t="shared" si="43"/>
        <v>0</v>
      </c>
      <c r="O127" s="68" t="e">
        <f t="shared" si="44"/>
        <v>#VALUE!</v>
      </c>
      <c r="P127" s="68" t="e">
        <f t="shared" si="45"/>
        <v>#VALUE!</v>
      </c>
      <c r="Q127" s="17" t="e">
        <f t="shared" si="46"/>
        <v>#VALUE!</v>
      </c>
      <c r="R127" s="17" t="e">
        <f t="shared" si="47"/>
        <v>#VALUE!</v>
      </c>
      <c r="S127" s="17">
        <f t="shared" si="48"/>
        <v>0</v>
      </c>
      <c r="T127" s="35" t="str">
        <f t="shared" si="49"/>
        <v/>
      </c>
      <c r="U127" s="35" t="str">
        <f t="shared" si="30"/>
        <v/>
      </c>
      <c r="V127" s="35">
        <f t="shared" si="31"/>
        <v>0</v>
      </c>
      <c r="W127" s="161" t="e">
        <f>VLOOKUP(CertState,Lookups!$A$30:$E$32,2,FALSE)</f>
        <v>#N/A</v>
      </c>
      <c r="X127" s="162" t="str">
        <f t="shared" si="32"/>
        <v/>
      </c>
      <c r="Y127" s="135" t="e">
        <f>VLOOKUP(CertState,Lookups!$A$30:$E$32,3,FALSE)</f>
        <v>#N/A</v>
      </c>
      <c r="Z127" s="162" t="str">
        <f t="shared" si="33"/>
        <v/>
      </c>
      <c r="AA127" s="162" t="str">
        <f t="shared" si="34"/>
        <v/>
      </c>
      <c r="AB127" t="str">
        <f t="shared" si="35"/>
        <v/>
      </c>
      <c r="AC127" t="str">
        <f t="shared" si="36"/>
        <v/>
      </c>
      <c r="AD127" s="162" t="str">
        <f t="shared" si="37"/>
        <v/>
      </c>
      <c r="AE127" s="162">
        <f t="shared" si="38"/>
        <v>0</v>
      </c>
    </row>
    <row r="128" spans="1:31" x14ac:dyDescent="0.25">
      <c r="A128" s="36">
        <v>119</v>
      </c>
      <c r="B128" s="33"/>
      <c r="C128" s="33"/>
      <c r="D128" s="27"/>
      <c r="E128" s="34"/>
      <c r="F128" s="169"/>
      <c r="G128" s="170"/>
      <c r="H128" s="171"/>
      <c r="I128" s="16" t="e">
        <f t="shared" si="39"/>
        <v>#VALUE!</v>
      </c>
      <c r="J128" s="15" t="e">
        <f t="shared" si="6"/>
        <v>#VALUE!</v>
      </c>
      <c r="K128" s="16">
        <f t="shared" si="40"/>
        <v>0</v>
      </c>
      <c r="L128" s="16" t="e">
        <f t="shared" si="41"/>
        <v>#VALUE!</v>
      </c>
      <c r="M128" s="89">
        <f t="shared" si="42"/>
        <v>0</v>
      </c>
      <c r="N128" s="68">
        <f t="shared" si="43"/>
        <v>0</v>
      </c>
      <c r="O128" s="68" t="e">
        <f t="shared" si="44"/>
        <v>#VALUE!</v>
      </c>
      <c r="P128" s="68" t="e">
        <f t="shared" si="45"/>
        <v>#VALUE!</v>
      </c>
      <c r="Q128" s="17" t="e">
        <f t="shared" si="46"/>
        <v>#VALUE!</v>
      </c>
      <c r="R128" s="17" t="e">
        <f t="shared" si="47"/>
        <v>#VALUE!</v>
      </c>
      <c r="S128" s="17">
        <f t="shared" si="48"/>
        <v>0</v>
      </c>
      <c r="T128" s="35" t="str">
        <f t="shared" si="49"/>
        <v/>
      </c>
      <c r="U128" s="35" t="str">
        <f t="shared" si="30"/>
        <v/>
      </c>
      <c r="V128" s="35">
        <f t="shared" si="31"/>
        <v>0</v>
      </c>
      <c r="W128" s="161" t="e">
        <f>VLOOKUP(CertState,Lookups!$A$30:$E$32,2,FALSE)</f>
        <v>#N/A</v>
      </c>
      <c r="X128" s="162" t="str">
        <f t="shared" si="32"/>
        <v/>
      </c>
      <c r="Y128" s="135" t="e">
        <f>VLOOKUP(CertState,Lookups!$A$30:$E$32,3,FALSE)</f>
        <v>#N/A</v>
      </c>
      <c r="Z128" s="162" t="str">
        <f t="shared" si="33"/>
        <v/>
      </c>
      <c r="AA128" s="162" t="str">
        <f t="shared" si="34"/>
        <v/>
      </c>
      <c r="AB128" t="str">
        <f t="shared" si="35"/>
        <v/>
      </c>
      <c r="AC128" t="str">
        <f t="shared" si="36"/>
        <v/>
      </c>
      <c r="AD128" s="162" t="str">
        <f t="shared" si="37"/>
        <v/>
      </c>
      <c r="AE128" s="162">
        <f t="shared" si="38"/>
        <v>0</v>
      </c>
    </row>
    <row r="129" spans="1:31" x14ac:dyDescent="0.25">
      <c r="A129" s="36">
        <v>120</v>
      </c>
      <c r="B129" s="33"/>
      <c r="C129" s="33"/>
      <c r="D129" s="27"/>
      <c r="E129" s="34"/>
      <c r="F129" s="169"/>
      <c r="G129" s="170"/>
      <c r="H129" s="171"/>
      <c r="I129" s="16" t="e">
        <f t="shared" si="39"/>
        <v>#VALUE!</v>
      </c>
      <c r="J129" s="15" t="e">
        <f t="shared" si="6"/>
        <v>#VALUE!</v>
      </c>
      <c r="K129" s="16">
        <f t="shared" si="40"/>
        <v>0</v>
      </c>
      <c r="L129" s="16" t="e">
        <f t="shared" si="41"/>
        <v>#VALUE!</v>
      </c>
      <c r="M129" s="89">
        <f t="shared" si="42"/>
        <v>0</v>
      </c>
      <c r="N129" s="68">
        <f t="shared" si="43"/>
        <v>0</v>
      </c>
      <c r="O129" s="68" t="e">
        <f t="shared" si="44"/>
        <v>#VALUE!</v>
      </c>
      <c r="P129" s="68" t="e">
        <f t="shared" si="45"/>
        <v>#VALUE!</v>
      </c>
      <c r="Q129" s="17" t="e">
        <f t="shared" si="46"/>
        <v>#VALUE!</v>
      </c>
      <c r="R129" s="17" t="e">
        <f t="shared" si="47"/>
        <v>#VALUE!</v>
      </c>
      <c r="S129" s="17">
        <f t="shared" si="48"/>
        <v>0</v>
      </c>
      <c r="T129" s="35" t="str">
        <f t="shared" si="49"/>
        <v/>
      </c>
      <c r="U129" s="35" t="str">
        <f t="shared" si="30"/>
        <v/>
      </c>
      <c r="V129" s="35">
        <f t="shared" si="31"/>
        <v>0</v>
      </c>
      <c r="W129" s="161" t="e">
        <f>VLOOKUP(CertState,Lookups!$A$30:$E$32,2,FALSE)</f>
        <v>#N/A</v>
      </c>
      <c r="X129" s="162" t="str">
        <f t="shared" si="32"/>
        <v/>
      </c>
      <c r="Y129" s="135" t="e">
        <f>VLOOKUP(CertState,Lookups!$A$30:$E$32,3,FALSE)</f>
        <v>#N/A</v>
      </c>
      <c r="Z129" s="162" t="str">
        <f t="shared" si="33"/>
        <v/>
      </c>
      <c r="AA129" s="162" t="str">
        <f t="shared" si="34"/>
        <v/>
      </c>
      <c r="AB129" t="str">
        <f t="shared" si="35"/>
        <v/>
      </c>
      <c r="AC129" t="str">
        <f t="shared" si="36"/>
        <v/>
      </c>
      <c r="AD129" s="162" t="str">
        <f t="shared" si="37"/>
        <v/>
      </c>
      <c r="AE129" s="162">
        <f t="shared" si="38"/>
        <v>0</v>
      </c>
    </row>
    <row r="130" spans="1:31" x14ac:dyDescent="0.25">
      <c r="A130" s="36">
        <v>121</v>
      </c>
      <c r="B130" s="33"/>
      <c r="C130" s="33"/>
      <c r="D130" s="27"/>
      <c r="E130" s="34"/>
      <c r="F130" s="169"/>
      <c r="G130" s="170"/>
      <c r="H130" s="171"/>
      <c r="I130" s="16" t="e">
        <f t="shared" si="39"/>
        <v>#VALUE!</v>
      </c>
      <c r="J130" s="15" t="e">
        <f t="shared" si="6"/>
        <v>#VALUE!</v>
      </c>
      <c r="K130" s="16">
        <f t="shared" si="40"/>
        <v>0</v>
      </c>
      <c r="L130" s="16" t="e">
        <f t="shared" si="41"/>
        <v>#VALUE!</v>
      </c>
      <c r="M130" s="89">
        <f t="shared" si="42"/>
        <v>0</v>
      </c>
      <c r="N130" s="68">
        <f t="shared" si="43"/>
        <v>0</v>
      </c>
      <c r="O130" s="68" t="e">
        <f t="shared" si="44"/>
        <v>#VALUE!</v>
      </c>
      <c r="P130" s="68" t="e">
        <f t="shared" si="45"/>
        <v>#VALUE!</v>
      </c>
      <c r="Q130" s="17" t="e">
        <f t="shared" si="46"/>
        <v>#VALUE!</v>
      </c>
      <c r="R130" s="17" t="e">
        <f t="shared" si="47"/>
        <v>#VALUE!</v>
      </c>
      <c r="S130" s="17">
        <f t="shared" si="48"/>
        <v>0</v>
      </c>
      <c r="T130" s="35" t="str">
        <f t="shared" si="49"/>
        <v/>
      </c>
      <c r="U130" s="35" t="str">
        <f t="shared" si="30"/>
        <v/>
      </c>
      <c r="V130" s="35">
        <f t="shared" si="31"/>
        <v>0</v>
      </c>
      <c r="W130" s="161" t="e">
        <f>VLOOKUP(CertState,Lookups!$A$30:$E$32,2,FALSE)</f>
        <v>#N/A</v>
      </c>
      <c r="X130" s="162" t="str">
        <f t="shared" si="32"/>
        <v/>
      </c>
      <c r="Y130" s="135" t="e">
        <f>VLOOKUP(CertState,Lookups!$A$30:$E$32,3,FALSE)</f>
        <v>#N/A</v>
      </c>
      <c r="Z130" s="162" t="str">
        <f t="shared" si="33"/>
        <v/>
      </c>
      <c r="AA130" s="162" t="str">
        <f t="shared" si="34"/>
        <v/>
      </c>
      <c r="AB130" t="str">
        <f t="shared" si="35"/>
        <v/>
      </c>
      <c r="AC130" t="str">
        <f t="shared" si="36"/>
        <v/>
      </c>
      <c r="AD130" s="162" t="str">
        <f t="shared" si="37"/>
        <v/>
      </c>
      <c r="AE130" s="162">
        <f t="shared" si="38"/>
        <v>0</v>
      </c>
    </row>
    <row r="131" spans="1:31" x14ac:dyDescent="0.25">
      <c r="A131" s="36">
        <v>122</v>
      </c>
      <c r="B131" s="33"/>
      <c r="C131" s="33"/>
      <c r="D131" s="27"/>
      <c r="E131" s="34"/>
      <c r="F131" s="169"/>
      <c r="G131" s="170"/>
      <c r="H131" s="171"/>
      <c r="I131" s="16" t="e">
        <f t="shared" si="39"/>
        <v>#VALUE!</v>
      </c>
      <c r="J131" s="15" t="e">
        <f t="shared" si="6"/>
        <v>#VALUE!</v>
      </c>
      <c r="K131" s="16">
        <f t="shared" si="40"/>
        <v>0</v>
      </c>
      <c r="L131" s="16" t="e">
        <f t="shared" si="41"/>
        <v>#VALUE!</v>
      </c>
      <c r="M131" s="89">
        <f t="shared" si="42"/>
        <v>0</v>
      </c>
      <c r="N131" s="68">
        <f t="shared" si="43"/>
        <v>0</v>
      </c>
      <c r="O131" s="68" t="e">
        <f t="shared" si="44"/>
        <v>#VALUE!</v>
      </c>
      <c r="P131" s="68" t="e">
        <f t="shared" si="45"/>
        <v>#VALUE!</v>
      </c>
      <c r="Q131" s="17" t="e">
        <f t="shared" si="46"/>
        <v>#VALUE!</v>
      </c>
      <c r="R131" s="17" t="e">
        <f t="shared" si="47"/>
        <v>#VALUE!</v>
      </c>
      <c r="S131" s="17">
        <f t="shared" si="48"/>
        <v>0</v>
      </c>
      <c r="T131" s="35" t="str">
        <f t="shared" si="49"/>
        <v/>
      </c>
      <c r="U131" s="35" t="str">
        <f t="shared" si="30"/>
        <v/>
      </c>
      <c r="V131" s="35">
        <f t="shared" si="31"/>
        <v>0</v>
      </c>
      <c r="W131" s="161" t="e">
        <f>VLOOKUP(CertState,Lookups!$A$30:$E$32,2,FALSE)</f>
        <v>#N/A</v>
      </c>
      <c r="X131" s="162" t="str">
        <f t="shared" si="32"/>
        <v/>
      </c>
      <c r="Y131" s="135" t="e">
        <f>VLOOKUP(CertState,Lookups!$A$30:$E$32,3,FALSE)</f>
        <v>#N/A</v>
      </c>
      <c r="Z131" s="162" t="str">
        <f t="shared" si="33"/>
        <v/>
      </c>
      <c r="AA131" s="162" t="str">
        <f t="shared" si="34"/>
        <v/>
      </c>
      <c r="AB131" t="str">
        <f t="shared" si="35"/>
        <v/>
      </c>
      <c r="AC131" t="str">
        <f t="shared" si="36"/>
        <v/>
      </c>
      <c r="AD131" s="162" t="str">
        <f t="shared" si="37"/>
        <v/>
      </c>
      <c r="AE131" s="162">
        <f t="shared" si="38"/>
        <v>0</v>
      </c>
    </row>
    <row r="132" spans="1:31" x14ac:dyDescent="0.25">
      <c r="A132" s="36">
        <v>123</v>
      </c>
      <c r="B132" s="33"/>
      <c r="C132" s="33"/>
      <c r="D132" s="27"/>
      <c r="E132" s="34"/>
      <c r="F132" s="169"/>
      <c r="G132" s="170"/>
      <c r="H132" s="171"/>
      <c r="I132" s="16" t="e">
        <f t="shared" si="39"/>
        <v>#VALUE!</v>
      </c>
      <c r="J132" s="15" t="e">
        <f t="shared" si="6"/>
        <v>#VALUE!</v>
      </c>
      <c r="K132" s="16">
        <f t="shared" si="40"/>
        <v>0</v>
      </c>
      <c r="L132" s="16" t="e">
        <f t="shared" si="41"/>
        <v>#VALUE!</v>
      </c>
      <c r="M132" s="89">
        <f t="shared" si="42"/>
        <v>0</v>
      </c>
      <c r="N132" s="68">
        <f t="shared" si="43"/>
        <v>0</v>
      </c>
      <c r="O132" s="68" t="e">
        <f t="shared" si="44"/>
        <v>#VALUE!</v>
      </c>
      <c r="P132" s="68" t="e">
        <f t="shared" si="45"/>
        <v>#VALUE!</v>
      </c>
      <c r="Q132" s="17" t="e">
        <f t="shared" si="46"/>
        <v>#VALUE!</v>
      </c>
      <c r="R132" s="17" t="e">
        <f t="shared" si="47"/>
        <v>#VALUE!</v>
      </c>
      <c r="S132" s="17">
        <f t="shared" si="48"/>
        <v>0</v>
      </c>
      <c r="T132" s="35" t="str">
        <f t="shared" si="49"/>
        <v/>
      </c>
      <c r="U132" s="35" t="str">
        <f t="shared" si="30"/>
        <v/>
      </c>
      <c r="V132" s="35">
        <f t="shared" si="31"/>
        <v>0</v>
      </c>
      <c r="W132" s="161" t="e">
        <f>VLOOKUP(CertState,Lookups!$A$30:$E$32,2,FALSE)</f>
        <v>#N/A</v>
      </c>
      <c r="X132" s="162" t="str">
        <f t="shared" si="32"/>
        <v/>
      </c>
      <c r="Y132" s="135" t="e">
        <f>VLOOKUP(CertState,Lookups!$A$30:$E$32,3,FALSE)</f>
        <v>#N/A</v>
      </c>
      <c r="Z132" s="162" t="str">
        <f t="shared" si="33"/>
        <v/>
      </c>
      <c r="AA132" s="162" t="str">
        <f t="shared" si="34"/>
        <v/>
      </c>
      <c r="AB132" t="str">
        <f t="shared" si="35"/>
        <v/>
      </c>
      <c r="AC132" t="str">
        <f t="shared" si="36"/>
        <v/>
      </c>
      <c r="AD132" s="162" t="str">
        <f t="shared" si="37"/>
        <v/>
      </c>
      <c r="AE132" s="162">
        <f t="shared" si="38"/>
        <v>0</v>
      </c>
    </row>
    <row r="133" spans="1:31" x14ac:dyDescent="0.25">
      <c r="A133" s="36">
        <v>124</v>
      </c>
      <c r="B133" s="33"/>
      <c r="C133" s="33"/>
      <c r="D133" s="27"/>
      <c r="E133" s="34"/>
      <c r="F133" s="169"/>
      <c r="G133" s="170"/>
      <c r="H133" s="171"/>
      <c r="I133" s="16" t="e">
        <f t="shared" si="39"/>
        <v>#VALUE!</v>
      </c>
      <c r="J133" s="15" t="e">
        <f t="shared" si="6"/>
        <v>#VALUE!</v>
      </c>
      <c r="K133" s="16">
        <f t="shared" si="40"/>
        <v>0</v>
      </c>
      <c r="L133" s="16" t="e">
        <f t="shared" si="41"/>
        <v>#VALUE!</v>
      </c>
      <c r="M133" s="89">
        <f t="shared" si="42"/>
        <v>0</v>
      </c>
      <c r="N133" s="68">
        <f t="shared" si="43"/>
        <v>0</v>
      </c>
      <c r="O133" s="68" t="e">
        <f t="shared" si="44"/>
        <v>#VALUE!</v>
      </c>
      <c r="P133" s="68" t="e">
        <f t="shared" si="45"/>
        <v>#VALUE!</v>
      </c>
      <c r="Q133" s="17" t="e">
        <f t="shared" si="46"/>
        <v>#VALUE!</v>
      </c>
      <c r="R133" s="17" t="e">
        <f t="shared" si="47"/>
        <v>#VALUE!</v>
      </c>
      <c r="S133" s="17">
        <f t="shared" si="48"/>
        <v>0</v>
      </c>
      <c r="T133" s="35" t="str">
        <f t="shared" si="49"/>
        <v/>
      </c>
      <c r="U133" s="35" t="str">
        <f t="shared" si="30"/>
        <v/>
      </c>
      <c r="V133" s="35">
        <f t="shared" si="31"/>
        <v>0</v>
      </c>
      <c r="W133" s="161" t="e">
        <f>VLOOKUP(CertState,Lookups!$A$30:$E$32,2,FALSE)</f>
        <v>#N/A</v>
      </c>
      <c r="X133" s="162" t="str">
        <f t="shared" si="32"/>
        <v/>
      </c>
      <c r="Y133" s="135" t="e">
        <f>VLOOKUP(CertState,Lookups!$A$30:$E$32,3,FALSE)</f>
        <v>#N/A</v>
      </c>
      <c r="Z133" s="162" t="str">
        <f t="shared" si="33"/>
        <v/>
      </c>
      <c r="AA133" s="162" t="str">
        <f t="shared" si="34"/>
        <v/>
      </c>
      <c r="AB133" t="str">
        <f t="shared" si="35"/>
        <v/>
      </c>
      <c r="AC133" t="str">
        <f t="shared" si="36"/>
        <v/>
      </c>
      <c r="AD133" s="162" t="str">
        <f t="shared" si="37"/>
        <v/>
      </c>
      <c r="AE133" s="162">
        <f t="shared" si="38"/>
        <v>0</v>
      </c>
    </row>
    <row r="134" spans="1:31" x14ac:dyDescent="0.25">
      <c r="A134" s="36">
        <v>125</v>
      </c>
      <c r="B134" s="33"/>
      <c r="C134" s="33"/>
      <c r="D134" s="27"/>
      <c r="E134" s="34"/>
      <c r="F134" s="169"/>
      <c r="G134" s="170"/>
      <c r="H134" s="171"/>
      <c r="I134" s="16" t="e">
        <f t="shared" si="39"/>
        <v>#VALUE!</v>
      </c>
      <c r="J134" s="15" t="e">
        <f t="shared" si="6"/>
        <v>#VALUE!</v>
      </c>
      <c r="K134" s="16">
        <f t="shared" si="40"/>
        <v>0</v>
      </c>
      <c r="L134" s="16" t="e">
        <f t="shared" si="41"/>
        <v>#VALUE!</v>
      </c>
      <c r="M134" s="89">
        <f t="shared" si="42"/>
        <v>0</v>
      </c>
      <c r="N134" s="68">
        <f t="shared" si="43"/>
        <v>0</v>
      </c>
      <c r="O134" s="68" t="e">
        <f t="shared" si="44"/>
        <v>#VALUE!</v>
      </c>
      <c r="P134" s="68" t="e">
        <f t="shared" si="45"/>
        <v>#VALUE!</v>
      </c>
      <c r="Q134" s="17" t="e">
        <f t="shared" si="46"/>
        <v>#VALUE!</v>
      </c>
      <c r="R134" s="17" t="e">
        <f t="shared" si="47"/>
        <v>#VALUE!</v>
      </c>
      <c r="S134" s="17">
        <f t="shared" si="48"/>
        <v>0</v>
      </c>
      <c r="T134" s="35" t="str">
        <f t="shared" si="49"/>
        <v/>
      </c>
      <c r="U134" s="35" t="str">
        <f t="shared" si="30"/>
        <v/>
      </c>
      <c r="V134" s="35">
        <f t="shared" si="31"/>
        <v>0</v>
      </c>
      <c r="W134" s="161" t="e">
        <f>VLOOKUP(CertState,Lookups!$A$30:$E$32,2,FALSE)</f>
        <v>#N/A</v>
      </c>
      <c r="X134" s="162" t="str">
        <f t="shared" si="32"/>
        <v/>
      </c>
      <c r="Y134" s="135" t="e">
        <f>VLOOKUP(CertState,Lookups!$A$30:$E$32,3,FALSE)</f>
        <v>#N/A</v>
      </c>
      <c r="Z134" s="162" t="str">
        <f t="shared" si="33"/>
        <v/>
      </c>
      <c r="AA134" s="162" t="str">
        <f t="shared" si="34"/>
        <v/>
      </c>
      <c r="AB134" t="str">
        <f t="shared" si="35"/>
        <v/>
      </c>
      <c r="AC134" t="str">
        <f t="shared" si="36"/>
        <v/>
      </c>
      <c r="AD134" s="162" t="str">
        <f t="shared" si="37"/>
        <v/>
      </c>
      <c r="AE134" s="162">
        <f t="shared" si="38"/>
        <v>0</v>
      </c>
    </row>
    <row r="135" spans="1:31" x14ac:dyDescent="0.25">
      <c r="A135" s="36">
        <v>126</v>
      </c>
      <c r="B135" s="33"/>
      <c r="C135" s="33"/>
      <c r="D135" s="27"/>
      <c r="E135" s="34"/>
      <c r="F135" s="169"/>
      <c r="G135" s="170"/>
      <c r="H135" s="171"/>
      <c r="I135" s="16" t="e">
        <f t="shared" si="39"/>
        <v>#VALUE!</v>
      </c>
      <c r="J135" s="15" t="e">
        <f t="shared" si="6"/>
        <v>#VALUE!</v>
      </c>
      <c r="K135" s="16">
        <f t="shared" si="40"/>
        <v>0</v>
      </c>
      <c r="L135" s="16" t="e">
        <f t="shared" si="41"/>
        <v>#VALUE!</v>
      </c>
      <c r="M135" s="89">
        <f t="shared" si="42"/>
        <v>0</v>
      </c>
      <c r="N135" s="68">
        <f t="shared" si="43"/>
        <v>0</v>
      </c>
      <c r="O135" s="68" t="e">
        <f t="shared" si="44"/>
        <v>#VALUE!</v>
      </c>
      <c r="P135" s="68" t="e">
        <f t="shared" si="45"/>
        <v>#VALUE!</v>
      </c>
      <c r="Q135" s="17" t="e">
        <f t="shared" si="46"/>
        <v>#VALUE!</v>
      </c>
      <c r="R135" s="17" t="e">
        <f t="shared" si="47"/>
        <v>#VALUE!</v>
      </c>
      <c r="S135" s="17">
        <f t="shared" si="48"/>
        <v>0</v>
      </c>
      <c r="T135" s="35" t="str">
        <f t="shared" si="49"/>
        <v/>
      </c>
      <c r="U135" s="35" t="str">
        <f t="shared" si="30"/>
        <v/>
      </c>
      <c r="V135" s="35">
        <f t="shared" si="31"/>
        <v>0</v>
      </c>
      <c r="W135" s="161" t="e">
        <f>VLOOKUP(CertState,Lookups!$A$30:$E$32,2,FALSE)</f>
        <v>#N/A</v>
      </c>
      <c r="X135" s="162" t="str">
        <f t="shared" si="32"/>
        <v/>
      </c>
      <c r="Y135" s="135" t="e">
        <f>VLOOKUP(CertState,Lookups!$A$30:$E$32,3,FALSE)</f>
        <v>#N/A</v>
      </c>
      <c r="Z135" s="162" t="str">
        <f t="shared" si="33"/>
        <v/>
      </c>
      <c r="AA135" s="162" t="str">
        <f t="shared" si="34"/>
        <v/>
      </c>
      <c r="AB135" t="str">
        <f t="shared" si="35"/>
        <v/>
      </c>
      <c r="AC135" t="str">
        <f t="shared" si="36"/>
        <v/>
      </c>
      <c r="AD135" s="162" t="str">
        <f t="shared" si="37"/>
        <v/>
      </c>
      <c r="AE135" s="162">
        <f t="shared" si="38"/>
        <v>0</v>
      </c>
    </row>
    <row r="136" spans="1:31" x14ac:dyDescent="0.25">
      <c r="A136" s="36">
        <v>127</v>
      </c>
      <c r="B136" s="33"/>
      <c r="C136" s="33"/>
      <c r="D136" s="27"/>
      <c r="E136" s="34"/>
      <c r="F136" s="169"/>
      <c r="G136" s="170"/>
      <c r="H136" s="171"/>
      <c r="I136" s="16" t="e">
        <f t="shared" si="39"/>
        <v>#VALUE!</v>
      </c>
      <c r="J136" s="15" t="e">
        <f t="shared" si="6"/>
        <v>#VALUE!</v>
      </c>
      <c r="K136" s="16">
        <f t="shared" si="40"/>
        <v>0</v>
      </c>
      <c r="L136" s="16" t="e">
        <f t="shared" si="41"/>
        <v>#VALUE!</v>
      </c>
      <c r="M136" s="89">
        <f t="shared" si="42"/>
        <v>0</v>
      </c>
      <c r="N136" s="68">
        <f t="shared" si="43"/>
        <v>0</v>
      </c>
      <c r="O136" s="68" t="e">
        <f t="shared" si="44"/>
        <v>#VALUE!</v>
      </c>
      <c r="P136" s="68" t="e">
        <f t="shared" si="45"/>
        <v>#VALUE!</v>
      </c>
      <c r="Q136" s="17" t="e">
        <f t="shared" si="46"/>
        <v>#VALUE!</v>
      </c>
      <c r="R136" s="17" t="e">
        <f t="shared" si="47"/>
        <v>#VALUE!</v>
      </c>
      <c r="S136" s="17">
        <f t="shared" si="48"/>
        <v>0</v>
      </c>
      <c r="T136" s="35" t="str">
        <f t="shared" si="49"/>
        <v/>
      </c>
      <c r="U136" s="35" t="str">
        <f t="shared" si="30"/>
        <v/>
      </c>
      <c r="V136" s="35">
        <f t="shared" si="31"/>
        <v>0</v>
      </c>
      <c r="W136" s="161" t="e">
        <f>VLOOKUP(CertState,Lookups!$A$30:$E$32,2,FALSE)</f>
        <v>#N/A</v>
      </c>
      <c r="X136" s="162" t="str">
        <f t="shared" si="32"/>
        <v/>
      </c>
      <c r="Y136" s="135" t="e">
        <f>VLOOKUP(CertState,Lookups!$A$30:$E$32,3,FALSE)</f>
        <v>#N/A</v>
      </c>
      <c r="Z136" s="162" t="str">
        <f t="shared" si="33"/>
        <v/>
      </c>
      <c r="AA136" s="162" t="str">
        <f t="shared" si="34"/>
        <v/>
      </c>
      <c r="AB136" t="str">
        <f t="shared" si="35"/>
        <v/>
      </c>
      <c r="AC136" t="str">
        <f t="shared" si="36"/>
        <v/>
      </c>
      <c r="AD136" s="162" t="str">
        <f t="shared" si="37"/>
        <v/>
      </c>
      <c r="AE136" s="162">
        <f t="shared" si="38"/>
        <v>0</v>
      </c>
    </row>
    <row r="137" spans="1:31" x14ac:dyDescent="0.25">
      <c r="A137" s="36">
        <v>128</v>
      </c>
      <c r="B137" s="33"/>
      <c r="C137" s="33"/>
      <c r="D137" s="27"/>
      <c r="E137" s="34"/>
      <c r="F137" s="169"/>
      <c r="G137" s="170"/>
      <c r="H137" s="171"/>
      <c r="I137" s="16" t="e">
        <f t="shared" si="39"/>
        <v>#VALUE!</v>
      </c>
      <c r="J137" s="15" t="e">
        <f t="shared" si="6"/>
        <v>#VALUE!</v>
      </c>
      <c r="K137" s="16">
        <f t="shared" si="40"/>
        <v>0</v>
      </c>
      <c r="L137" s="16" t="e">
        <f t="shared" si="41"/>
        <v>#VALUE!</v>
      </c>
      <c r="M137" s="89">
        <f t="shared" si="42"/>
        <v>0</v>
      </c>
      <c r="N137" s="68">
        <f t="shared" si="43"/>
        <v>0</v>
      </c>
      <c r="O137" s="68" t="e">
        <f t="shared" si="44"/>
        <v>#VALUE!</v>
      </c>
      <c r="P137" s="68" t="e">
        <f t="shared" si="45"/>
        <v>#VALUE!</v>
      </c>
      <c r="Q137" s="17" t="e">
        <f t="shared" si="46"/>
        <v>#VALUE!</v>
      </c>
      <c r="R137" s="17" t="e">
        <f t="shared" si="47"/>
        <v>#VALUE!</v>
      </c>
      <c r="S137" s="17">
        <f t="shared" si="48"/>
        <v>0</v>
      </c>
      <c r="T137" s="35" t="str">
        <f t="shared" si="49"/>
        <v/>
      </c>
      <c r="U137" s="35" t="str">
        <f t="shared" si="30"/>
        <v/>
      </c>
      <c r="V137" s="35">
        <f t="shared" si="31"/>
        <v>0</v>
      </c>
      <c r="W137" s="161" t="e">
        <f>VLOOKUP(CertState,Lookups!$A$30:$E$32,2,FALSE)</f>
        <v>#N/A</v>
      </c>
      <c r="X137" s="162" t="str">
        <f t="shared" si="32"/>
        <v/>
      </c>
      <c r="Y137" s="135" t="e">
        <f>VLOOKUP(CertState,Lookups!$A$30:$E$32,3,FALSE)</f>
        <v>#N/A</v>
      </c>
      <c r="Z137" s="162" t="str">
        <f t="shared" si="33"/>
        <v/>
      </c>
      <c r="AA137" s="162" t="str">
        <f t="shared" si="34"/>
        <v/>
      </c>
      <c r="AB137" t="str">
        <f t="shared" si="35"/>
        <v/>
      </c>
      <c r="AC137" t="str">
        <f t="shared" si="36"/>
        <v/>
      </c>
      <c r="AD137" s="162" t="str">
        <f t="shared" si="37"/>
        <v/>
      </c>
      <c r="AE137" s="162">
        <f t="shared" si="38"/>
        <v>0</v>
      </c>
    </row>
    <row r="138" spans="1:31" x14ac:dyDescent="0.25">
      <c r="A138" s="36">
        <v>129</v>
      </c>
      <c r="B138" s="33"/>
      <c r="C138" s="33"/>
      <c r="D138" s="27"/>
      <c r="E138" s="34"/>
      <c r="F138" s="169"/>
      <c r="G138" s="170"/>
      <c r="H138" s="171"/>
      <c r="I138" s="16" t="e">
        <f t="shared" si="39"/>
        <v>#VALUE!</v>
      </c>
      <c r="J138" s="15" t="e">
        <f t="shared" si="6"/>
        <v>#VALUE!</v>
      </c>
      <c r="K138" s="16">
        <f t="shared" si="40"/>
        <v>0</v>
      </c>
      <c r="L138" s="16" t="e">
        <f t="shared" si="41"/>
        <v>#VALUE!</v>
      </c>
      <c r="M138" s="89">
        <f t="shared" si="42"/>
        <v>0</v>
      </c>
      <c r="N138" s="68">
        <f t="shared" si="43"/>
        <v>0</v>
      </c>
      <c r="O138" s="68" t="e">
        <f t="shared" si="44"/>
        <v>#VALUE!</v>
      </c>
      <c r="P138" s="68" t="e">
        <f t="shared" si="45"/>
        <v>#VALUE!</v>
      </c>
      <c r="Q138" s="17" t="e">
        <f t="shared" si="46"/>
        <v>#VALUE!</v>
      </c>
      <c r="R138" s="17" t="e">
        <f t="shared" si="47"/>
        <v>#VALUE!</v>
      </c>
      <c r="S138" s="17">
        <f t="shared" si="48"/>
        <v>0</v>
      </c>
      <c r="T138" s="35" t="str">
        <f t="shared" si="49"/>
        <v/>
      </c>
      <c r="U138" s="35" t="str">
        <f t="shared" ref="U138:U201" si="50">IF(AND(Company="State National", domical="USA",E138&lt;&gt;""),1,"")</f>
        <v/>
      </c>
      <c r="V138" s="35">
        <f t="shared" ref="V138:V201" si="51">CertState</f>
        <v>0</v>
      </c>
      <c r="W138" s="161" t="e">
        <f>VLOOKUP(CertState,Lookups!$A$30:$E$32,2,FALSE)</f>
        <v>#N/A</v>
      </c>
      <c r="X138" s="162" t="str">
        <f t="shared" si="32"/>
        <v/>
      </c>
      <c r="Y138" s="135" t="e">
        <f>VLOOKUP(CertState,Lookups!$A$30:$E$32,3,FALSE)</f>
        <v>#N/A</v>
      </c>
      <c r="Z138" s="162" t="str">
        <f t="shared" si="33"/>
        <v/>
      </c>
      <c r="AA138" s="162" t="str">
        <f t="shared" si="34"/>
        <v/>
      </c>
      <c r="AB138" t="str">
        <f t="shared" si="35"/>
        <v/>
      </c>
      <c r="AC138" t="str">
        <f t="shared" si="36"/>
        <v/>
      </c>
      <c r="AD138" s="162" t="str">
        <f t="shared" si="37"/>
        <v/>
      </c>
      <c r="AE138" s="162">
        <f t="shared" si="38"/>
        <v>0</v>
      </c>
    </row>
    <row r="139" spans="1:31" x14ac:dyDescent="0.25">
      <c r="A139" s="36">
        <v>130</v>
      </c>
      <c r="B139" s="33"/>
      <c r="C139" s="33"/>
      <c r="D139" s="27"/>
      <c r="E139" s="34"/>
      <c r="F139" s="169"/>
      <c r="G139" s="170"/>
      <c r="H139" s="171"/>
      <c r="I139" s="16" t="e">
        <f t="shared" si="39"/>
        <v>#VALUE!</v>
      </c>
      <c r="J139" s="15" t="e">
        <f t="shared" si="6"/>
        <v>#VALUE!</v>
      </c>
      <c r="K139" s="16">
        <f t="shared" si="40"/>
        <v>0</v>
      </c>
      <c r="L139" s="16" t="e">
        <f t="shared" si="41"/>
        <v>#VALUE!</v>
      </c>
      <c r="M139" s="89">
        <f t="shared" si="42"/>
        <v>0</v>
      </c>
      <c r="N139" s="68">
        <f t="shared" si="43"/>
        <v>0</v>
      </c>
      <c r="O139" s="68" t="e">
        <f t="shared" si="44"/>
        <v>#VALUE!</v>
      </c>
      <c r="P139" s="68" t="e">
        <f t="shared" si="45"/>
        <v>#VALUE!</v>
      </c>
      <c r="Q139" s="17" t="e">
        <f t="shared" si="46"/>
        <v>#VALUE!</v>
      </c>
      <c r="R139" s="17" t="e">
        <f t="shared" si="47"/>
        <v>#VALUE!</v>
      </c>
      <c r="S139" s="17">
        <f t="shared" si="48"/>
        <v>0</v>
      </c>
      <c r="T139" s="35" t="str">
        <f t="shared" si="49"/>
        <v/>
      </c>
      <c r="U139" s="35" t="str">
        <f t="shared" si="50"/>
        <v/>
      </c>
      <c r="V139" s="35">
        <f t="shared" si="51"/>
        <v>0</v>
      </c>
      <c r="W139" s="161" t="e">
        <f>VLOOKUP(CertState,Lookups!$A$30:$E$32,2,FALSE)</f>
        <v>#N/A</v>
      </c>
      <c r="X139" s="162" t="str">
        <f t="shared" ref="X139:X202" si="52">IF($U139=1,W139*$G139,"")</f>
        <v/>
      </c>
      <c r="Y139" s="135" t="e">
        <f>VLOOKUP(CertState,Lookups!$A$30:$E$32,3,FALSE)</f>
        <v>#N/A</v>
      </c>
      <c r="Z139" s="162" t="str">
        <f t="shared" ref="Z139:Z202" si="53">IF($U139=1,Y139*$G139,"")</f>
        <v/>
      </c>
      <c r="AA139" s="162" t="str">
        <f t="shared" ref="AA139:AA202" si="54">IF(U139=1,0.004*G139,"")</f>
        <v/>
      </c>
      <c r="AB139" t="str">
        <f t="shared" ref="AB139:AB202" si="55">IF(AND($AD$9="Processing Fee:",U139=1),(G139*0.05),"")</f>
        <v/>
      </c>
      <c r="AC139" t="str">
        <f t="shared" ref="AC139:AC202" si="56">IF(AB139&lt;0,0,AB139)</f>
        <v/>
      </c>
      <c r="AD139" s="162" t="str">
        <f t="shared" ref="AD139:AD202" si="57">IF(ISERROR(AB139),"",AC139)</f>
        <v/>
      </c>
      <c r="AE139" s="162">
        <f t="shared" ref="AE139:AE202" si="58">SUM(AD139,AA139,Z139,X139)</f>
        <v>0</v>
      </c>
    </row>
    <row r="140" spans="1:31" x14ac:dyDescent="0.25">
      <c r="A140" s="36">
        <v>131</v>
      </c>
      <c r="B140" s="33"/>
      <c r="C140" s="33"/>
      <c r="D140" s="27"/>
      <c r="E140" s="34"/>
      <c r="F140" s="169"/>
      <c r="G140" s="170"/>
      <c r="H140" s="171"/>
      <c r="I140" s="16" t="e">
        <f t="shared" ref="I140:I203" si="59">ExpirationDate-D140</f>
        <v>#VALUE!</v>
      </c>
      <c r="J140" s="15" t="e">
        <f t="shared" si="6"/>
        <v>#VALUE!</v>
      </c>
      <c r="K140" s="16">
        <f t="shared" ref="K140:K203" si="60">IF(ISBLANK(D140),0,D140-C134)</f>
        <v>0</v>
      </c>
      <c r="L140" s="16" t="e">
        <f t="shared" ref="L140:L203" si="61">I140-K140</f>
        <v>#VALUE!</v>
      </c>
      <c r="M140" s="89">
        <f t="shared" ref="M140:M203" si="62">1-ROUND((365-K140)/365,3)</f>
        <v>0</v>
      </c>
      <c r="N140" s="68">
        <f t="shared" ref="N140:N203" si="63">M140*F140</f>
        <v>0</v>
      </c>
      <c r="O140" s="68" t="e">
        <f t="shared" ref="O140:O203" si="64">P140-N140</f>
        <v>#VALUE!</v>
      </c>
      <c r="P140" s="68" t="e">
        <f t="shared" ref="P140:P203" si="65">F140*J140</f>
        <v>#VALUE!</v>
      </c>
      <c r="Q140" s="17" t="e">
        <f t="shared" ref="Q140:Q203" si="66">P140*-1</f>
        <v>#VALUE!</v>
      </c>
      <c r="R140" s="17" t="e">
        <f t="shared" ref="R140:R203" si="67">P140</f>
        <v>#VALUE!</v>
      </c>
      <c r="S140" s="17">
        <f t="shared" ref="S140:S203" si="68">F140*-1</f>
        <v>0</v>
      </c>
      <c r="T140" s="35" t="str">
        <f t="shared" ref="T140:T203" si="69">IF(ISERROR(FIND("Operador",E140))=FALSE,"No olvide actualizar la lista de Operadores","")</f>
        <v/>
      </c>
      <c r="U140" s="35" t="str">
        <f t="shared" si="50"/>
        <v/>
      </c>
      <c r="V140" s="35">
        <f t="shared" si="51"/>
        <v>0</v>
      </c>
      <c r="W140" s="161" t="e">
        <f>VLOOKUP(CertState,Lookups!$A$30:$E$32,2,FALSE)</f>
        <v>#N/A</v>
      </c>
      <c r="X140" s="162" t="str">
        <f t="shared" si="52"/>
        <v/>
      </c>
      <c r="Y140" s="135" t="e">
        <f>VLOOKUP(CertState,Lookups!$A$30:$E$32,3,FALSE)</f>
        <v>#N/A</v>
      </c>
      <c r="Z140" s="162" t="str">
        <f t="shared" si="53"/>
        <v/>
      </c>
      <c r="AA140" s="162" t="str">
        <f t="shared" si="54"/>
        <v/>
      </c>
      <c r="AB140" t="str">
        <f t="shared" si="55"/>
        <v/>
      </c>
      <c r="AC140" t="str">
        <f t="shared" si="56"/>
        <v/>
      </c>
      <c r="AD140" s="162" t="str">
        <f t="shared" si="57"/>
        <v/>
      </c>
      <c r="AE140" s="162">
        <f t="shared" si="58"/>
        <v>0</v>
      </c>
    </row>
    <row r="141" spans="1:31" x14ac:dyDescent="0.25">
      <c r="A141" s="36">
        <v>132</v>
      </c>
      <c r="B141" s="33"/>
      <c r="C141" s="33"/>
      <c r="D141" s="27"/>
      <c r="E141" s="34"/>
      <c r="F141" s="169"/>
      <c r="G141" s="170"/>
      <c r="H141" s="171"/>
      <c r="I141" s="16" t="e">
        <f t="shared" si="59"/>
        <v>#VALUE!</v>
      </c>
      <c r="J141" s="15" t="e">
        <f t="shared" si="6"/>
        <v>#VALUE!</v>
      </c>
      <c r="K141" s="16">
        <f t="shared" si="60"/>
        <v>0</v>
      </c>
      <c r="L141" s="16" t="e">
        <f t="shared" si="61"/>
        <v>#VALUE!</v>
      </c>
      <c r="M141" s="89">
        <f t="shared" si="62"/>
        <v>0</v>
      </c>
      <c r="N141" s="68">
        <f t="shared" si="63"/>
        <v>0</v>
      </c>
      <c r="O141" s="68" t="e">
        <f t="shared" si="64"/>
        <v>#VALUE!</v>
      </c>
      <c r="P141" s="68" t="e">
        <f t="shared" si="65"/>
        <v>#VALUE!</v>
      </c>
      <c r="Q141" s="17" t="e">
        <f t="shared" si="66"/>
        <v>#VALUE!</v>
      </c>
      <c r="R141" s="17" t="e">
        <f t="shared" si="67"/>
        <v>#VALUE!</v>
      </c>
      <c r="S141" s="17">
        <f t="shared" si="68"/>
        <v>0</v>
      </c>
      <c r="T141" s="35" t="str">
        <f t="shared" si="69"/>
        <v/>
      </c>
      <c r="U141" s="35" t="str">
        <f t="shared" si="50"/>
        <v/>
      </c>
      <c r="V141" s="35">
        <f t="shared" si="51"/>
        <v>0</v>
      </c>
      <c r="W141" s="161" t="e">
        <f>VLOOKUP(CertState,Lookups!$A$30:$E$32,2,FALSE)</f>
        <v>#N/A</v>
      </c>
      <c r="X141" s="162" t="str">
        <f t="shared" si="52"/>
        <v/>
      </c>
      <c r="Y141" s="135" t="e">
        <f>VLOOKUP(CertState,Lookups!$A$30:$E$32,3,FALSE)</f>
        <v>#N/A</v>
      </c>
      <c r="Z141" s="162" t="str">
        <f t="shared" si="53"/>
        <v/>
      </c>
      <c r="AA141" s="162" t="str">
        <f t="shared" si="54"/>
        <v/>
      </c>
      <c r="AB141" t="str">
        <f t="shared" si="55"/>
        <v/>
      </c>
      <c r="AC141" t="str">
        <f t="shared" si="56"/>
        <v/>
      </c>
      <c r="AD141" s="162" t="str">
        <f t="shared" si="57"/>
        <v/>
      </c>
      <c r="AE141" s="162">
        <f t="shared" si="58"/>
        <v>0</v>
      </c>
    </row>
    <row r="142" spans="1:31" x14ac:dyDescent="0.25">
      <c r="A142" s="36">
        <v>133</v>
      </c>
      <c r="B142" s="33"/>
      <c r="C142" s="33"/>
      <c r="D142" s="27"/>
      <c r="E142" s="34"/>
      <c r="F142" s="169"/>
      <c r="G142" s="170"/>
      <c r="H142" s="171"/>
      <c r="I142" s="16" t="e">
        <f t="shared" si="59"/>
        <v>#VALUE!</v>
      </c>
      <c r="J142" s="15" t="e">
        <f t="shared" si="6"/>
        <v>#VALUE!</v>
      </c>
      <c r="K142" s="16">
        <f t="shared" si="60"/>
        <v>0</v>
      </c>
      <c r="L142" s="16" t="e">
        <f t="shared" si="61"/>
        <v>#VALUE!</v>
      </c>
      <c r="M142" s="89">
        <f t="shared" si="62"/>
        <v>0</v>
      </c>
      <c r="N142" s="68">
        <f t="shared" si="63"/>
        <v>0</v>
      </c>
      <c r="O142" s="68" t="e">
        <f t="shared" si="64"/>
        <v>#VALUE!</v>
      </c>
      <c r="P142" s="68" t="e">
        <f t="shared" si="65"/>
        <v>#VALUE!</v>
      </c>
      <c r="Q142" s="17" t="e">
        <f t="shared" si="66"/>
        <v>#VALUE!</v>
      </c>
      <c r="R142" s="17" t="e">
        <f t="shared" si="67"/>
        <v>#VALUE!</v>
      </c>
      <c r="S142" s="17">
        <f t="shared" si="68"/>
        <v>0</v>
      </c>
      <c r="T142" s="35" t="str">
        <f t="shared" si="69"/>
        <v/>
      </c>
      <c r="U142" s="35" t="str">
        <f t="shared" si="50"/>
        <v/>
      </c>
      <c r="V142" s="35">
        <f t="shared" si="51"/>
        <v>0</v>
      </c>
      <c r="W142" s="161" t="e">
        <f>VLOOKUP(CertState,Lookups!$A$30:$E$32,2,FALSE)</f>
        <v>#N/A</v>
      </c>
      <c r="X142" s="162" t="str">
        <f t="shared" si="52"/>
        <v/>
      </c>
      <c r="Y142" s="135" t="e">
        <f>VLOOKUP(CertState,Lookups!$A$30:$E$32,3,FALSE)</f>
        <v>#N/A</v>
      </c>
      <c r="Z142" s="162" t="str">
        <f t="shared" si="53"/>
        <v/>
      </c>
      <c r="AA142" s="162" t="str">
        <f t="shared" si="54"/>
        <v/>
      </c>
      <c r="AB142" t="str">
        <f t="shared" si="55"/>
        <v/>
      </c>
      <c r="AC142" t="str">
        <f t="shared" si="56"/>
        <v/>
      </c>
      <c r="AD142" s="162" t="str">
        <f t="shared" si="57"/>
        <v/>
      </c>
      <c r="AE142" s="162">
        <f t="shared" si="58"/>
        <v>0</v>
      </c>
    </row>
    <row r="143" spans="1:31" x14ac:dyDescent="0.25">
      <c r="A143" s="36">
        <v>134</v>
      </c>
      <c r="B143" s="33"/>
      <c r="C143" s="33"/>
      <c r="D143" s="27"/>
      <c r="E143" s="34"/>
      <c r="F143" s="169"/>
      <c r="G143" s="170"/>
      <c r="H143" s="171"/>
      <c r="I143" s="16" t="e">
        <f t="shared" si="59"/>
        <v>#VALUE!</v>
      </c>
      <c r="J143" s="15" t="e">
        <f t="shared" si="6"/>
        <v>#VALUE!</v>
      </c>
      <c r="K143" s="16">
        <f t="shared" si="60"/>
        <v>0</v>
      </c>
      <c r="L143" s="16" t="e">
        <f t="shared" si="61"/>
        <v>#VALUE!</v>
      </c>
      <c r="M143" s="89">
        <f t="shared" si="62"/>
        <v>0</v>
      </c>
      <c r="N143" s="68">
        <f t="shared" si="63"/>
        <v>0</v>
      </c>
      <c r="O143" s="68" t="e">
        <f t="shared" si="64"/>
        <v>#VALUE!</v>
      </c>
      <c r="P143" s="68" t="e">
        <f t="shared" si="65"/>
        <v>#VALUE!</v>
      </c>
      <c r="Q143" s="17" t="e">
        <f t="shared" si="66"/>
        <v>#VALUE!</v>
      </c>
      <c r="R143" s="17" t="e">
        <f t="shared" si="67"/>
        <v>#VALUE!</v>
      </c>
      <c r="S143" s="17">
        <f t="shared" si="68"/>
        <v>0</v>
      </c>
      <c r="T143" s="35" t="str">
        <f t="shared" si="69"/>
        <v/>
      </c>
      <c r="U143" s="35" t="str">
        <f t="shared" si="50"/>
        <v/>
      </c>
      <c r="V143" s="35">
        <f t="shared" si="51"/>
        <v>0</v>
      </c>
      <c r="W143" s="161" t="e">
        <f>VLOOKUP(CertState,Lookups!$A$30:$E$32,2,FALSE)</f>
        <v>#N/A</v>
      </c>
      <c r="X143" s="162" t="str">
        <f t="shared" si="52"/>
        <v/>
      </c>
      <c r="Y143" s="135" t="e">
        <f>VLOOKUP(CertState,Lookups!$A$30:$E$32,3,FALSE)</f>
        <v>#N/A</v>
      </c>
      <c r="Z143" s="162" t="str">
        <f t="shared" si="53"/>
        <v/>
      </c>
      <c r="AA143" s="162" t="str">
        <f t="shared" si="54"/>
        <v/>
      </c>
      <c r="AB143" t="str">
        <f t="shared" si="55"/>
        <v/>
      </c>
      <c r="AC143" t="str">
        <f t="shared" si="56"/>
        <v/>
      </c>
      <c r="AD143" s="162" t="str">
        <f t="shared" si="57"/>
        <v/>
      </c>
      <c r="AE143" s="162">
        <f t="shared" si="58"/>
        <v>0</v>
      </c>
    </row>
    <row r="144" spans="1:31" x14ac:dyDescent="0.25">
      <c r="A144" s="36">
        <v>135</v>
      </c>
      <c r="B144" s="33"/>
      <c r="C144" s="33"/>
      <c r="D144" s="27"/>
      <c r="E144" s="34"/>
      <c r="F144" s="169"/>
      <c r="G144" s="170"/>
      <c r="H144" s="171"/>
      <c r="I144" s="16" t="e">
        <f t="shared" si="59"/>
        <v>#VALUE!</v>
      </c>
      <c r="J144" s="15" t="e">
        <f t="shared" si="6"/>
        <v>#VALUE!</v>
      </c>
      <c r="K144" s="16">
        <f t="shared" si="60"/>
        <v>0</v>
      </c>
      <c r="L144" s="16" t="e">
        <f t="shared" si="61"/>
        <v>#VALUE!</v>
      </c>
      <c r="M144" s="89">
        <f t="shared" si="62"/>
        <v>0</v>
      </c>
      <c r="N144" s="68">
        <f t="shared" si="63"/>
        <v>0</v>
      </c>
      <c r="O144" s="68" t="e">
        <f t="shared" si="64"/>
        <v>#VALUE!</v>
      </c>
      <c r="P144" s="68" t="e">
        <f t="shared" si="65"/>
        <v>#VALUE!</v>
      </c>
      <c r="Q144" s="17" t="e">
        <f t="shared" si="66"/>
        <v>#VALUE!</v>
      </c>
      <c r="R144" s="17" t="e">
        <f t="shared" si="67"/>
        <v>#VALUE!</v>
      </c>
      <c r="S144" s="17">
        <f t="shared" si="68"/>
        <v>0</v>
      </c>
      <c r="T144" s="35" t="str">
        <f t="shared" si="69"/>
        <v/>
      </c>
      <c r="U144" s="35" t="str">
        <f t="shared" si="50"/>
        <v/>
      </c>
      <c r="V144" s="35">
        <f t="shared" si="51"/>
        <v>0</v>
      </c>
      <c r="W144" s="161" t="e">
        <f>VLOOKUP(CertState,Lookups!$A$30:$E$32,2,FALSE)</f>
        <v>#N/A</v>
      </c>
      <c r="X144" s="162" t="str">
        <f t="shared" si="52"/>
        <v/>
      </c>
      <c r="Y144" s="135" t="e">
        <f>VLOOKUP(CertState,Lookups!$A$30:$E$32,3,FALSE)</f>
        <v>#N/A</v>
      </c>
      <c r="Z144" s="162" t="str">
        <f t="shared" si="53"/>
        <v/>
      </c>
      <c r="AA144" s="162" t="str">
        <f t="shared" si="54"/>
        <v/>
      </c>
      <c r="AB144" t="str">
        <f t="shared" si="55"/>
        <v/>
      </c>
      <c r="AC144" t="str">
        <f t="shared" si="56"/>
        <v/>
      </c>
      <c r="AD144" s="162" t="str">
        <f t="shared" si="57"/>
        <v/>
      </c>
      <c r="AE144" s="162">
        <f t="shared" si="58"/>
        <v>0</v>
      </c>
    </row>
    <row r="145" spans="1:31" x14ac:dyDescent="0.25">
      <c r="A145" s="36">
        <v>136</v>
      </c>
      <c r="B145" s="33"/>
      <c r="C145" s="33"/>
      <c r="D145" s="27"/>
      <c r="E145" s="34"/>
      <c r="F145" s="169"/>
      <c r="G145" s="170"/>
      <c r="H145" s="171"/>
      <c r="I145" s="16" t="e">
        <f t="shared" si="59"/>
        <v>#VALUE!</v>
      </c>
      <c r="J145" s="15" t="e">
        <f t="shared" si="6"/>
        <v>#VALUE!</v>
      </c>
      <c r="K145" s="16">
        <f t="shared" si="60"/>
        <v>0</v>
      </c>
      <c r="L145" s="16" t="e">
        <f t="shared" si="61"/>
        <v>#VALUE!</v>
      </c>
      <c r="M145" s="89">
        <f t="shared" si="62"/>
        <v>0</v>
      </c>
      <c r="N145" s="68">
        <f t="shared" si="63"/>
        <v>0</v>
      </c>
      <c r="O145" s="68" t="e">
        <f t="shared" si="64"/>
        <v>#VALUE!</v>
      </c>
      <c r="P145" s="68" t="e">
        <f t="shared" si="65"/>
        <v>#VALUE!</v>
      </c>
      <c r="Q145" s="17" t="e">
        <f t="shared" si="66"/>
        <v>#VALUE!</v>
      </c>
      <c r="R145" s="17" t="e">
        <f t="shared" si="67"/>
        <v>#VALUE!</v>
      </c>
      <c r="S145" s="17">
        <f t="shared" si="68"/>
        <v>0</v>
      </c>
      <c r="T145" s="35" t="str">
        <f t="shared" si="69"/>
        <v/>
      </c>
      <c r="U145" s="35" t="str">
        <f t="shared" si="50"/>
        <v/>
      </c>
      <c r="V145" s="35">
        <f t="shared" si="51"/>
        <v>0</v>
      </c>
      <c r="W145" s="161" t="e">
        <f>VLOOKUP(CertState,Lookups!$A$30:$E$32,2,FALSE)</f>
        <v>#N/A</v>
      </c>
      <c r="X145" s="162" t="str">
        <f t="shared" si="52"/>
        <v/>
      </c>
      <c r="Y145" s="135" t="e">
        <f>VLOOKUP(CertState,Lookups!$A$30:$E$32,3,FALSE)</f>
        <v>#N/A</v>
      </c>
      <c r="Z145" s="162" t="str">
        <f t="shared" si="53"/>
        <v/>
      </c>
      <c r="AA145" s="162" t="str">
        <f t="shared" si="54"/>
        <v/>
      </c>
      <c r="AB145" t="str">
        <f t="shared" si="55"/>
        <v/>
      </c>
      <c r="AC145" t="str">
        <f t="shared" si="56"/>
        <v/>
      </c>
      <c r="AD145" s="162" t="str">
        <f t="shared" si="57"/>
        <v/>
      </c>
      <c r="AE145" s="162">
        <f t="shared" si="58"/>
        <v>0</v>
      </c>
    </row>
    <row r="146" spans="1:31" x14ac:dyDescent="0.25">
      <c r="A146" s="36">
        <v>137</v>
      </c>
      <c r="B146" s="33"/>
      <c r="C146" s="33"/>
      <c r="D146" s="27"/>
      <c r="E146" s="34"/>
      <c r="F146" s="169"/>
      <c r="G146" s="170"/>
      <c r="H146" s="171"/>
      <c r="I146" s="16" t="e">
        <f t="shared" si="59"/>
        <v>#VALUE!</v>
      </c>
      <c r="J146" s="15" t="e">
        <f t="shared" si="6"/>
        <v>#VALUE!</v>
      </c>
      <c r="K146" s="16">
        <f t="shared" si="60"/>
        <v>0</v>
      </c>
      <c r="L146" s="16" t="e">
        <f t="shared" si="61"/>
        <v>#VALUE!</v>
      </c>
      <c r="M146" s="89">
        <f t="shared" si="62"/>
        <v>0</v>
      </c>
      <c r="N146" s="68">
        <f t="shared" si="63"/>
        <v>0</v>
      </c>
      <c r="O146" s="68" t="e">
        <f t="shared" si="64"/>
        <v>#VALUE!</v>
      </c>
      <c r="P146" s="68" t="e">
        <f t="shared" si="65"/>
        <v>#VALUE!</v>
      </c>
      <c r="Q146" s="17" t="e">
        <f t="shared" si="66"/>
        <v>#VALUE!</v>
      </c>
      <c r="R146" s="17" t="e">
        <f t="shared" si="67"/>
        <v>#VALUE!</v>
      </c>
      <c r="S146" s="17">
        <f t="shared" si="68"/>
        <v>0</v>
      </c>
      <c r="T146" s="35" t="str">
        <f t="shared" si="69"/>
        <v/>
      </c>
      <c r="U146" s="35" t="str">
        <f t="shared" si="50"/>
        <v/>
      </c>
      <c r="V146" s="35">
        <f t="shared" si="51"/>
        <v>0</v>
      </c>
      <c r="W146" s="161" t="e">
        <f>VLOOKUP(CertState,Lookups!$A$30:$E$32,2,FALSE)</f>
        <v>#N/A</v>
      </c>
      <c r="X146" s="162" t="str">
        <f t="shared" si="52"/>
        <v/>
      </c>
      <c r="Y146" s="135" t="e">
        <f>VLOOKUP(CertState,Lookups!$A$30:$E$32,3,FALSE)</f>
        <v>#N/A</v>
      </c>
      <c r="Z146" s="162" t="str">
        <f t="shared" si="53"/>
        <v/>
      </c>
      <c r="AA146" s="162" t="str">
        <f t="shared" si="54"/>
        <v/>
      </c>
      <c r="AB146" t="str">
        <f t="shared" si="55"/>
        <v/>
      </c>
      <c r="AC146" t="str">
        <f t="shared" si="56"/>
        <v/>
      </c>
      <c r="AD146" s="162" t="str">
        <f t="shared" si="57"/>
        <v/>
      </c>
      <c r="AE146" s="162">
        <f t="shared" si="58"/>
        <v>0</v>
      </c>
    </row>
    <row r="147" spans="1:31" x14ac:dyDescent="0.25">
      <c r="A147" s="36">
        <v>138</v>
      </c>
      <c r="B147" s="33"/>
      <c r="C147" s="33"/>
      <c r="D147" s="27"/>
      <c r="E147" s="34"/>
      <c r="F147" s="169"/>
      <c r="G147" s="170"/>
      <c r="H147" s="171"/>
      <c r="I147" s="16" t="e">
        <f t="shared" si="59"/>
        <v>#VALUE!</v>
      </c>
      <c r="J147" s="15" t="e">
        <f t="shared" si="6"/>
        <v>#VALUE!</v>
      </c>
      <c r="K147" s="16">
        <f t="shared" si="60"/>
        <v>0</v>
      </c>
      <c r="L147" s="16" t="e">
        <f t="shared" si="61"/>
        <v>#VALUE!</v>
      </c>
      <c r="M147" s="89">
        <f t="shared" si="62"/>
        <v>0</v>
      </c>
      <c r="N147" s="68">
        <f t="shared" si="63"/>
        <v>0</v>
      </c>
      <c r="O147" s="68" t="e">
        <f t="shared" si="64"/>
        <v>#VALUE!</v>
      </c>
      <c r="P147" s="68" t="e">
        <f t="shared" si="65"/>
        <v>#VALUE!</v>
      </c>
      <c r="Q147" s="17" t="e">
        <f t="shared" si="66"/>
        <v>#VALUE!</v>
      </c>
      <c r="R147" s="17" t="e">
        <f t="shared" si="67"/>
        <v>#VALUE!</v>
      </c>
      <c r="S147" s="17">
        <f t="shared" si="68"/>
        <v>0</v>
      </c>
      <c r="T147" s="35" t="str">
        <f t="shared" si="69"/>
        <v/>
      </c>
      <c r="U147" s="35" t="str">
        <f t="shared" si="50"/>
        <v/>
      </c>
      <c r="V147" s="35">
        <f t="shared" si="51"/>
        <v>0</v>
      </c>
      <c r="W147" s="161" t="e">
        <f>VLOOKUP(CertState,Lookups!$A$30:$E$32,2,FALSE)</f>
        <v>#N/A</v>
      </c>
      <c r="X147" s="162" t="str">
        <f t="shared" si="52"/>
        <v/>
      </c>
      <c r="Y147" s="135" t="e">
        <f>VLOOKUP(CertState,Lookups!$A$30:$E$32,3,FALSE)</f>
        <v>#N/A</v>
      </c>
      <c r="Z147" s="162" t="str">
        <f t="shared" si="53"/>
        <v/>
      </c>
      <c r="AA147" s="162" t="str">
        <f t="shared" si="54"/>
        <v/>
      </c>
      <c r="AB147" t="str">
        <f t="shared" si="55"/>
        <v/>
      </c>
      <c r="AC147" t="str">
        <f t="shared" si="56"/>
        <v/>
      </c>
      <c r="AD147" s="162" t="str">
        <f t="shared" si="57"/>
        <v/>
      </c>
      <c r="AE147" s="162">
        <f t="shared" si="58"/>
        <v>0</v>
      </c>
    </row>
    <row r="148" spans="1:31" x14ac:dyDescent="0.25">
      <c r="A148" s="36">
        <v>139</v>
      </c>
      <c r="B148" s="33"/>
      <c r="C148" s="33"/>
      <c r="D148" s="27"/>
      <c r="E148" s="34"/>
      <c r="F148" s="169"/>
      <c r="G148" s="170"/>
      <c r="H148" s="171"/>
      <c r="I148" s="16" t="e">
        <f t="shared" si="59"/>
        <v>#VALUE!</v>
      </c>
      <c r="J148" s="15" t="e">
        <f t="shared" si="6"/>
        <v>#VALUE!</v>
      </c>
      <c r="K148" s="16">
        <f t="shared" si="60"/>
        <v>0</v>
      </c>
      <c r="L148" s="16" t="e">
        <f t="shared" si="61"/>
        <v>#VALUE!</v>
      </c>
      <c r="M148" s="89">
        <f t="shared" si="62"/>
        <v>0</v>
      </c>
      <c r="N148" s="68">
        <f t="shared" si="63"/>
        <v>0</v>
      </c>
      <c r="O148" s="68" t="e">
        <f t="shared" si="64"/>
        <v>#VALUE!</v>
      </c>
      <c r="P148" s="68" t="e">
        <f t="shared" si="65"/>
        <v>#VALUE!</v>
      </c>
      <c r="Q148" s="17" t="e">
        <f t="shared" si="66"/>
        <v>#VALUE!</v>
      </c>
      <c r="R148" s="17" t="e">
        <f t="shared" si="67"/>
        <v>#VALUE!</v>
      </c>
      <c r="S148" s="17">
        <f t="shared" si="68"/>
        <v>0</v>
      </c>
      <c r="T148" s="35" t="str">
        <f t="shared" si="69"/>
        <v/>
      </c>
      <c r="U148" s="35" t="str">
        <f t="shared" si="50"/>
        <v/>
      </c>
      <c r="V148" s="35">
        <f t="shared" si="51"/>
        <v>0</v>
      </c>
      <c r="W148" s="161" t="e">
        <f>VLOOKUP(CertState,Lookups!$A$30:$E$32,2,FALSE)</f>
        <v>#N/A</v>
      </c>
      <c r="X148" s="162" t="str">
        <f t="shared" si="52"/>
        <v/>
      </c>
      <c r="Y148" s="135" t="e">
        <f>VLOOKUP(CertState,Lookups!$A$30:$E$32,3,FALSE)</f>
        <v>#N/A</v>
      </c>
      <c r="Z148" s="162" t="str">
        <f t="shared" si="53"/>
        <v/>
      </c>
      <c r="AA148" s="162" t="str">
        <f t="shared" si="54"/>
        <v/>
      </c>
      <c r="AB148" t="str">
        <f t="shared" si="55"/>
        <v/>
      </c>
      <c r="AC148" t="str">
        <f t="shared" si="56"/>
        <v/>
      </c>
      <c r="AD148" s="162" t="str">
        <f t="shared" si="57"/>
        <v/>
      </c>
      <c r="AE148" s="162">
        <f t="shared" si="58"/>
        <v>0</v>
      </c>
    </row>
    <row r="149" spans="1:31" x14ac:dyDescent="0.25">
      <c r="A149" s="36">
        <v>140</v>
      </c>
      <c r="B149" s="33"/>
      <c r="C149" s="33"/>
      <c r="D149" s="27"/>
      <c r="E149" s="34"/>
      <c r="F149" s="169"/>
      <c r="G149" s="170"/>
      <c r="H149" s="171"/>
      <c r="I149" s="16" t="e">
        <f t="shared" si="59"/>
        <v>#VALUE!</v>
      </c>
      <c r="J149" s="15" t="e">
        <f t="shared" si="6"/>
        <v>#VALUE!</v>
      </c>
      <c r="K149" s="16">
        <f t="shared" si="60"/>
        <v>0</v>
      </c>
      <c r="L149" s="16" t="e">
        <f t="shared" si="61"/>
        <v>#VALUE!</v>
      </c>
      <c r="M149" s="89">
        <f t="shared" si="62"/>
        <v>0</v>
      </c>
      <c r="N149" s="68">
        <f t="shared" si="63"/>
        <v>0</v>
      </c>
      <c r="O149" s="68" t="e">
        <f t="shared" si="64"/>
        <v>#VALUE!</v>
      </c>
      <c r="P149" s="68" t="e">
        <f t="shared" si="65"/>
        <v>#VALUE!</v>
      </c>
      <c r="Q149" s="17" t="e">
        <f t="shared" si="66"/>
        <v>#VALUE!</v>
      </c>
      <c r="R149" s="17" t="e">
        <f t="shared" si="67"/>
        <v>#VALUE!</v>
      </c>
      <c r="S149" s="17">
        <f t="shared" si="68"/>
        <v>0</v>
      </c>
      <c r="T149" s="35" t="str">
        <f t="shared" si="69"/>
        <v/>
      </c>
      <c r="U149" s="35" t="str">
        <f t="shared" si="50"/>
        <v/>
      </c>
      <c r="V149" s="35">
        <f t="shared" si="51"/>
        <v>0</v>
      </c>
      <c r="W149" s="161" t="e">
        <f>VLOOKUP(CertState,Lookups!$A$30:$E$32,2,FALSE)</f>
        <v>#N/A</v>
      </c>
      <c r="X149" s="162" t="str">
        <f t="shared" si="52"/>
        <v/>
      </c>
      <c r="Y149" s="135" t="e">
        <f>VLOOKUP(CertState,Lookups!$A$30:$E$32,3,FALSE)</f>
        <v>#N/A</v>
      </c>
      <c r="Z149" s="162" t="str">
        <f t="shared" si="53"/>
        <v/>
      </c>
      <c r="AA149" s="162" t="str">
        <f t="shared" si="54"/>
        <v/>
      </c>
      <c r="AB149" t="str">
        <f t="shared" si="55"/>
        <v/>
      </c>
      <c r="AC149" t="str">
        <f t="shared" si="56"/>
        <v/>
      </c>
      <c r="AD149" s="162" t="str">
        <f t="shared" si="57"/>
        <v/>
      </c>
      <c r="AE149" s="162">
        <f t="shared" si="58"/>
        <v>0</v>
      </c>
    </row>
    <row r="150" spans="1:31" x14ac:dyDescent="0.25">
      <c r="A150" s="36">
        <v>141</v>
      </c>
      <c r="B150" s="33"/>
      <c r="C150" s="33"/>
      <c r="D150" s="27"/>
      <c r="E150" s="34"/>
      <c r="F150" s="169"/>
      <c r="G150" s="170"/>
      <c r="H150" s="171"/>
      <c r="I150" s="16" t="e">
        <f t="shared" si="59"/>
        <v>#VALUE!</v>
      </c>
      <c r="J150" s="15" t="e">
        <f t="shared" si="6"/>
        <v>#VALUE!</v>
      </c>
      <c r="K150" s="16">
        <f t="shared" si="60"/>
        <v>0</v>
      </c>
      <c r="L150" s="16" t="e">
        <f t="shared" si="61"/>
        <v>#VALUE!</v>
      </c>
      <c r="M150" s="89">
        <f t="shared" si="62"/>
        <v>0</v>
      </c>
      <c r="N150" s="68">
        <f t="shared" si="63"/>
        <v>0</v>
      </c>
      <c r="O150" s="68" t="e">
        <f t="shared" si="64"/>
        <v>#VALUE!</v>
      </c>
      <c r="P150" s="68" t="e">
        <f t="shared" si="65"/>
        <v>#VALUE!</v>
      </c>
      <c r="Q150" s="17" t="e">
        <f t="shared" si="66"/>
        <v>#VALUE!</v>
      </c>
      <c r="R150" s="17" t="e">
        <f t="shared" si="67"/>
        <v>#VALUE!</v>
      </c>
      <c r="S150" s="17">
        <f t="shared" si="68"/>
        <v>0</v>
      </c>
      <c r="T150" s="35" t="str">
        <f t="shared" si="69"/>
        <v/>
      </c>
      <c r="U150" s="35" t="str">
        <f t="shared" si="50"/>
        <v/>
      </c>
      <c r="V150" s="35">
        <f t="shared" si="51"/>
        <v>0</v>
      </c>
      <c r="W150" s="161" t="e">
        <f>VLOOKUP(CertState,Lookups!$A$30:$E$32,2,FALSE)</f>
        <v>#N/A</v>
      </c>
      <c r="X150" s="162" t="str">
        <f t="shared" si="52"/>
        <v/>
      </c>
      <c r="Y150" s="135" t="e">
        <f>VLOOKUP(CertState,Lookups!$A$30:$E$32,3,FALSE)</f>
        <v>#N/A</v>
      </c>
      <c r="Z150" s="162" t="str">
        <f t="shared" si="53"/>
        <v/>
      </c>
      <c r="AA150" s="162" t="str">
        <f t="shared" si="54"/>
        <v/>
      </c>
      <c r="AB150" t="str">
        <f t="shared" si="55"/>
        <v/>
      </c>
      <c r="AC150" t="str">
        <f t="shared" si="56"/>
        <v/>
      </c>
      <c r="AD150" s="162" t="str">
        <f t="shared" si="57"/>
        <v/>
      </c>
      <c r="AE150" s="162">
        <f t="shared" si="58"/>
        <v>0</v>
      </c>
    </row>
    <row r="151" spans="1:31" x14ac:dyDescent="0.25">
      <c r="A151" s="36">
        <v>142</v>
      </c>
      <c r="B151" s="33"/>
      <c r="C151" s="33"/>
      <c r="D151" s="27"/>
      <c r="E151" s="34"/>
      <c r="F151" s="169"/>
      <c r="G151" s="170"/>
      <c r="H151" s="171"/>
      <c r="I151" s="16" t="e">
        <f t="shared" si="59"/>
        <v>#VALUE!</v>
      </c>
      <c r="J151" s="15" t="e">
        <f t="shared" si="6"/>
        <v>#VALUE!</v>
      </c>
      <c r="K151" s="16">
        <f t="shared" si="60"/>
        <v>0</v>
      </c>
      <c r="L151" s="16" t="e">
        <f t="shared" si="61"/>
        <v>#VALUE!</v>
      </c>
      <c r="M151" s="89">
        <f t="shared" si="62"/>
        <v>0</v>
      </c>
      <c r="N151" s="68">
        <f t="shared" si="63"/>
        <v>0</v>
      </c>
      <c r="O151" s="68" t="e">
        <f t="shared" si="64"/>
        <v>#VALUE!</v>
      </c>
      <c r="P151" s="68" t="e">
        <f t="shared" si="65"/>
        <v>#VALUE!</v>
      </c>
      <c r="Q151" s="17" t="e">
        <f t="shared" si="66"/>
        <v>#VALUE!</v>
      </c>
      <c r="R151" s="17" t="e">
        <f t="shared" si="67"/>
        <v>#VALUE!</v>
      </c>
      <c r="S151" s="17">
        <f t="shared" si="68"/>
        <v>0</v>
      </c>
      <c r="T151" s="35" t="str">
        <f t="shared" si="69"/>
        <v/>
      </c>
      <c r="U151" s="35" t="str">
        <f t="shared" si="50"/>
        <v/>
      </c>
      <c r="V151" s="35">
        <f t="shared" si="51"/>
        <v>0</v>
      </c>
      <c r="W151" s="161" t="e">
        <f>VLOOKUP(CertState,Lookups!$A$30:$E$32,2,FALSE)</f>
        <v>#N/A</v>
      </c>
      <c r="X151" s="162" t="str">
        <f t="shared" si="52"/>
        <v/>
      </c>
      <c r="Y151" s="135" t="e">
        <f>VLOOKUP(CertState,Lookups!$A$30:$E$32,3,FALSE)</f>
        <v>#N/A</v>
      </c>
      <c r="Z151" s="162" t="str">
        <f t="shared" si="53"/>
        <v/>
      </c>
      <c r="AA151" s="162" t="str">
        <f t="shared" si="54"/>
        <v/>
      </c>
      <c r="AB151" t="str">
        <f t="shared" si="55"/>
        <v/>
      </c>
      <c r="AC151" t="str">
        <f t="shared" si="56"/>
        <v/>
      </c>
      <c r="AD151" s="162" t="str">
        <f t="shared" si="57"/>
        <v/>
      </c>
      <c r="AE151" s="162">
        <f t="shared" si="58"/>
        <v>0</v>
      </c>
    </row>
    <row r="152" spans="1:31" x14ac:dyDescent="0.25">
      <c r="A152" s="36">
        <v>143</v>
      </c>
      <c r="B152" s="33"/>
      <c r="C152" s="33"/>
      <c r="D152" s="27"/>
      <c r="E152" s="34"/>
      <c r="F152" s="169"/>
      <c r="G152" s="170"/>
      <c r="H152" s="171"/>
      <c r="I152" s="16" t="e">
        <f t="shared" si="59"/>
        <v>#VALUE!</v>
      </c>
      <c r="J152" s="15" t="e">
        <f t="shared" si="6"/>
        <v>#VALUE!</v>
      </c>
      <c r="K152" s="16">
        <f t="shared" si="60"/>
        <v>0</v>
      </c>
      <c r="L152" s="16" t="e">
        <f t="shared" si="61"/>
        <v>#VALUE!</v>
      </c>
      <c r="M152" s="89">
        <f t="shared" si="62"/>
        <v>0</v>
      </c>
      <c r="N152" s="68">
        <f t="shared" si="63"/>
        <v>0</v>
      </c>
      <c r="O152" s="68" t="e">
        <f t="shared" si="64"/>
        <v>#VALUE!</v>
      </c>
      <c r="P152" s="68" t="e">
        <f t="shared" si="65"/>
        <v>#VALUE!</v>
      </c>
      <c r="Q152" s="17" t="e">
        <f t="shared" si="66"/>
        <v>#VALUE!</v>
      </c>
      <c r="R152" s="17" t="e">
        <f t="shared" si="67"/>
        <v>#VALUE!</v>
      </c>
      <c r="S152" s="17">
        <f t="shared" si="68"/>
        <v>0</v>
      </c>
      <c r="T152" s="35" t="str">
        <f t="shared" si="69"/>
        <v/>
      </c>
      <c r="U152" s="35" t="str">
        <f t="shared" si="50"/>
        <v/>
      </c>
      <c r="V152" s="35">
        <f t="shared" si="51"/>
        <v>0</v>
      </c>
      <c r="W152" s="161" t="e">
        <f>VLOOKUP(CertState,Lookups!$A$30:$E$32,2,FALSE)</f>
        <v>#N/A</v>
      </c>
      <c r="X152" s="162" t="str">
        <f t="shared" si="52"/>
        <v/>
      </c>
      <c r="Y152" s="135" t="e">
        <f>VLOOKUP(CertState,Lookups!$A$30:$E$32,3,FALSE)</f>
        <v>#N/A</v>
      </c>
      <c r="Z152" s="162" t="str">
        <f t="shared" si="53"/>
        <v/>
      </c>
      <c r="AA152" s="162" t="str">
        <f t="shared" si="54"/>
        <v/>
      </c>
      <c r="AB152" t="str">
        <f t="shared" si="55"/>
        <v/>
      </c>
      <c r="AC152" t="str">
        <f t="shared" si="56"/>
        <v/>
      </c>
      <c r="AD152" s="162" t="str">
        <f t="shared" si="57"/>
        <v/>
      </c>
      <c r="AE152" s="162">
        <f t="shared" si="58"/>
        <v>0</v>
      </c>
    </row>
    <row r="153" spans="1:31" x14ac:dyDescent="0.25">
      <c r="A153" s="36">
        <v>144</v>
      </c>
      <c r="B153" s="33"/>
      <c r="C153" s="33"/>
      <c r="D153" s="27"/>
      <c r="E153" s="34"/>
      <c r="F153" s="169"/>
      <c r="G153" s="170"/>
      <c r="H153" s="171"/>
      <c r="I153" s="16" t="e">
        <f t="shared" si="59"/>
        <v>#VALUE!</v>
      </c>
      <c r="J153" s="15" t="e">
        <f t="shared" si="6"/>
        <v>#VALUE!</v>
      </c>
      <c r="K153" s="16">
        <f t="shared" si="60"/>
        <v>0</v>
      </c>
      <c r="L153" s="16" t="e">
        <f t="shared" si="61"/>
        <v>#VALUE!</v>
      </c>
      <c r="M153" s="89">
        <f t="shared" si="62"/>
        <v>0</v>
      </c>
      <c r="N153" s="68">
        <f t="shared" si="63"/>
        <v>0</v>
      </c>
      <c r="O153" s="68" t="e">
        <f t="shared" si="64"/>
        <v>#VALUE!</v>
      </c>
      <c r="P153" s="68" t="e">
        <f t="shared" si="65"/>
        <v>#VALUE!</v>
      </c>
      <c r="Q153" s="17" t="e">
        <f t="shared" si="66"/>
        <v>#VALUE!</v>
      </c>
      <c r="R153" s="17" t="e">
        <f t="shared" si="67"/>
        <v>#VALUE!</v>
      </c>
      <c r="S153" s="17">
        <f t="shared" si="68"/>
        <v>0</v>
      </c>
      <c r="T153" s="35" t="str">
        <f t="shared" si="69"/>
        <v/>
      </c>
      <c r="U153" s="35" t="str">
        <f t="shared" si="50"/>
        <v/>
      </c>
      <c r="V153" s="35">
        <f t="shared" si="51"/>
        <v>0</v>
      </c>
      <c r="W153" s="161" t="e">
        <f>VLOOKUP(CertState,Lookups!$A$30:$E$32,2,FALSE)</f>
        <v>#N/A</v>
      </c>
      <c r="X153" s="162" t="str">
        <f t="shared" si="52"/>
        <v/>
      </c>
      <c r="Y153" s="135" t="e">
        <f>VLOOKUP(CertState,Lookups!$A$30:$E$32,3,FALSE)</f>
        <v>#N/A</v>
      </c>
      <c r="Z153" s="162" t="str">
        <f t="shared" si="53"/>
        <v/>
      </c>
      <c r="AA153" s="162" t="str">
        <f t="shared" si="54"/>
        <v/>
      </c>
      <c r="AB153" t="str">
        <f t="shared" si="55"/>
        <v/>
      </c>
      <c r="AC153" t="str">
        <f t="shared" si="56"/>
        <v/>
      </c>
      <c r="AD153" s="162" t="str">
        <f t="shared" si="57"/>
        <v/>
      </c>
      <c r="AE153" s="162">
        <f t="shared" si="58"/>
        <v>0</v>
      </c>
    </row>
    <row r="154" spans="1:31" x14ac:dyDescent="0.25">
      <c r="A154" s="36">
        <v>145</v>
      </c>
      <c r="B154" s="33"/>
      <c r="C154" s="33"/>
      <c r="D154" s="27"/>
      <c r="E154" s="34"/>
      <c r="F154" s="169"/>
      <c r="G154" s="170"/>
      <c r="H154" s="171"/>
      <c r="I154" s="16" t="e">
        <f t="shared" si="59"/>
        <v>#VALUE!</v>
      </c>
      <c r="J154" s="15" t="e">
        <f t="shared" si="6"/>
        <v>#VALUE!</v>
      </c>
      <c r="K154" s="16">
        <f t="shared" si="60"/>
        <v>0</v>
      </c>
      <c r="L154" s="16" t="e">
        <f t="shared" si="61"/>
        <v>#VALUE!</v>
      </c>
      <c r="M154" s="89">
        <f t="shared" si="62"/>
        <v>0</v>
      </c>
      <c r="N154" s="68">
        <f t="shared" si="63"/>
        <v>0</v>
      </c>
      <c r="O154" s="68" t="e">
        <f t="shared" si="64"/>
        <v>#VALUE!</v>
      </c>
      <c r="P154" s="68" t="e">
        <f t="shared" si="65"/>
        <v>#VALUE!</v>
      </c>
      <c r="Q154" s="17" t="e">
        <f t="shared" si="66"/>
        <v>#VALUE!</v>
      </c>
      <c r="R154" s="17" t="e">
        <f t="shared" si="67"/>
        <v>#VALUE!</v>
      </c>
      <c r="S154" s="17">
        <f t="shared" si="68"/>
        <v>0</v>
      </c>
      <c r="T154" s="35" t="str">
        <f t="shared" si="69"/>
        <v/>
      </c>
      <c r="U154" s="35" t="str">
        <f t="shared" si="50"/>
        <v/>
      </c>
      <c r="V154" s="35">
        <f t="shared" si="51"/>
        <v>0</v>
      </c>
      <c r="W154" s="161" t="e">
        <f>VLOOKUP(CertState,Lookups!$A$30:$E$32,2,FALSE)</f>
        <v>#N/A</v>
      </c>
      <c r="X154" s="162" t="str">
        <f t="shared" si="52"/>
        <v/>
      </c>
      <c r="Y154" s="135" t="e">
        <f>VLOOKUP(CertState,Lookups!$A$30:$E$32,3,FALSE)</f>
        <v>#N/A</v>
      </c>
      <c r="Z154" s="162" t="str">
        <f t="shared" si="53"/>
        <v/>
      </c>
      <c r="AA154" s="162" t="str">
        <f t="shared" si="54"/>
        <v/>
      </c>
      <c r="AB154" t="str">
        <f t="shared" si="55"/>
        <v/>
      </c>
      <c r="AC154" t="str">
        <f t="shared" si="56"/>
        <v/>
      </c>
      <c r="AD154" s="162" t="str">
        <f t="shared" si="57"/>
        <v/>
      </c>
      <c r="AE154" s="162">
        <f t="shared" si="58"/>
        <v>0</v>
      </c>
    </row>
    <row r="155" spans="1:31" x14ac:dyDescent="0.25">
      <c r="A155" s="36">
        <v>146</v>
      </c>
      <c r="B155" s="33"/>
      <c r="C155" s="33"/>
      <c r="D155" s="27"/>
      <c r="E155" s="34"/>
      <c r="F155" s="169"/>
      <c r="G155" s="170"/>
      <c r="H155" s="171"/>
      <c r="I155" s="16" t="e">
        <f t="shared" si="59"/>
        <v>#VALUE!</v>
      </c>
      <c r="J155" s="15" t="e">
        <f t="shared" si="6"/>
        <v>#VALUE!</v>
      </c>
      <c r="K155" s="16">
        <f t="shared" si="60"/>
        <v>0</v>
      </c>
      <c r="L155" s="16" t="e">
        <f t="shared" si="61"/>
        <v>#VALUE!</v>
      </c>
      <c r="M155" s="89">
        <f t="shared" si="62"/>
        <v>0</v>
      </c>
      <c r="N155" s="68">
        <f t="shared" si="63"/>
        <v>0</v>
      </c>
      <c r="O155" s="68" t="e">
        <f t="shared" si="64"/>
        <v>#VALUE!</v>
      </c>
      <c r="P155" s="68" t="e">
        <f t="shared" si="65"/>
        <v>#VALUE!</v>
      </c>
      <c r="Q155" s="17" t="e">
        <f t="shared" si="66"/>
        <v>#VALUE!</v>
      </c>
      <c r="R155" s="17" t="e">
        <f t="shared" si="67"/>
        <v>#VALUE!</v>
      </c>
      <c r="S155" s="17">
        <f t="shared" si="68"/>
        <v>0</v>
      </c>
      <c r="T155" s="35" t="str">
        <f t="shared" si="69"/>
        <v/>
      </c>
      <c r="U155" s="35" t="str">
        <f t="shared" si="50"/>
        <v/>
      </c>
      <c r="V155" s="35">
        <f t="shared" si="51"/>
        <v>0</v>
      </c>
      <c r="W155" s="161" t="e">
        <f>VLOOKUP(CertState,Lookups!$A$30:$E$32,2,FALSE)</f>
        <v>#N/A</v>
      </c>
      <c r="X155" s="162" t="str">
        <f t="shared" si="52"/>
        <v/>
      </c>
      <c r="Y155" s="135" t="e">
        <f>VLOOKUP(CertState,Lookups!$A$30:$E$32,3,FALSE)</f>
        <v>#N/A</v>
      </c>
      <c r="Z155" s="162" t="str">
        <f t="shared" si="53"/>
        <v/>
      </c>
      <c r="AA155" s="162" t="str">
        <f t="shared" si="54"/>
        <v/>
      </c>
      <c r="AB155" t="str">
        <f t="shared" si="55"/>
        <v/>
      </c>
      <c r="AC155" t="str">
        <f t="shared" si="56"/>
        <v/>
      </c>
      <c r="AD155" s="162" t="str">
        <f t="shared" si="57"/>
        <v/>
      </c>
      <c r="AE155" s="162">
        <f t="shared" si="58"/>
        <v>0</v>
      </c>
    </row>
    <row r="156" spans="1:31" x14ac:dyDescent="0.25">
      <c r="A156" s="36">
        <v>147</v>
      </c>
      <c r="B156" s="33"/>
      <c r="C156" s="33"/>
      <c r="D156" s="27"/>
      <c r="E156" s="34"/>
      <c r="F156" s="169"/>
      <c r="G156" s="170"/>
      <c r="H156" s="171"/>
      <c r="I156" s="16" t="e">
        <f t="shared" si="59"/>
        <v>#VALUE!</v>
      </c>
      <c r="J156" s="15" t="e">
        <f t="shared" si="6"/>
        <v>#VALUE!</v>
      </c>
      <c r="K156" s="16">
        <f t="shared" si="60"/>
        <v>0</v>
      </c>
      <c r="L156" s="16" t="e">
        <f t="shared" si="61"/>
        <v>#VALUE!</v>
      </c>
      <c r="M156" s="89">
        <f t="shared" si="62"/>
        <v>0</v>
      </c>
      <c r="N156" s="68">
        <f t="shared" si="63"/>
        <v>0</v>
      </c>
      <c r="O156" s="68" t="e">
        <f t="shared" si="64"/>
        <v>#VALUE!</v>
      </c>
      <c r="P156" s="68" t="e">
        <f t="shared" si="65"/>
        <v>#VALUE!</v>
      </c>
      <c r="Q156" s="17" t="e">
        <f t="shared" si="66"/>
        <v>#VALUE!</v>
      </c>
      <c r="R156" s="17" t="e">
        <f t="shared" si="67"/>
        <v>#VALUE!</v>
      </c>
      <c r="S156" s="17">
        <f t="shared" si="68"/>
        <v>0</v>
      </c>
      <c r="T156" s="35" t="str">
        <f t="shared" si="69"/>
        <v/>
      </c>
      <c r="U156" s="35" t="str">
        <f t="shared" si="50"/>
        <v/>
      </c>
      <c r="V156" s="35">
        <f t="shared" si="51"/>
        <v>0</v>
      </c>
      <c r="W156" s="161" t="e">
        <f>VLOOKUP(CertState,Lookups!$A$30:$E$32,2,FALSE)</f>
        <v>#N/A</v>
      </c>
      <c r="X156" s="162" t="str">
        <f t="shared" si="52"/>
        <v/>
      </c>
      <c r="Y156" s="135" t="e">
        <f>VLOOKUP(CertState,Lookups!$A$30:$E$32,3,FALSE)</f>
        <v>#N/A</v>
      </c>
      <c r="Z156" s="162" t="str">
        <f t="shared" si="53"/>
        <v/>
      </c>
      <c r="AA156" s="162" t="str">
        <f t="shared" si="54"/>
        <v/>
      </c>
      <c r="AB156" t="str">
        <f t="shared" si="55"/>
        <v/>
      </c>
      <c r="AC156" t="str">
        <f t="shared" si="56"/>
        <v/>
      </c>
      <c r="AD156" s="162" t="str">
        <f t="shared" si="57"/>
        <v/>
      </c>
      <c r="AE156" s="162">
        <f t="shared" si="58"/>
        <v>0</v>
      </c>
    </row>
    <row r="157" spans="1:31" x14ac:dyDescent="0.25">
      <c r="A157" s="36">
        <v>148</v>
      </c>
      <c r="B157" s="33"/>
      <c r="C157" s="33"/>
      <c r="D157" s="27"/>
      <c r="E157" s="34"/>
      <c r="F157" s="169"/>
      <c r="G157" s="170"/>
      <c r="H157" s="171"/>
      <c r="I157" s="16" t="e">
        <f t="shared" si="59"/>
        <v>#VALUE!</v>
      </c>
      <c r="J157" s="15" t="e">
        <f t="shared" si="6"/>
        <v>#VALUE!</v>
      </c>
      <c r="K157" s="16">
        <f t="shared" si="60"/>
        <v>0</v>
      </c>
      <c r="L157" s="16" t="e">
        <f t="shared" si="61"/>
        <v>#VALUE!</v>
      </c>
      <c r="M157" s="89">
        <f t="shared" si="62"/>
        <v>0</v>
      </c>
      <c r="N157" s="68">
        <f t="shared" si="63"/>
        <v>0</v>
      </c>
      <c r="O157" s="68" t="e">
        <f t="shared" si="64"/>
        <v>#VALUE!</v>
      </c>
      <c r="P157" s="68" t="e">
        <f t="shared" si="65"/>
        <v>#VALUE!</v>
      </c>
      <c r="Q157" s="17" t="e">
        <f t="shared" si="66"/>
        <v>#VALUE!</v>
      </c>
      <c r="R157" s="17" t="e">
        <f t="shared" si="67"/>
        <v>#VALUE!</v>
      </c>
      <c r="S157" s="17">
        <f t="shared" si="68"/>
        <v>0</v>
      </c>
      <c r="T157" s="35" t="str">
        <f t="shared" si="69"/>
        <v/>
      </c>
      <c r="U157" s="35" t="str">
        <f t="shared" si="50"/>
        <v/>
      </c>
      <c r="V157" s="35">
        <f t="shared" si="51"/>
        <v>0</v>
      </c>
      <c r="W157" s="161" t="e">
        <f>VLOOKUP(CertState,Lookups!$A$30:$E$32,2,FALSE)</f>
        <v>#N/A</v>
      </c>
      <c r="X157" s="162" t="str">
        <f t="shared" si="52"/>
        <v/>
      </c>
      <c r="Y157" s="135" t="e">
        <f>VLOOKUP(CertState,Lookups!$A$30:$E$32,3,FALSE)</f>
        <v>#N/A</v>
      </c>
      <c r="Z157" s="162" t="str">
        <f t="shared" si="53"/>
        <v/>
      </c>
      <c r="AA157" s="162" t="str">
        <f t="shared" si="54"/>
        <v/>
      </c>
      <c r="AB157" t="str">
        <f t="shared" si="55"/>
        <v/>
      </c>
      <c r="AC157" t="str">
        <f t="shared" si="56"/>
        <v/>
      </c>
      <c r="AD157" s="162" t="str">
        <f t="shared" si="57"/>
        <v/>
      </c>
      <c r="AE157" s="162">
        <f t="shared" si="58"/>
        <v>0</v>
      </c>
    </row>
    <row r="158" spans="1:31" x14ac:dyDescent="0.25">
      <c r="A158" s="36">
        <v>149</v>
      </c>
      <c r="B158" s="33"/>
      <c r="C158" s="33"/>
      <c r="D158" s="27"/>
      <c r="E158" s="34"/>
      <c r="F158" s="169"/>
      <c r="G158" s="170"/>
      <c r="H158" s="171"/>
      <c r="I158" s="16" t="e">
        <f t="shared" si="59"/>
        <v>#VALUE!</v>
      </c>
      <c r="J158" s="15" t="e">
        <f t="shared" si="6"/>
        <v>#VALUE!</v>
      </c>
      <c r="K158" s="16">
        <f t="shared" si="60"/>
        <v>0</v>
      </c>
      <c r="L158" s="16" t="e">
        <f t="shared" si="61"/>
        <v>#VALUE!</v>
      </c>
      <c r="M158" s="89">
        <f t="shared" si="62"/>
        <v>0</v>
      </c>
      <c r="N158" s="68">
        <f t="shared" si="63"/>
        <v>0</v>
      </c>
      <c r="O158" s="68" t="e">
        <f t="shared" si="64"/>
        <v>#VALUE!</v>
      </c>
      <c r="P158" s="68" t="e">
        <f t="shared" si="65"/>
        <v>#VALUE!</v>
      </c>
      <c r="Q158" s="17" t="e">
        <f t="shared" si="66"/>
        <v>#VALUE!</v>
      </c>
      <c r="R158" s="17" t="e">
        <f t="shared" si="67"/>
        <v>#VALUE!</v>
      </c>
      <c r="S158" s="17">
        <f t="shared" si="68"/>
        <v>0</v>
      </c>
      <c r="T158" s="35" t="str">
        <f t="shared" si="69"/>
        <v/>
      </c>
      <c r="U158" s="35" t="str">
        <f t="shared" si="50"/>
        <v/>
      </c>
      <c r="V158" s="35">
        <f t="shared" si="51"/>
        <v>0</v>
      </c>
      <c r="W158" s="161" t="e">
        <f>VLOOKUP(CertState,Lookups!$A$30:$E$32,2,FALSE)</f>
        <v>#N/A</v>
      </c>
      <c r="X158" s="162" t="str">
        <f t="shared" si="52"/>
        <v/>
      </c>
      <c r="Y158" s="135" t="e">
        <f>VLOOKUP(CertState,Lookups!$A$30:$E$32,3,FALSE)</f>
        <v>#N/A</v>
      </c>
      <c r="Z158" s="162" t="str">
        <f t="shared" si="53"/>
        <v/>
      </c>
      <c r="AA158" s="162" t="str">
        <f t="shared" si="54"/>
        <v/>
      </c>
      <c r="AB158" t="str">
        <f t="shared" si="55"/>
        <v/>
      </c>
      <c r="AC158" t="str">
        <f t="shared" si="56"/>
        <v/>
      </c>
      <c r="AD158" s="162" t="str">
        <f t="shared" si="57"/>
        <v/>
      </c>
      <c r="AE158" s="162">
        <f t="shared" si="58"/>
        <v>0</v>
      </c>
    </row>
    <row r="159" spans="1:31" x14ac:dyDescent="0.25">
      <c r="A159" s="36">
        <v>150</v>
      </c>
      <c r="B159" s="33"/>
      <c r="C159" s="33"/>
      <c r="D159" s="27"/>
      <c r="E159" s="34"/>
      <c r="F159" s="169"/>
      <c r="G159" s="170"/>
      <c r="H159" s="171"/>
      <c r="I159" s="16" t="e">
        <f t="shared" si="59"/>
        <v>#VALUE!</v>
      </c>
      <c r="J159" s="15" t="e">
        <f t="shared" si="6"/>
        <v>#VALUE!</v>
      </c>
      <c r="K159" s="16">
        <f t="shared" si="60"/>
        <v>0</v>
      </c>
      <c r="L159" s="16" t="e">
        <f t="shared" si="61"/>
        <v>#VALUE!</v>
      </c>
      <c r="M159" s="89">
        <f t="shared" si="62"/>
        <v>0</v>
      </c>
      <c r="N159" s="68">
        <f t="shared" si="63"/>
        <v>0</v>
      </c>
      <c r="O159" s="68" t="e">
        <f t="shared" si="64"/>
        <v>#VALUE!</v>
      </c>
      <c r="P159" s="68" t="e">
        <f t="shared" si="65"/>
        <v>#VALUE!</v>
      </c>
      <c r="Q159" s="17" t="e">
        <f t="shared" si="66"/>
        <v>#VALUE!</v>
      </c>
      <c r="R159" s="17" t="e">
        <f t="shared" si="67"/>
        <v>#VALUE!</v>
      </c>
      <c r="S159" s="17">
        <f t="shared" si="68"/>
        <v>0</v>
      </c>
      <c r="T159" s="35" t="str">
        <f t="shared" si="69"/>
        <v/>
      </c>
      <c r="U159" s="35" t="str">
        <f t="shared" si="50"/>
        <v/>
      </c>
      <c r="V159" s="35">
        <f t="shared" si="51"/>
        <v>0</v>
      </c>
      <c r="W159" s="161" t="e">
        <f>VLOOKUP(CertState,Lookups!$A$30:$E$32,2,FALSE)</f>
        <v>#N/A</v>
      </c>
      <c r="X159" s="162" t="str">
        <f t="shared" si="52"/>
        <v/>
      </c>
      <c r="Y159" s="135" t="e">
        <f>VLOOKUP(CertState,Lookups!$A$30:$E$32,3,FALSE)</f>
        <v>#N/A</v>
      </c>
      <c r="Z159" s="162" t="str">
        <f t="shared" si="53"/>
        <v/>
      </c>
      <c r="AA159" s="162" t="str">
        <f t="shared" si="54"/>
        <v/>
      </c>
      <c r="AB159" t="str">
        <f t="shared" si="55"/>
        <v/>
      </c>
      <c r="AC159" t="str">
        <f t="shared" si="56"/>
        <v/>
      </c>
      <c r="AD159" s="162" t="str">
        <f t="shared" si="57"/>
        <v/>
      </c>
      <c r="AE159" s="162">
        <f t="shared" si="58"/>
        <v>0</v>
      </c>
    </row>
    <row r="160" spans="1:31" x14ac:dyDescent="0.25">
      <c r="A160" s="36">
        <v>151</v>
      </c>
      <c r="B160" s="33"/>
      <c r="C160" s="33"/>
      <c r="D160" s="27"/>
      <c r="E160" s="34"/>
      <c r="F160" s="169"/>
      <c r="G160" s="170"/>
      <c r="H160" s="171"/>
      <c r="I160" s="16" t="e">
        <f t="shared" si="59"/>
        <v>#VALUE!</v>
      </c>
      <c r="J160" s="15" t="e">
        <f t="shared" si="6"/>
        <v>#VALUE!</v>
      </c>
      <c r="K160" s="16">
        <f t="shared" si="60"/>
        <v>0</v>
      </c>
      <c r="L160" s="16" t="e">
        <f t="shared" si="61"/>
        <v>#VALUE!</v>
      </c>
      <c r="M160" s="89">
        <f t="shared" si="62"/>
        <v>0</v>
      </c>
      <c r="N160" s="68">
        <f t="shared" si="63"/>
        <v>0</v>
      </c>
      <c r="O160" s="68" t="e">
        <f t="shared" si="64"/>
        <v>#VALUE!</v>
      </c>
      <c r="P160" s="68" t="e">
        <f t="shared" si="65"/>
        <v>#VALUE!</v>
      </c>
      <c r="Q160" s="17" t="e">
        <f t="shared" si="66"/>
        <v>#VALUE!</v>
      </c>
      <c r="R160" s="17" t="e">
        <f t="shared" si="67"/>
        <v>#VALUE!</v>
      </c>
      <c r="S160" s="17">
        <f t="shared" si="68"/>
        <v>0</v>
      </c>
      <c r="T160" s="35" t="str">
        <f t="shared" si="69"/>
        <v/>
      </c>
      <c r="U160" s="35" t="str">
        <f t="shared" si="50"/>
        <v/>
      </c>
      <c r="V160" s="35">
        <f t="shared" si="51"/>
        <v>0</v>
      </c>
      <c r="W160" s="161" t="e">
        <f>VLOOKUP(CertState,Lookups!$A$30:$E$32,2,FALSE)</f>
        <v>#N/A</v>
      </c>
      <c r="X160" s="162" t="str">
        <f t="shared" si="52"/>
        <v/>
      </c>
      <c r="Y160" s="135" t="e">
        <f>VLOOKUP(CertState,Lookups!$A$30:$E$32,3,FALSE)</f>
        <v>#N/A</v>
      </c>
      <c r="Z160" s="162" t="str">
        <f t="shared" si="53"/>
        <v/>
      </c>
      <c r="AA160" s="162" t="str">
        <f t="shared" si="54"/>
        <v/>
      </c>
      <c r="AB160" t="str">
        <f t="shared" si="55"/>
        <v/>
      </c>
      <c r="AC160" t="str">
        <f t="shared" si="56"/>
        <v/>
      </c>
      <c r="AD160" s="162" t="str">
        <f t="shared" si="57"/>
        <v/>
      </c>
      <c r="AE160" s="162">
        <f t="shared" si="58"/>
        <v>0</v>
      </c>
    </row>
    <row r="161" spans="1:31" x14ac:dyDescent="0.25">
      <c r="A161" s="36">
        <v>152</v>
      </c>
      <c r="B161" s="33"/>
      <c r="C161" s="33"/>
      <c r="D161" s="27"/>
      <c r="E161" s="34"/>
      <c r="F161" s="169"/>
      <c r="G161" s="170"/>
      <c r="H161" s="171"/>
      <c r="I161" s="16" t="e">
        <f t="shared" si="59"/>
        <v>#VALUE!</v>
      </c>
      <c r="J161" s="15" t="e">
        <f t="shared" si="6"/>
        <v>#VALUE!</v>
      </c>
      <c r="K161" s="16">
        <f t="shared" si="60"/>
        <v>0</v>
      </c>
      <c r="L161" s="16" t="e">
        <f t="shared" si="61"/>
        <v>#VALUE!</v>
      </c>
      <c r="M161" s="89">
        <f t="shared" si="62"/>
        <v>0</v>
      </c>
      <c r="N161" s="68">
        <f t="shared" si="63"/>
        <v>0</v>
      </c>
      <c r="O161" s="68" t="e">
        <f t="shared" si="64"/>
        <v>#VALUE!</v>
      </c>
      <c r="P161" s="68" t="e">
        <f t="shared" si="65"/>
        <v>#VALUE!</v>
      </c>
      <c r="Q161" s="17" t="e">
        <f t="shared" si="66"/>
        <v>#VALUE!</v>
      </c>
      <c r="R161" s="17" t="e">
        <f t="shared" si="67"/>
        <v>#VALUE!</v>
      </c>
      <c r="S161" s="17">
        <f t="shared" si="68"/>
        <v>0</v>
      </c>
      <c r="T161" s="35" t="str">
        <f t="shared" si="69"/>
        <v/>
      </c>
      <c r="U161" s="35" t="str">
        <f t="shared" si="50"/>
        <v/>
      </c>
      <c r="V161" s="35">
        <f t="shared" si="51"/>
        <v>0</v>
      </c>
      <c r="W161" s="161" t="e">
        <f>VLOOKUP(CertState,Lookups!$A$30:$E$32,2,FALSE)</f>
        <v>#N/A</v>
      </c>
      <c r="X161" s="162" t="str">
        <f t="shared" si="52"/>
        <v/>
      </c>
      <c r="Y161" s="135" t="e">
        <f>VLOOKUP(CertState,Lookups!$A$30:$E$32,3,FALSE)</f>
        <v>#N/A</v>
      </c>
      <c r="Z161" s="162" t="str">
        <f t="shared" si="53"/>
        <v/>
      </c>
      <c r="AA161" s="162" t="str">
        <f t="shared" si="54"/>
        <v/>
      </c>
      <c r="AB161" t="str">
        <f t="shared" si="55"/>
        <v/>
      </c>
      <c r="AC161" t="str">
        <f t="shared" si="56"/>
        <v/>
      </c>
      <c r="AD161" s="162" t="str">
        <f t="shared" si="57"/>
        <v/>
      </c>
      <c r="AE161" s="162">
        <f t="shared" si="58"/>
        <v>0</v>
      </c>
    </row>
    <row r="162" spans="1:31" x14ac:dyDescent="0.25">
      <c r="A162" s="36">
        <v>153</v>
      </c>
      <c r="B162" s="33"/>
      <c r="C162" s="33"/>
      <c r="D162" s="27"/>
      <c r="E162" s="34"/>
      <c r="F162" s="169"/>
      <c r="G162" s="170"/>
      <c r="H162" s="171"/>
      <c r="I162" s="16" t="e">
        <f t="shared" si="59"/>
        <v>#VALUE!</v>
      </c>
      <c r="J162" s="15" t="e">
        <f t="shared" si="6"/>
        <v>#VALUE!</v>
      </c>
      <c r="K162" s="16">
        <f t="shared" si="60"/>
        <v>0</v>
      </c>
      <c r="L162" s="16" t="e">
        <f t="shared" si="61"/>
        <v>#VALUE!</v>
      </c>
      <c r="M162" s="89">
        <f t="shared" si="62"/>
        <v>0</v>
      </c>
      <c r="N162" s="68">
        <f t="shared" si="63"/>
        <v>0</v>
      </c>
      <c r="O162" s="68" t="e">
        <f t="shared" si="64"/>
        <v>#VALUE!</v>
      </c>
      <c r="P162" s="68" t="e">
        <f t="shared" si="65"/>
        <v>#VALUE!</v>
      </c>
      <c r="Q162" s="17" t="e">
        <f t="shared" si="66"/>
        <v>#VALUE!</v>
      </c>
      <c r="R162" s="17" t="e">
        <f t="shared" si="67"/>
        <v>#VALUE!</v>
      </c>
      <c r="S162" s="17">
        <f t="shared" si="68"/>
        <v>0</v>
      </c>
      <c r="T162" s="35" t="str">
        <f t="shared" si="69"/>
        <v/>
      </c>
      <c r="U162" s="35" t="str">
        <f t="shared" si="50"/>
        <v/>
      </c>
      <c r="V162" s="35">
        <f t="shared" si="51"/>
        <v>0</v>
      </c>
      <c r="W162" s="161" t="e">
        <f>VLOOKUP(CertState,Lookups!$A$30:$E$32,2,FALSE)</f>
        <v>#N/A</v>
      </c>
      <c r="X162" s="162" t="str">
        <f t="shared" si="52"/>
        <v/>
      </c>
      <c r="Y162" s="135" t="e">
        <f>VLOOKUP(CertState,Lookups!$A$30:$E$32,3,FALSE)</f>
        <v>#N/A</v>
      </c>
      <c r="Z162" s="162" t="str">
        <f t="shared" si="53"/>
        <v/>
      </c>
      <c r="AA162" s="162" t="str">
        <f t="shared" si="54"/>
        <v/>
      </c>
      <c r="AB162" t="str">
        <f t="shared" si="55"/>
        <v/>
      </c>
      <c r="AC162" t="str">
        <f t="shared" si="56"/>
        <v/>
      </c>
      <c r="AD162" s="162" t="str">
        <f t="shared" si="57"/>
        <v/>
      </c>
      <c r="AE162" s="162">
        <f t="shared" si="58"/>
        <v>0</v>
      </c>
    </row>
    <row r="163" spans="1:31" x14ac:dyDescent="0.25">
      <c r="A163" s="36">
        <v>154</v>
      </c>
      <c r="B163" s="33"/>
      <c r="C163" s="33"/>
      <c r="D163" s="27"/>
      <c r="E163" s="34"/>
      <c r="F163" s="169"/>
      <c r="G163" s="170"/>
      <c r="H163" s="171"/>
      <c r="I163" s="16" t="e">
        <f t="shared" si="59"/>
        <v>#VALUE!</v>
      </c>
      <c r="J163" s="15" t="e">
        <f t="shared" si="6"/>
        <v>#VALUE!</v>
      </c>
      <c r="K163" s="16">
        <f t="shared" si="60"/>
        <v>0</v>
      </c>
      <c r="L163" s="16" t="e">
        <f t="shared" si="61"/>
        <v>#VALUE!</v>
      </c>
      <c r="M163" s="89">
        <f t="shared" si="62"/>
        <v>0</v>
      </c>
      <c r="N163" s="68">
        <f t="shared" si="63"/>
        <v>0</v>
      </c>
      <c r="O163" s="68" t="e">
        <f t="shared" si="64"/>
        <v>#VALUE!</v>
      </c>
      <c r="P163" s="68" t="e">
        <f t="shared" si="65"/>
        <v>#VALUE!</v>
      </c>
      <c r="Q163" s="17" t="e">
        <f t="shared" si="66"/>
        <v>#VALUE!</v>
      </c>
      <c r="R163" s="17" t="e">
        <f t="shared" si="67"/>
        <v>#VALUE!</v>
      </c>
      <c r="S163" s="17">
        <f t="shared" si="68"/>
        <v>0</v>
      </c>
      <c r="T163" s="35" t="str">
        <f t="shared" si="69"/>
        <v/>
      </c>
      <c r="U163" s="35" t="str">
        <f t="shared" si="50"/>
        <v/>
      </c>
      <c r="V163" s="35">
        <f t="shared" si="51"/>
        <v>0</v>
      </c>
      <c r="W163" s="161" t="e">
        <f>VLOOKUP(CertState,Lookups!$A$30:$E$32,2,FALSE)</f>
        <v>#N/A</v>
      </c>
      <c r="X163" s="162" t="str">
        <f t="shared" si="52"/>
        <v/>
      </c>
      <c r="Y163" s="135" t="e">
        <f>VLOOKUP(CertState,Lookups!$A$30:$E$32,3,FALSE)</f>
        <v>#N/A</v>
      </c>
      <c r="Z163" s="162" t="str">
        <f t="shared" si="53"/>
        <v/>
      </c>
      <c r="AA163" s="162" t="str">
        <f t="shared" si="54"/>
        <v/>
      </c>
      <c r="AB163" t="str">
        <f t="shared" si="55"/>
        <v/>
      </c>
      <c r="AC163" t="str">
        <f t="shared" si="56"/>
        <v/>
      </c>
      <c r="AD163" s="162" t="str">
        <f t="shared" si="57"/>
        <v/>
      </c>
      <c r="AE163" s="162">
        <f t="shared" si="58"/>
        <v>0</v>
      </c>
    </row>
    <row r="164" spans="1:31" x14ac:dyDescent="0.25">
      <c r="A164" s="36">
        <v>155</v>
      </c>
      <c r="B164" s="33"/>
      <c r="C164" s="33"/>
      <c r="D164" s="27"/>
      <c r="E164" s="34"/>
      <c r="F164" s="169"/>
      <c r="G164" s="170"/>
      <c r="H164" s="171"/>
      <c r="I164" s="16" t="e">
        <f t="shared" si="59"/>
        <v>#VALUE!</v>
      </c>
      <c r="J164" s="15" t="e">
        <f t="shared" si="6"/>
        <v>#VALUE!</v>
      </c>
      <c r="K164" s="16">
        <f t="shared" si="60"/>
        <v>0</v>
      </c>
      <c r="L164" s="16" t="e">
        <f t="shared" si="61"/>
        <v>#VALUE!</v>
      </c>
      <c r="M164" s="89">
        <f t="shared" si="62"/>
        <v>0</v>
      </c>
      <c r="N164" s="68">
        <f t="shared" si="63"/>
        <v>0</v>
      </c>
      <c r="O164" s="68" t="e">
        <f t="shared" si="64"/>
        <v>#VALUE!</v>
      </c>
      <c r="P164" s="68" t="e">
        <f t="shared" si="65"/>
        <v>#VALUE!</v>
      </c>
      <c r="Q164" s="17" t="e">
        <f t="shared" si="66"/>
        <v>#VALUE!</v>
      </c>
      <c r="R164" s="17" t="e">
        <f t="shared" si="67"/>
        <v>#VALUE!</v>
      </c>
      <c r="S164" s="17">
        <f t="shared" si="68"/>
        <v>0</v>
      </c>
      <c r="T164" s="35" t="str">
        <f t="shared" si="69"/>
        <v/>
      </c>
      <c r="U164" s="35" t="str">
        <f t="shared" si="50"/>
        <v/>
      </c>
      <c r="V164" s="35">
        <f t="shared" si="51"/>
        <v>0</v>
      </c>
      <c r="W164" s="161" t="e">
        <f>VLOOKUP(CertState,Lookups!$A$30:$E$32,2,FALSE)</f>
        <v>#N/A</v>
      </c>
      <c r="X164" s="162" t="str">
        <f t="shared" si="52"/>
        <v/>
      </c>
      <c r="Y164" s="135" t="e">
        <f>VLOOKUP(CertState,Lookups!$A$30:$E$32,3,FALSE)</f>
        <v>#N/A</v>
      </c>
      <c r="Z164" s="162" t="str">
        <f t="shared" si="53"/>
        <v/>
      </c>
      <c r="AA164" s="162" t="str">
        <f t="shared" si="54"/>
        <v/>
      </c>
      <c r="AB164" t="str">
        <f t="shared" si="55"/>
        <v/>
      </c>
      <c r="AC164" t="str">
        <f t="shared" si="56"/>
        <v/>
      </c>
      <c r="AD164" s="162" t="str">
        <f t="shared" si="57"/>
        <v/>
      </c>
      <c r="AE164" s="162">
        <f t="shared" si="58"/>
        <v>0</v>
      </c>
    </row>
    <row r="165" spans="1:31" x14ac:dyDescent="0.25">
      <c r="A165" s="36">
        <v>156</v>
      </c>
      <c r="B165" s="33"/>
      <c r="C165" s="33"/>
      <c r="D165" s="27"/>
      <c r="E165" s="34"/>
      <c r="F165" s="169"/>
      <c r="G165" s="170"/>
      <c r="H165" s="171"/>
      <c r="I165" s="16" t="e">
        <f t="shared" si="59"/>
        <v>#VALUE!</v>
      </c>
      <c r="J165" s="15" t="e">
        <f t="shared" si="6"/>
        <v>#VALUE!</v>
      </c>
      <c r="K165" s="16">
        <f t="shared" si="60"/>
        <v>0</v>
      </c>
      <c r="L165" s="16" t="e">
        <f t="shared" si="61"/>
        <v>#VALUE!</v>
      </c>
      <c r="M165" s="89">
        <f t="shared" si="62"/>
        <v>0</v>
      </c>
      <c r="N165" s="68">
        <f t="shared" si="63"/>
        <v>0</v>
      </c>
      <c r="O165" s="68" t="e">
        <f t="shared" si="64"/>
        <v>#VALUE!</v>
      </c>
      <c r="P165" s="68" t="e">
        <f t="shared" si="65"/>
        <v>#VALUE!</v>
      </c>
      <c r="Q165" s="17" t="e">
        <f t="shared" si="66"/>
        <v>#VALUE!</v>
      </c>
      <c r="R165" s="17" t="e">
        <f t="shared" si="67"/>
        <v>#VALUE!</v>
      </c>
      <c r="S165" s="17">
        <f t="shared" si="68"/>
        <v>0</v>
      </c>
      <c r="T165" s="35" t="str">
        <f t="shared" si="69"/>
        <v/>
      </c>
      <c r="U165" s="35" t="str">
        <f t="shared" si="50"/>
        <v/>
      </c>
      <c r="V165" s="35">
        <f t="shared" si="51"/>
        <v>0</v>
      </c>
      <c r="W165" s="161" t="e">
        <f>VLOOKUP(CertState,Lookups!$A$30:$E$32,2,FALSE)</f>
        <v>#N/A</v>
      </c>
      <c r="X165" s="162" t="str">
        <f t="shared" si="52"/>
        <v/>
      </c>
      <c r="Y165" s="135" t="e">
        <f>VLOOKUP(CertState,Lookups!$A$30:$E$32,3,FALSE)</f>
        <v>#N/A</v>
      </c>
      <c r="Z165" s="162" t="str">
        <f t="shared" si="53"/>
        <v/>
      </c>
      <c r="AA165" s="162" t="str">
        <f t="shared" si="54"/>
        <v/>
      </c>
      <c r="AB165" t="str">
        <f t="shared" si="55"/>
        <v/>
      </c>
      <c r="AC165" t="str">
        <f t="shared" si="56"/>
        <v/>
      </c>
      <c r="AD165" s="162" t="str">
        <f t="shared" si="57"/>
        <v/>
      </c>
      <c r="AE165" s="162">
        <f t="shared" si="58"/>
        <v>0</v>
      </c>
    </row>
    <row r="166" spans="1:31" x14ac:dyDescent="0.25">
      <c r="A166" s="36">
        <v>157</v>
      </c>
      <c r="B166" s="33"/>
      <c r="C166" s="33"/>
      <c r="D166" s="27"/>
      <c r="E166" s="34"/>
      <c r="F166" s="169"/>
      <c r="G166" s="170"/>
      <c r="H166" s="171"/>
      <c r="I166" s="16" t="e">
        <f t="shared" si="59"/>
        <v>#VALUE!</v>
      </c>
      <c r="J166" s="15" t="e">
        <f t="shared" si="6"/>
        <v>#VALUE!</v>
      </c>
      <c r="K166" s="16">
        <f t="shared" si="60"/>
        <v>0</v>
      </c>
      <c r="L166" s="16" t="e">
        <f t="shared" si="61"/>
        <v>#VALUE!</v>
      </c>
      <c r="M166" s="89">
        <f t="shared" si="62"/>
        <v>0</v>
      </c>
      <c r="N166" s="68">
        <f t="shared" si="63"/>
        <v>0</v>
      </c>
      <c r="O166" s="68" t="e">
        <f t="shared" si="64"/>
        <v>#VALUE!</v>
      </c>
      <c r="P166" s="68" t="e">
        <f t="shared" si="65"/>
        <v>#VALUE!</v>
      </c>
      <c r="Q166" s="17" t="e">
        <f t="shared" si="66"/>
        <v>#VALUE!</v>
      </c>
      <c r="R166" s="17" t="e">
        <f t="shared" si="67"/>
        <v>#VALUE!</v>
      </c>
      <c r="S166" s="17">
        <f t="shared" si="68"/>
        <v>0</v>
      </c>
      <c r="T166" s="35" t="str">
        <f t="shared" si="69"/>
        <v/>
      </c>
      <c r="U166" s="35" t="str">
        <f t="shared" si="50"/>
        <v/>
      </c>
      <c r="V166" s="35">
        <f t="shared" si="51"/>
        <v>0</v>
      </c>
      <c r="W166" s="161" t="e">
        <f>VLOOKUP(CertState,Lookups!$A$30:$E$32,2,FALSE)</f>
        <v>#N/A</v>
      </c>
      <c r="X166" s="162" t="str">
        <f t="shared" si="52"/>
        <v/>
      </c>
      <c r="Y166" s="135" t="e">
        <f>VLOOKUP(CertState,Lookups!$A$30:$E$32,3,FALSE)</f>
        <v>#N/A</v>
      </c>
      <c r="Z166" s="162" t="str">
        <f t="shared" si="53"/>
        <v/>
      </c>
      <c r="AA166" s="162" t="str">
        <f t="shared" si="54"/>
        <v/>
      </c>
      <c r="AB166" t="str">
        <f t="shared" si="55"/>
        <v/>
      </c>
      <c r="AC166" t="str">
        <f t="shared" si="56"/>
        <v/>
      </c>
      <c r="AD166" s="162" t="str">
        <f t="shared" si="57"/>
        <v/>
      </c>
      <c r="AE166" s="162">
        <f t="shared" si="58"/>
        <v>0</v>
      </c>
    </row>
    <row r="167" spans="1:31" x14ac:dyDescent="0.25">
      <c r="A167" s="36">
        <v>158</v>
      </c>
      <c r="B167" s="33"/>
      <c r="C167" s="33"/>
      <c r="D167" s="27"/>
      <c r="E167" s="34"/>
      <c r="F167" s="169"/>
      <c r="G167" s="170"/>
      <c r="H167" s="171"/>
      <c r="I167" s="16" t="e">
        <f t="shared" si="59"/>
        <v>#VALUE!</v>
      </c>
      <c r="J167" s="15" t="e">
        <f t="shared" si="6"/>
        <v>#VALUE!</v>
      </c>
      <c r="K167" s="16">
        <f t="shared" si="60"/>
        <v>0</v>
      </c>
      <c r="L167" s="16" t="e">
        <f t="shared" si="61"/>
        <v>#VALUE!</v>
      </c>
      <c r="M167" s="89">
        <f t="shared" si="62"/>
        <v>0</v>
      </c>
      <c r="N167" s="68">
        <f t="shared" si="63"/>
        <v>0</v>
      </c>
      <c r="O167" s="68" t="e">
        <f t="shared" si="64"/>
        <v>#VALUE!</v>
      </c>
      <c r="P167" s="68" t="e">
        <f t="shared" si="65"/>
        <v>#VALUE!</v>
      </c>
      <c r="Q167" s="17" t="e">
        <f t="shared" si="66"/>
        <v>#VALUE!</v>
      </c>
      <c r="R167" s="17" t="e">
        <f t="shared" si="67"/>
        <v>#VALUE!</v>
      </c>
      <c r="S167" s="17">
        <f t="shared" si="68"/>
        <v>0</v>
      </c>
      <c r="T167" s="35" t="str">
        <f t="shared" si="69"/>
        <v/>
      </c>
      <c r="U167" s="35" t="str">
        <f t="shared" si="50"/>
        <v/>
      </c>
      <c r="V167" s="35">
        <f t="shared" si="51"/>
        <v>0</v>
      </c>
      <c r="W167" s="161" t="e">
        <f>VLOOKUP(CertState,Lookups!$A$30:$E$32,2,FALSE)</f>
        <v>#N/A</v>
      </c>
      <c r="X167" s="162" t="str">
        <f t="shared" si="52"/>
        <v/>
      </c>
      <c r="Y167" s="135" t="e">
        <f>VLOOKUP(CertState,Lookups!$A$30:$E$32,3,FALSE)</f>
        <v>#N/A</v>
      </c>
      <c r="Z167" s="162" t="str">
        <f t="shared" si="53"/>
        <v/>
      </c>
      <c r="AA167" s="162" t="str">
        <f t="shared" si="54"/>
        <v/>
      </c>
      <c r="AB167" t="str">
        <f t="shared" si="55"/>
        <v/>
      </c>
      <c r="AC167" t="str">
        <f t="shared" si="56"/>
        <v/>
      </c>
      <c r="AD167" s="162" t="str">
        <f t="shared" si="57"/>
        <v/>
      </c>
      <c r="AE167" s="162">
        <f t="shared" si="58"/>
        <v>0</v>
      </c>
    </row>
    <row r="168" spans="1:31" x14ac:dyDescent="0.25">
      <c r="A168" s="36">
        <v>159</v>
      </c>
      <c r="B168" s="33"/>
      <c r="C168" s="33"/>
      <c r="D168" s="27"/>
      <c r="E168" s="34"/>
      <c r="F168" s="169"/>
      <c r="G168" s="170"/>
      <c r="H168" s="171"/>
      <c r="I168" s="16" t="e">
        <f t="shared" si="59"/>
        <v>#VALUE!</v>
      </c>
      <c r="J168" s="15" t="e">
        <f t="shared" si="6"/>
        <v>#VALUE!</v>
      </c>
      <c r="K168" s="16">
        <f t="shared" si="60"/>
        <v>0</v>
      </c>
      <c r="L168" s="16" t="e">
        <f t="shared" si="61"/>
        <v>#VALUE!</v>
      </c>
      <c r="M168" s="89">
        <f t="shared" si="62"/>
        <v>0</v>
      </c>
      <c r="N168" s="68">
        <f t="shared" si="63"/>
        <v>0</v>
      </c>
      <c r="O168" s="68" t="e">
        <f t="shared" si="64"/>
        <v>#VALUE!</v>
      </c>
      <c r="P168" s="68" t="e">
        <f t="shared" si="65"/>
        <v>#VALUE!</v>
      </c>
      <c r="Q168" s="17" t="e">
        <f t="shared" si="66"/>
        <v>#VALUE!</v>
      </c>
      <c r="R168" s="17" t="e">
        <f t="shared" si="67"/>
        <v>#VALUE!</v>
      </c>
      <c r="S168" s="17">
        <f t="shared" si="68"/>
        <v>0</v>
      </c>
      <c r="T168" s="35" t="str">
        <f t="shared" si="69"/>
        <v/>
      </c>
      <c r="U168" s="35" t="str">
        <f t="shared" si="50"/>
        <v/>
      </c>
      <c r="V168" s="35">
        <f t="shared" si="51"/>
        <v>0</v>
      </c>
      <c r="W168" s="161" t="e">
        <f>VLOOKUP(CertState,Lookups!$A$30:$E$32,2,FALSE)</f>
        <v>#N/A</v>
      </c>
      <c r="X168" s="162" t="str">
        <f t="shared" si="52"/>
        <v/>
      </c>
      <c r="Y168" s="135" t="e">
        <f>VLOOKUP(CertState,Lookups!$A$30:$E$32,3,FALSE)</f>
        <v>#N/A</v>
      </c>
      <c r="Z168" s="162" t="str">
        <f t="shared" si="53"/>
        <v/>
      </c>
      <c r="AA168" s="162" t="str">
        <f t="shared" si="54"/>
        <v/>
      </c>
      <c r="AB168" t="str">
        <f t="shared" si="55"/>
        <v/>
      </c>
      <c r="AC168" t="str">
        <f t="shared" si="56"/>
        <v/>
      </c>
      <c r="AD168" s="162" t="str">
        <f t="shared" si="57"/>
        <v/>
      </c>
      <c r="AE168" s="162">
        <f t="shared" si="58"/>
        <v>0</v>
      </c>
    </row>
    <row r="169" spans="1:31" x14ac:dyDescent="0.25">
      <c r="A169" s="36">
        <v>160</v>
      </c>
      <c r="B169" s="33"/>
      <c r="C169" s="33"/>
      <c r="D169" s="27"/>
      <c r="E169" s="34"/>
      <c r="F169" s="169"/>
      <c r="G169" s="170"/>
      <c r="H169" s="171"/>
      <c r="I169" s="16" t="e">
        <f t="shared" si="59"/>
        <v>#VALUE!</v>
      </c>
      <c r="J169" s="15" t="e">
        <f t="shared" si="6"/>
        <v>#VALUE!</v>
      </c>
      <c r="K169" s="16">
        <f t="shared" si="60"/>
        <v>0</v>
      </c>
      <c r="L169" s="16" t="e">
        <f t="shared" si="61"/>
        <v>#VALUE!</v>
      </c>
      <c r="M169" s="89">
        <f t="shared" si="62"/>
        <v>0</v>
      </c>
      <c r="N169" s="68">
        <f t="shared" si="63"/>
        <v>0</v>
      </c>
      <c r="O169" s="68" t="e">
        <f t="shared" si="64"/>
        <v>#VALUE!</v>
      </c>
      <c r="P169" s="68" t="e">
        <f t="shared" si="65"/>
        <v>#VALUE!</v>
      </c>
      <c r="Q169" s="17" t="e">
        <f t="shared" si="66"/>
        <v>#VALUE!</v>
      </c>
      <c r="R169" s="17" t="e">
        <f t="shared" si="67"/>
        <v>#VALUE!</v>
      </c>
      <c r="S169" s="17">
        <f t="shared" si="68"/>
        <v>0</v>
      </c>
      <c r="T169" s="35" t="str">
        <f t="shared" si="69"/>
        <v/>
      </c>
      <c r="U169" s="35" t="str">
        <f t="shared" si="50"/>
        <v/>
      </c>
      <c r="V169" s="35">
        <f t="shared" si="51"/>
        <v>0</v>
      </c>
      <c r="W169" s="161" t="e">
        <f>VLOOKUP(CertState,Lookups!$A$30:$E$32,2,FALSE)</f>
        <v>#N/A</v>
      </c>
      <c r="X169" s="162" t="str">
        <f t="shared" si="52"/>
        <v/>
      </c>
      <c r="Y169" s="135" t="e">
        <f>VLOOKUP(CertState,Lookups!$A$30:$E$32,3,FALSE)</f>
        <v>#N/A</v>
      </c>
      <c r="Z169" s="162" t="str">
        <f t="shared" si="53"/>
        <v/>
      </c>
      <c r="AA169" s="162" t="str">
        <f t="shared" si="54"/>
        <v/>
      </c>
      <c r="AB169" t="str">
        <f t="shared" si="55"/>
        <v/>
      </c>
      <c r="AC169" t="str">
        <f t="shared" si="56"/>
        <v/>
      </c>
      <c r="AD169" s="162" t="str">
        <f t="shared" si="57"/>
        <v/>
      </c>
      <c r="AE169" s="162">
        <f t="shared" si="58"/>
        <v>0</v>
      </c>
    </row>
    <row r="170" spans="1:31" x14ac:dyDescent="0.25">
      <c r="A170" s="36">
        <v>161</v>
      </c>
      <c r="B170" s="33"/>
      <c r="C170" s="33"/>
      <c r="D170" s="27"/>
      <c r="E170" s="34"/>
      <c r="F170" s="169"/>
      <c r="G170" s="170"/>
      <c r="H170" s="171"/>
      <c r="I170" s="16" t="e">
        <f t="shared" si="59"/>
        <v>#VALUE!</v>
      </c>
      <c r="J170" s="15" t="e">
        <f t="shared" si="6"/>
        <v>#VALUE!</v>
      </c>
      <c r="K170" s="16">
        <f t="shared" si="60"/>
        <v>0</v>
      </c>
      <c r="L170" s="16" t="e">
        <f t="shared" si="61"/>
        <v>#VALUE!</v>
      </c>
      <c r="M170" s="89">
        <f t="shared" si="62"/>
        <v>0</v>
      </c>
      <c r="N170" s="68">
        <f t="shared" si="63"/>
        <v>0</v>
      </c>
      <c r="O170" s="68" t="e">
        <f t="shared" si="64"/>
        <v>#VALUE!</v>
      </c>
      <c r="P170" s="68" t="e">
        <f t="shared" si="65"/>
        <v>#VALUE!</v>
      </c>
      <c r="Q170" s="17" t="e">
        <f t="shared" si="66"/>
        <v>#VALUE!</v>
      </c>
      <c r="R170" s="17" t="e">
        <f t="shared" si="67"/>
        <v>#VALUE!</v>
      </c>
      <c r="S170" s="17">
        <f t="shared" si="68"/>
        <v>0</v>
      </c>
      <c r="T170" s="35" t="str">
        <f t="shared" si="69"/>
        <v/>
      </c>
      <c r="U170" s="35" t="str">
        <f t="shared" si="50"/>
        <v/>
      </c>
      <c r="V170" s="35">
        <f t="shared" si="51"/>
        <v>0</v>
      </c>
      <c r="W170" s="161" t="e">
        <f>VLOOKUP(CertState,Lookups!$A$30:$E$32,2,FALSE)</f>
        <v>#N/A</v>
      </c>
      <c r="X170" s="162" t="str">
        <f t="shared" si="52"/>
        <v/>
      </c>
      <c r="Y170" s="135" t="e">
        <f>VLOOKUP(CertState,Lookups!$A$30:$E$32,3,FALSE)</f>
        <v>#N/A</v>
      </c>
      <c r="Z170" s="162" t="str">
        <f t="shared" si="53"/>
        <v/>
      </c>
      <c r="AA170" s="162" t="str">
        <f t="shared" si="54"/>
        <v/>
      </c>
      <c r="AB170" t="str">
        <f t="shared" si="55"/>
        <v/>
      </c>
      <c r="AC170" t="str">
        <f t="shared" si="56"/>
        <v/>
      </c>
      <c r="AD170" s="162" t="str">
        <f t="shared" si="57"/>
        <v/>
      </c>
      <c r="AE170" s="162">
        <f t="shared" si="58"/>
        <v>0</v>
      </c>
    </row>
    <row r="171" spans="1:31" x14ac:dyDescent="0.25">
      <c r="A171" s="36">
        <v>162</v>
      </c>
      <c r="B171" s="33"/>
      <c r="C171" s="33"/>
      <c r="D171" s="27"/>
      <c r="E171" s="34"/>
      <c r="F171" s="169"/>
      <c r="G171" s="170"/>
      <c r="H171" s="171"/>
      <c r="I171" s="16" t="e">
        <f t="shared" si="59"/>
        <v>#VALUE!</v>
      </c>
      <c r="J171" s="15" t="e">
        <f t="shared" si="6"/>
        <v>#VALUE!</v>
      </c>
      <c r="K171" s="16">
        <f t="shared" si="60"/>
        <v>0</v>
      </c>
      <c r="L171" s="16" t="e">
        <f t="shared" si="61"/>
        <v>#VALUE!</v>
      </c>
      <c r="M171" s="89">
        <f t="shared" si="62"/>
        <v>0</v>
      </c>
      <c r="N171" s="68">
        <f t="shared" si="63"/>
        <v>0</v>
      </c>
      <c r="O171" s="68" t="e">
        <f t="shared" si="64"/>
        <v>#VALUE!</v>
      </c>
      <c r="P171" s="68" t="e">
        <f t="shared" si="65"/>
        <v>#VALUE!</v>
      </c>
      <c r="Q171" s="17" t="e">
        <f t="shared" si="66"/>
        <v>#VALUE!</v>
      </c>
      <c r="R171" s="17" t="e">
        <f t="shared" si="67"/>
        <v>#VALUE!</v>
      </c>
      <c r="S171" s="17">
        <f t="shared" si="68"/>
        <v>0</v>
      </c>
      <c r="T171" s="35" t="str">
        <f t="shared" si="69"/>
        <v/>
      </c>
      <c r="U171" s="35" t="str">
        <f t="shared" si="50"/>
        <v/>
      </c>
      <c r="V171" s="35">
        <f t="shared" si="51"/>
        <v>0</v>
      </c>
      <c r="W171" s="161" t="e">
        <f>VLOOKUP(CertState,Lookups!$A$30:$E$32,2,FALSE)</f>
        <v>#N/A</v>
      </c>
      <c r="X171" s="162" t="str">
        <f t="shared" si="52"/>
        <v/>
      </c>
      <c r="Y171" s="135" t="e">
        <f>VLOOKUP(CertState,Lookups!$A$30:$E$32,3,FALSE)</f>
        <v>#N/A</v>
      </c>
      <c r="Z171" s="162" t="str">
        <f t="shared" si="53"/>
        <v/>
      </c>
      <c r="AA171" s="162" t="str">
        <f t="shared" si="54"/>
        <v/>
      </c>
      <c r="AB171" t="str">
        <f t="shared" si="55"/>
        <v/>
      </c>
      <c r="AC171" t="str">
        <f t="shared" si="56"/>
        <v/>
      </c>
      <c r="AD171" s="162" t="str">
        <f t="shared" si="57"/>
        <v/>
      </c>
      <c r="AE171" s="162">
        <f t="shared" si="58"/>
        <v>0</v>
      </c>
    </row>
    <row r="172" spans="1:31" x14ac:dyDescent="0.25">
      <c r="A172" s="36">
        <v>163</v>
      </c>
      <c r="B172" s="33"/>
      <c r="C172" s="33"/>
      <c r="D172" s="27"/>
      <c r="E172" s="34"/>
      <c r="F172" s="169"/>
      <c r="G172" s="170"/>
      <c r="H172" s="171"/>
      <c r="I172" s="16" t="e">
        <f t="shared" si="59"/>
        <v>#VALUE!</v>
      </c>
      <c r="J172" s="15" t="e">
        <f t="shared" si="6"/>
        <v>#VALUE!</v>
      </c>
      <c r="K172" s="16">
        <f t="shared" si="60"/>
        <v>0</v>
      </c>
      <c r="L172" s="16" t="e">
        <f t="shared" si="61"/>
        <v>#VALUE!</v>
      </c>
      <c r="M172" s="89">
        <f t="shared" si="62"/>
        <v>0</v>
      </c>
      <c r="N172" s="68">
        <f t="shared" si="63"/>
        <v>0</v>
      </c>
      <c r="O172" s="68" t="e">
        <f t="shared" si="64"/>
        <v>#VALUE!</v>
      </c>
      <c r="P172" s="68" t="e">
        <f t="shared" si="65"/>
        <v>#VALUE!</v>
      </c>
      <c r="Q172" s="17" t="e">
        <f t="shared" si="66"/>
        <v>#VALUE!</v>
      </c>
      <c r="R172" s="17" t="e">
        <f t="shared" si="67"/>
        <v>#VALUE!</v>
      </c>
      <c r="S172" s="17">
        <f t="shared" si="68"/>
        <v>0</v>
      </c>
      <c r="T172" s="35" t="str">
        <f t="shared" si="69"/>
        <v/>
      </c>
      <c r="U172" s="35" t="str">
        <f t="shared" si="50"/>
        <v/>
      </c>
      <c r="V172" s="35">
        <f t="shared" si="51"/>
        <v>0</v>
      </c>
      <c r="W172" s="161" t="e">
        <f>VLOOKUP(CertState,Lookups!$A$30:$E$32,2,FALSE)</f>
        <v>#N/A</v>
      </c>
      <c r="X172" s="162" t="str">
        <f t="shared" si="52"/>
        <v/>
      </c>
      <c r="Y172" s="135" t="e">
        <f>VLOOKUP(CertState,Lookups!$A$30:$E$32,3,FALSE)</f>
        <v>#N/A</v>
      </c>
      <c r="Z172" s="162" t="str">
        <f t="shared" si="53"/>
        <v/>
      </c>
      <c r="AA172" s="162" t="str">
        <f t="shared" si="54"/>
        <v/>
      </c>
      <c r="AB172" t="str">
        <f t="shared" si="55"/>
        <v/>
      </c>
      <c r="AC172" t="str">
        <f t="shared" si="56"/>
        <v/>
      </c>
      <c r="AD172" s="162" t="str">
        <f t="shared" si="57"/>
        <v/>
      </c>
      <c r="AE172" s="162">
        <f t="shared" si="58"/>
        <v>0</v>
      </c>
    </row>
    <row r="173" spans="1:31" x14ac:dyDescent="0.25">
      <c r="A173" s="36">
        <v>164</v>
      </c>
      <c r="B173" s="33"/>
      <c r="C173" s="33"/>
      <c r="D173" s="27"/>
      <c r="E173" s="34"/>
      <c r="F173" s="169"/>
      <c r="G173" s="170"/>
      <c r="H173" s="171"/>
      <c r="I173" s="16" t="e">
        <f t="shared" si="59"/>
        <v>#VALUE!</v>
      </c>
      <c r="J173" s="15" t="e">
        <f t="shared" si="6"/>
        <v>#VALUE!</v>
      </c>
      <c r="K173" s="16">
        <f t="shared" si="60"/>
        <v>0</v>
      </c>
      <c r="L173" s="16" t="e">
        <f t="shared" si="61"/>
        <v>#VALUE!</v>
      </c>
      <c r="M173" s="89">
        <f t="shared" si="62"/>
        <v>0</v>
      </c>
      <c r="N173" s="68">
        <f t="shared" si="63"/>
        <v>0</v>
      </c>
      <c r="O173" s="68" t="e">
        <f t="shared" si="64"/>
        <v>#VALUE!</v>
      </c>
      <c r="P173" s="68" t="e">
        <f t="shared" si="65"/>
        <v>#VALUE!</v>
      </c>
      <c r="Q173" s="17" t="e">
        <f t="shared" si="66"/>
        <v>#VALUE!</v>
      </c>
      <c r="R173" s="17" t="e">
        <f t="shared" si="67"/>
        <v>#VALUE!</v>
      </c>
      <c r="S173" s="17">
        <f t="shared" si="68"/>
        <v>0</v>
      </c>
      <c r="T173" s="35" t="str">
        <f t="shared" si="69"/>
        <v/>
      </c>
      <c r="U173" s="35" t="str">
        <f t="shared" si="50"/>
        <v/>
      </c>
      <c r="V173" s="35">
        <f t="shared" si="51"/>
        <v>0</v>
      </c>
      <c r="W173" s="161" t="e">
        <f>VLOOKUP(CertState,Lookups!$A$30:$E$32,2,FALSE)</f>
        <v>#N/A</v>
      </c>
      <c r="X173" s="162" t="str">
        <f t="shared" si="52"/>
        <v/>
      </c>
      <c r="Y173" s="135" t="e">
        <f>VLOOKUP(CertState,Lookups!$A$30:$E$32,3,FALSE)</f>
        <v>#N/A</v>
      </c>
      <c r="Z173" s="162" t="str">
        <f t="shared" si="53"/>
        <v/>
      </c>
      <c r="AA173" s="162" t="str">
        <f t="shared" si="54"/>
        <v/>
      </c>
      <c r="AB173" t="str">
        <f t="shared" si="55"/>
        <v/>
      </c>
      <c r="AC173" t="str">
        <f t="shared" si="56"/>
        <v/>
      </c>
      <c r="AD173" s="162" t="str">
        <f t="shared" si="57"/>
        <v/>
      </c>
      <c r="AE173" s="162">
        <f t="shared" si="58"/>
        <v>0</v>
      </c>
    </row>
    <row r="174" spans="1:31" x14ac:dyDescent="0.25">
      <c r="A174" s="36">
        <v>165</v>
      </c>
      <c r="B174" s="33"/>
      <c r="C174" s="33"/>
      <c r="D174" s="27"/>
      <c r="E174" s="34"/>
      <c r="F174" s="169"/>
      <c r="G174" s="170"/>
      <c r="H174" s="171"/>
      <c r="I174" s="16" t="e">
        <f t="shared" si="59"/>
        <v>#VALUE!</v>
      </c>
      <c r="J174" s="15" t="e">
        <f t="shared" si="6"/>
        <v>#VALUE!</v>
      </c>
      <c r="K174" s="16">
        <f t="shared" si="60"/>
        <v>0</v>
      </c>
      <c r="L174" s="16" t="e">
        <f t="shared" si="61"/>
        <v>#VALUE!</v>
      </c>
      <c r="M174" s="89">
        <f t="shared" si="62"/>
        <v>0</v>
      </c>
      <c r="N174" s="68">
        <f t="shared" si="63"/>
        <v>0</v>
      </c>
      <c r="O174" s="68" t="e">
        <f t="shared" si="64"/>
        <v>#VALUE!</v>
      </c>
      <c r="P174" s="68" t="e">
        <f t="shared" si="65"/>
        <v>#VALUE!</v>
      </c>
      <c r="Q174" s="17" t="e">
        <f t="shared" si="66"/>
        <v>#VALUE!</v>
      </c>
      <c r="R174" s="17" t="e">
        <f t="shared" si="67"/>
        <v>#VALUE!</v>
      </c>
      <c r="S174" s="17">
        <f t="shared" si="68"/>
        <v>0</v>
      </c>
      <c r="T174" s="35" t="str">
        <f t="shared" si="69"/>
        <v/>
      </c>
      <c r="U174" s="35" t="str">
        <f t="shared" si="50"/>
        <v/>
      </c>
      <c r="V174" s="35">
        <f t="shared" si="51"/>
        <v>0</v>
      </c>
      <c r="W174" s="161" t="e">
        <f>VLOOKUP(CertState,Lookups!$A$30:$E$32,2,FALSE)</f>
        <v>#N/A</v>
      </c>
      <c r="X174" s="162" t="str">
        <f t="shared" si="52"/>
        <v/>
      </c>
      <c r="Y174" s="135" t="e">
        <f>VLOOKUP(CertState,Lookups!$A$30:$E$32,3,FALSE)</f>
        <v>#N/A</v>
      </c>
      <c r="Z174" s="162" t="str">
        <f t="shared" si="53"/>
        <v/>
      </c>
      <c r="AA174" s="162" t="str">
        <f t="shared" si="54"/>
        <v/>
      </c>
      <c r="AB174" t="str">
        <f t="shared" si="55"/>
        <v/>
      </c>
      <c r="AC174" t="str">
        <f t="shared" si="56"/>
        <v/>
      </c>
      <c r="AD174" s="162" t="str">
        <f t="shared" si="57"/>
        <v/>
      </c>
      <c r="AE174" s="162">
        <f t="shared" si="58"/>
        <v>0</v>
      </c>
    </row>
    <row r="175" spans="1:31" x14ac:dyDescent="0.25">
      <c r="A175" s="36">
        <v>166</v>
      </c>
      <c r="B175" s="33"/>
      <c r="C175" s="33"/>
      <c r="D175" s="27"/>
      <c r="E175" s="34"/>
      <c r="F175" s="169"/>
      <c r="G175" s="170"/>
      <c r="H175" s="171"/>
      <c r="I175" s="16" t="e">
        <f t="shared" si="59"/>
        <v>#VALUE!</v>
      </c>
      <c r="J175" s="15" t="e">
        <f t="shared" si="6"/>
        <v>#VALUE!</v>
      </c>
      <c r="K175" s="16">
        <f t="shared" si="60"/>
        <v>0</v>
      </c>
      <c r="L175" s="16" t="e">
        <f t="shared" si="61"/>
        <v>#VALUE!</v>
      </c>
      <c r="M175" s="89">
        <f t="shared" si="62"/>
        <v>0</v>
      </c>
      <c r="N175" s="68">
        <f t="shared" si="63"/>
        <v>0</v>
      </c>
      <c r="O175" s="68" t="e">
        <f t="shared" si="64"/>
        <v>#VALUE!</v>
      </c>
      <c r="P175" s="68" t="e">
        <f t="shared" si="65"/>
        <v>#VALUE!</v>
      </c>
      <c r="Q175" s="17" t="e">
        <f t="shared" si="66"/>
        <v>#VALUE!</v>
      </c>
      <c r="R175" s="17" t="e">
        <f t="shared" si="67"/>
        <v>#VALUE!</v>
      </c>
      <c r="S175" s="17">
        <f t="shared" si="68"/>
        <v>0</v>
      </c>
      <c r="T175" s="35" t="str">
        <f t="shared" si="69"/>
        <v/>
      </c>
      <c r="U175" s="35" t="str">
        <f t="shared" si="50"/>
        <v/>
      </c>
      <c r="V175" s="35">
        <f t="shared" si="51"/>
        <v>0</v>
      </c>
      <c r="W175" s="161" t="e">
        <f>VLOOKUP(CertState,Lookups!$A$30:$E$32,2,FALSE)</f>
        <v>#N/A</v>
      </c>
      <c r="X175" s="162" t="str">
        <f t="shared" si="52"/>
        <v/>
      </c>
      <c r="Y175" s="135" t="e">
        <f>VLOOKUP(CertState,Lookups!$A$30:$E$32,3,FALSE)</f>
        <v>#N/A</v>
      </c>
      <c r="Z175" s="162" t="str">
        <f t="shared" si="53"/>
        <v/>
      </c>
      <c r="AA175" s="162" t="str">
        <f t="shared" si="54"/>
        <v/>
      </c>
      <c r="AB175" t="str">
        <f t="shared" si="55"/>
        <v/>
      </c>
      <c r="AC175" t="str">
        <f t="shared" si="56"/>
        <v/>
      </c>
      <c r="AD175" s="162" t="str">
        <f t="shared" si="57"/>
        <v/>
      </c>
      <c r="AE175" s="162">
        <f t="shared" si="58"/>
        <v>0</v>
      </c>
    </row>
    <row r="176" spans="1:31" x14ac:dyDescent="0.25">
      <c r="A176" s="36">
        <v>167</v>
      </c>
      <c r="B176" s="33"/>
      <c r="C176" s="33"/>
      <c r="D176" s="27"/>
      <c r="E176" s="34"/>
      <c r="F176" s="169"/>
      <c r="G176" s="170"/>
      <c r="H176" s="171"/>
      <c r="I176" s="16" t="e">
        <f t="shared" si="59"/>
        <v>#VALUE!</v>
      </c>
      <c r="J176" s="15" t="e">
        <f t="shared" si="6"/>
        <v>#VALUE!</v>
      </c>
      <c r="K176" s="16">
        <f t="shared" si="60"/>
        <v>0</v>
      </c>
      <c r="L176" s="16" t="e">
        <f t="shared" si="61"/>
        <v>#VALUE!</v>
      </c>
      <c r="M176" s="89">
        <f t="shared" si="62"/>
        <v>0</v>
      </c>
      <c r="N176" s="68">
        <f t="shared" si="63"/>
        <v>0</v>
      </c>
      <c r="O176" s="68" t="e">
        <f t="shared" si="64"/>
        <v>#VALUE!</v>
      </c>
      <c r="P176" s="68" t="e">
        <f t="shared" si="65"/>
        <v>#VALUE!</v>
      </c>
      <c r="Q176" s="17" t="e">
        <f t="shared" si="66"/>
        <v>#VALUE!</v>
      </c>
      <c r="R176" s="17" t="e">
        <f t="shared" si="67"/>
        <v>#VALUE!</v>
      </c>
      <c r="S176" s="17">
        <f t="shared" si="68"/>
        <v>0</v>
      </c>
      <c r="T176" s="35" t="str">
        <f t="shared" si="69"/>
        <v/>
      </c>
      <c r="U176" s="35" t="str">
        <f t="shared" si="50"/>
        <v/>
      </c>
      <c r="V176" s="35">
        <f t="shared" si="51"/>
        <v>0</v>
      </c>
      <c r="W176" s="161" t="e">
        <f>VLOOKUP(CertState,Lookups!$A$30:$E$32,2,FALSE)</f>
        <v>#N/A</v>
      </c>
      <c r="X176" s="162" t="str">
        <f t="shared" si="52"/>
        <v/>
      </c>
      <c r="Y176" s="135" t="e">
        <f>VLOOKUP(CertState,Lookups!$A$30:$E$32,3,FALSE)</f>
        <v>#N/A</v>
      </c>
      <c r="Z176" s="162" t="str">
        <f t="shared" si="53"/>
        <v/>
      </c>
      <c r="AA176" s="162" t="str">
        <f t="shared" si="54"/>
        <v/>
      </c>
      <c r="AB176" t="str">
        <f t="shared" si="55"/>
        <v/>
      </c>
      <c r="AC176" t="str">
        <f t="shared" si="56"/>
        <v/>
      </c>
      <c r="AD176" s="162" t="str">
        <f t="shared" si="57"/>
        <v/>
      </c>
      <c r="AE176" s="162">
        <f t="shared" si="58"/>
        <v>0</v>
      </c>
    </row>
    <row r="177" spans="1:31" x14ac:dyDescent="0.25">
      <c r="A177" s="36">
        <v>168</v>
      </c>
      <c r="B177" s="33"/>
      <c r="C177" s="33"/>
      <c r="D177" s="27"/>
      <c r="E177" s="34"/>
      <c r="F177" s="169"/>
      <c r="G177" s="170"/>
      <c r="H177" s="171"/>
      <c r="I177" s="16" t="e">
        <f t="shared" si="59"/>
        <v>#VALUE!</v>
      </c>
      <c r="J177" s="15" t="e">
        <f t="shared" si="6"/>
        <v>#VALUE!</v>
      </c>
      <c r="K177" s="16">
        <f t="shared" si="60"/>
        <v>0</v>
      </c>
      <c r="L177" s="16" t="e">
        <f t="shared" si="61"/>
        <v>#VALUE!</v>
      </c>
      <c r="M177" s="89">
        <f t="shared" si="62"/>
        <v>0</v>
      </c>
      <c r="N177" s="68">
        <f t="shared" si="63"/>
        <v>0</v>
      </c>
      <c r="O177" s="68" t="e">
        <f t="shared" si="64"/>
        <v>#VALUE!</v>
      </c>
      <c r="P177" s="68" t="e">
        <f t="shared" si="65"/>
        <v>#VALUE!</v>
      </c>
      <c r="Q177" s="17" t="e">
        <f t="shared" si="66"/>
        <v>#VALUE!</v>
      </c>
      <c r="R177" s="17" t="e">
        <f t="shared" si="67"/>
        <v>#VALUE!</v>
      </c>
      <c r="S177" s="17">
        <f t="shared" si="68"/>
        <v>0</v>
      </c>
      <c r="T177" s="35" t="str">
        <f t="shared" si="69"/>
        <v/>
      </c>
      <c r="U177" s="35" t="str">
        <f t="shared" si="50"/>
        <v/>
      </c>
      <c r="V177" s="35">
        <f t="shared" si="51"/>
        <v>0</v>
      </c>
      <c r="W177" s="161" t="e">
        <f>VLOOKUP(CertState,Lookups!$A$30:$E$32,2,FALSE)</f>
        <v>#N/A</v>
      </c>
      <c r="X177" s="162" t="str">
        <f t="shared" si="52"/>
        <v/>
      </c>
      <c r="Y177" s="135" t="e">
        <f>VLOOKUP(CertState,Lookups!$A$30:$E$32,3,FALSE)</f>
        <v>#N/A</v>
      </c>
      <c r="Z177" s="162" t="str">
        <f t="shared" si="53"/>
        <v/>
      </c>
      <c r="AA177" s="162" t="str">
        <f t="shared" si="54"/>
        <v/>
      </c>
      <c r="AB177" t="str">
        <f t="shared" si="55"/>
        <v/>
      </c>
      <c r="AC177" t="str">
        <f t="shared" si="56"/>
        <v/>
      </c>
      <c r="AD177" s="162" t="str">
        <f t="shared" si="57"/>
        <v/>
      </c>
      <c r="AE177" s="162">
        <f t="shared" si="58"/>
        <v>0</v>
      </c>
    </row>
    <row r="178" spans="1:31" x14ac:dyDescent="0.25">
      <c r="A178" s="36">
        <v>169</v>
      </c>
      <c r="B178" s="33"/>
      <c r="C178" s="33"/>
      <c r="D178" s="27"/>
      <c r="E178" s="34"/>
      <c r="F178" s="169"/>
      <c r="G178" s="170"/>
      <c r="H178" s="171"/>
      <c r="I178" s="16" t="e">
        <f t="shared" si="59"/>
        <v>#VALUE!</v>
      </c>
      <c r="J178" s="15" t="e">
        <f t="shared" si="6"/>
        <v>#VALUE!</v>
      </c>
      <c r="K178" s="16">
        <f t="shared" si="60"/>
        <v>0</v>
      </c>
      <c r="L178" s="16" t="e">
        <f t="shared" si="61"/>
        <v>#VALUE!</v>
      </c>
      <c r="M178" s="89">
        <f t="shared" si="62"/>
        <v>0</v>
      </c>
      <c r="N178" s="68">
        <f t="shared" si="63"/>
        <v>0</v>
      </c>
      <c r="O178" s="68" t="e">
        <f t="shared" si="64"/>
        <v>#VALUE!</v>
      </c>
      <c r="P178" s="68" t="e">
        <f t="shared" si="65"/>
        <v>#VALUE!</v>
      </c>
      <c r="Q178" s="17" t="e">
        <f t="shared" si="66"/>
        <v>#VALUE!</v>
      </c>
      <c r="R178" s="17" t="e">
        <f t="shared" si="67"/>
        <v>#VALUE!</v>
      </c>
      <c r="S178" s="17">
        <f t="shared" si="68"/>
        <v>0</v>
      </c>
      <c r="T178" s="35" t="str">
        <f t="shared" si="69"/>
        <v/>
      </c>
      <c r="U178" s="35" t="str">
        <f t="shared" si="50"/>
        <v/>
      </c>
      <c r="V178" s="35">
        <f t="shared" si="51"/>
        <v>0</v>
      </c>
      <c r="W178" s="161" t="e">
        <f>VLOOKUP(CertState,Lookups!$A$30:$E$32,2,FALSE)</f>
        <v>#N/A</v>
      </c>
      <c r="X178" s="162" t="str">
        <f t="shared" si="52"/>
        <v/>
      </c>
      <c r="Y178" s="135" t="e">
        <f>VLOOKUP(CertState,Lookups!$A$30:$E$32,3,FALSE)</f>
        <v>#N/A</v>
      </c>
      <c r="Z178" s="162" t="str">
        <f t="shared" si="53"/>
        <v/>
      </c>
      <c r="AA178" s="162" t="str">
        <f t="shared" si="54"/>
        <v/>
      </c>
      <c r="AB178" t="str">
        <f t="shared" si="55"/>
        <v/>
      </c>
      <c r="AC178" t="str">
        <f t="shared" si="56"/>
        <v/>
      </c>
      <c r="AD178" s="162" t="str">
        <f t="shared" si="57"/>
        <v/>
      </c>
      <c r="AE178" s="162">
        <f t="shared" si="58"/>
        <v>0</v>
      </c>
    </row>
    <row r="179" spans="1:31" x14ac:dyDescent="0.25">
      <c r="A179" s="36">
        <v>170</v>
      </c>
      <c r="B179" s="33"/>
      <c r="C179" s="33"/>
      <c r="D179" s="27"/>
      <c r="E179" s="34"/>
      <c r="F179" s="169"/>
      <c r="G179" s="170"/>
      <c r="H179" s="171"/>
      <c r="I179" s="16" t="e">
        <f t="shared" si="59"/>
        <v>#VALUE!</v>
      </c>
      <c r="J179" s="15" t="e">
        <f t="shared" si="6"/>
        <v>#VALUE!</v>
      </c>
      <c r="K179" s="16">
        <f t="shared" si="60"/>
        <v>0</v>
      </c>
      <c r="L179" s="16" t="e">
        <f t="shared" si="61"/>
        <v>#VALUE!</v>
      </c>
      <c r="M179" s="89">
        <f t="shared" si="62"/>
        <v>0</v>
      </c>
      <c r="N179" s="68">
        <f t="shared" si="63"/>
        <v>0</v>
      </c>
      <c r="O179" s="68" t="e">
        <f t="shared" si="64"/>
        <v>#VALUE!</v>
      </c>
      <c r="P179" s="68" t="e">
        <f t="shared" si="65"/>
        <v>#VALUE!</v>
      </c>
      <c r="Q179" s="17" t="e">
        <f t="shared" si="66"/>
        <v>#VALUE!</v>
      </c>
      <c r="R179" s="17" t="e">
        <f t="shared" si="67"/>
        <v>#VALUE!</v>
      </c>
      <c r="S179" s="17">
        <f t="shared" si="68"/>
        <v>0</v>
      </c>
      <c r="T179" s="35" t="str">
        <f t="shared" si="69"/>
        <v/>
      </c>
      <c r="U179" s="35" t="str">
        <f t="shared" si="50"/>
        <v/>
      </c>
      <c r="V179" s="35">
        <f t="shared" si="51"/>
        <v>0</v>
      </c>
      <c r="W179" s="161" t="e">
        <f>VLOOKUP(CertState,Lookups!$A$30:$E$32,2,FALSE)</f>
        <v>#N/A</v>
      </c>
      <c r="X179" s="162" t="str">
        <f t="shared" si="52"/>
        <v/>
      </c>
      <c r="Y179" s="135" t="e">
        <f>VLOOKUP(CertState,Lookups!$A$30:$E$32,3,FALSE)</f>
        <v>#N/A</v>
      </c>
      <c r="Z179" s="162" t="str">
        <f t="shared" si="53"/>
        <v/>
      </c>
      <c r="AA179" s="162" t="str">
        <f t="shared" si="54"/>
        <v/>
      </c>
      <c r="AB179" t="str">
        <f t="shared" si="55"/>
        <v/>
      </c>
      <c r="AC179" t="str">
        <f t="shared" si="56"/>
        <v/>
      </c>
      <c r="AD179" s="162" t="str">
        <f t="shared" si="57"/>
        <v/>
      </c>
      <c r="AE179" s="162">
        <f t="shared" si="58"/>
        <v>0</v>
      </c>
    </row>
    <row r="180" spans="1:31" x14ac:dyDescent="0.25">
      <c r="A180" s="36">
        <v>171</v>
      </c>
      <c r="B180" s="33"/>
      <c r="C180" s="33"/>
      <c r="D180" s="27"/>
      <c r="E180" s="34"/>
      <c r="F180" s="169"/>
      <c r="G180" s="170"/>
      <c r="H180" s="171"/>
      <c r="I180" s="16" t="e">
        <f t="shared" si="59"/>
        <v>#VALUE!</v>
      </c>
      <c r="J180" s="15" t="e">
        <f t="shared" si="6"/>
        <v>#VALUE!</v>
      </c>
      <c r="K180" s="16">
        <f t="shared" si="60"/>
        <v>0</v>
      </c>
      <c r="L180" s="16" t="e">
        <f t="shared" si="61"/>
        <v>#VALUE!</v>
      </c>
      <c r="M180" s="89">
        <f t="shared" si="62"/>
        <v>0</v>
      </c>
      <c r="N180" s="68">
        <f t="shared" si="63"/>
        <v>0</v>
      </c>
      <c r="O180" s="68" t="e">
        <f t="shared" si="64"/>
        <v>#VALUE!</v>
      </c>
      <c r="P180" s="68" t="e">
        <f t="shared" si="65"/>
        <v>#VALUE!</v>
      </c>
      <c r="Q180" s="17" t="e">
        <f t="shared" si="66"/>
        <v>#VALUE!</v>
      </c>
      <c r="R180" s="17" t="e">
        <f t="shared" si="67"/>
        <v>#VALUE!</v>
      </c>
      <c r="S180" s="17">
        <f t="shared" si="68"/>
        <v>0</v>
      </c>
      <c r="T180" s="35" t="str">
        <f t="shared" si="69"/>
        <v/>
      </c>
      <c r="U180" s="35" t="str">
        <f t="shared" si="50"/>
        <v/>
      </c>
      <c r="V180" s="35">
        <f t="shared" si="51"/>
        <v>0</v>
      </c>
      <c r="W180" s="161" t="e">
        <f>VLOOKUP(CertState,Lookups!$A$30:$E$32,2,FALSE)</f>
        <v>#N/A</v>
      </c>
      <c r="X180" s="162" t="str">
        <f t="shared" si="52"/>
        <v/>
      </c>
      <c r="Y180" s="135" t="e">
        <f>VLOOKUP(CertState,Lookups!$A$30:$E$32,3,FALSE)</f>
        <v>#N/A</v>
      </c>
      <c r="Z180" s="162" t="str">
        <f t="shared" si="53"/>
        <v/>
      </c>
      <c r="AA180" s="162" t="str">
        <f t="shared" si="54"/>
        <v/>
      </c>
      <c r="AB180" t="str">
        <f t="shared" si="55"/>
        <v/>
      </c>
      <c r="AC180" t="str">
        <f t="shared" si="56"/>
        <v/>
      </c>
      <c r="AD180" s="162" t="str">
        <f t="shared" si="57"/>
        <v/>
      </c>
      <c r="AE180" s="162">
        <f t="shared" si="58"/>
        <v>0</v>
      </c>
    </row>
    <row r="181" spans="1:31" x14ac:dyDescent="0.25">
      <c r="A181" s="36">
        <v>172</v>
      </c>
      <c r="B181" s="33"/>
      <c r="C181" s="33"/>
      <c r="D181" s="27"/>
      <c r="E181" s="34"/>
      <c r="F181" s="169"/>
      <c r="G181" s="170"/>
      <c r="H181" s="171"/>
      <c r="I181" s="16" t="e">
        <f t="shared" si="59"/>
        <v>#VALUE!</v>
      </c>
      <c r="J181" s="15" t="e">
        <f t="shared" si="6"/>
        <v>#VALUE!</v>
      </c>
      <c r="K181" s="16">
        <f t="shared" si="60"/>
        <v>0</v>
      </c>
      <c r="L181" s="16" t="e">
        <f t="shared" si="61"/>
        <v>#VALUE!</v>
      </c>
      <c r="M181" s="89">
        <f t="shared" si="62"/>
        <v>0</v>
      </c>
      <c r="N181" s="68">
        <f t="shared" si="63"/>
        <v>0</v>
      </c>
      <c r="O181" s="68" t="e">
        <f t="shared" si="64"/>
        <v>#VALUE!</v>
      </c>
      <c r="P181" s="68" t="e">
        <f t="shared" si="65"/>
        <v>#VALUE!</v>
      </c>
      <c r="Q181" s="17" t="e">
        <f t="shared" si="66"/>
        <v>#VALUE!</v>
      </c>
      <c r="R181" s="17" t="e">
        <f t="shared" si="67"/>
        <v>#VALUE!</v>
      </c>
      <c r="S181" s="17">
        <f t="shared" si="68"/>
        <v>0</v>
      </c>
      <c r="T181" s="35" t="str">
        <f t="shared" si="69"/>
        <v/>
      </c>
      <c r="U181" s="35" t="str">
        <f t="shared" si="50"/>
        <v/>
      </c>
      <c r="V181" s="35">
        <f t="shared" si="51"/>
        <v>0</v>
      </c>
      <c r="W181" s="161" t="e">
        <f>VLOOKUP(CertState,Lookups!$A$30:$E$32,2,FALSE)</f>
        <v>#N/A</v>
      </c>
      <c r="X181" s="162" t="str">
        <f t="shared" si="52"/>
        <v/>
      </c>
      <c r="Y181" s="135" t="e">
        <f>VLOOKUP(CertState,Lookups!$A$30:$E$32,3,FALSE)</f>
        <v>#N/A</v>
      </c>
      <c r="Z181" s="162" t="str">
        <f t="shared" si="53"/>
        <v/>
      </c>
      <c r="AA181" s="162" t="str">
        <f t="shared" si="54"/>
        <v/>
      </c>
      <c r="AB181" t="str">
        <f t="shared" si="55"/>
        <v/>
      </c>
      <c r="AC181" t="str">
        <f t="shared" si="56"/>
        <v/>
      </c>
      <c r="AD181" s="162" t="str">
        <f t="shared" si="57"/>
        <v/>
      </c>
      <c r="AE181" s="162">
        <f t="shared" si="58"/>
        <v>0</v>
      </c>
    </row>
    <row r="182" spans="1:31" x14ac:dyDescent="0.25">
      <c r="A182" s="36">
        <v>173</v>
      </c>
      <c r="B182" s="33"/>
      <c r="C182" s="33"/>
      <c r="D182" s="27"/>
      <c r="E182" s="34"/>
      <c r="F182" s="169"/>
      <c r="G182" s="170"/>
      <c r="H182" s="171"/>
      <c r="I182" s="16" t="e">
        <f t="shared" si="59"/>
        <v>#VALUE!</v>
      </c>
      <c r="J182" s="15" t="e">
        <f t="shared" si="6"/>
        <v>#VALUE!</v>
      </c>
      <c r="K182" s="16">
        <f t="shared" si="60"/>
        <v>0</v>
      </c>
      <c r="L182" s="16" t="e">
        <f t="shared" si="61"/>
        <v>#VALUE!</v>
      </c>
      <c r="M182" s="89">
        <f t="shared" si="62"/>
        <v>0</v>
      </c>
      <c r="N182" s="68">
        <f t="shared" si="63"/>
        <v>0</v>
      </c>
      <c r="O182" s="68" t="e">
        <f t="shared" si="64"/>
        <v>#VALUE!</v>
      </c>
      <c r="P182" s="68" t="e">
        <f t="shared" si="65"/>
        <v>#VALUE!</v>
      </c>
      <c r="Q182" s="17" t="e">
        <f t="shared" si="66"/>
        <v>#VALUE!</v>
      </c>
      <c r="R182" s="17" t="e">
        <f t="shared" si="67"/>
        <v>#VALUE!</v>
      </c>
      <c r="S182" s="17">
        <f t="shared" si="68"/>
        <v>0</v>
      </c>
      <c r="T182" s="35" t="str">
        <f t="shared" si="69"/>
        <v/>
      </c>
      <c r="U182" s="35" t="str">
        <f t="shared" si="50"/>
        <v/>
      </c>
      <c r="V182" s="35">
        <f t="shared" si="51"/>
        <v>0</v>
      </c>
      <c r="W182" s="161" t="e">
        <f>VLOOKUP(CertState,Lookups!$A$30:$E$32,2,FALSE)</f>
        <v>#N/A</v>
      </c>
      <c r="X182" s="162" t="str">
        <f t="shared" si="52"/>
        <v/>
      </c>
      <c r="Y182" s="135" t="e">
        <f>VLOOKUP(CertState,Lookups!$A$30:$E$32,3,FALSE)</f>
        <v>#N/A</v>
      </c>
      <c r="Z182" s="162" t="str">
        <f t="shared" si="53"/>
        <v/>
      </c>
      <c r="AA182" s="162" t="str">
        <f t="shared" si="54"/>
        <v/>
      </c>
      <c r="AB182" t="str">
        <f t="shared" si="55"/>
        <v/>
      </c>
      <c r="AC182" t="str">
        <f t="shared" si="56"/>
        <v/>
      </c>
      <c r="AD182" s="162" t="str">
        <f t="shared" si="57"/>
        <v/>
      </c>
      <c r="AE182" s="162">
        <f t="shared" si="58"/>
        <v>0</v>
      </c>
    </row>
    <row r="183" spans="1:31" x14ac:dyDescent="0.25">
      <c r="A183" s="36">
        <v>174</v>
      </c>
      <c r="B183" s="33"/>
      <c r="C183" s="33"/>
      <c r="D183" s="27"/>
      <c r="E183" s="34"/>
      <c r="F183" s="169"/>
      <c r="G183" s="170"/>
      <c r="H183" s="171"/>
      <c r="I183" s="16" t="e">
        <f t="shared" si="59"/>
        <v>#VALUE!</v>
      </c>
      <c r="J183" s="15" t="e">
        <f t="shared" si="6"/>
        <v>#VALUE!</v>
      </c>
      <c r="K183" s="16">
        <f t="shared" si="60"/>
        <v>0</v>
      </c>
      <c r="L183" s="16" t="e">
        <f t="shared" si="61"/>
        <v>#VALUE!</v>
      </c>
      <c r="M183" s="89">
        <f t="shared" si="62"/>
        <v>0</v>
      </c>
      <c r="N183" s="68">
        <f t="shared" si="63"/>
        <v>0</v>
      </c>
      <c r="O183" s="68" t="e">
        <f t="shared" si="64"/>
        <v>#VALUE!</v>
      </c>
      <c r="P183" s="68" t="e">
        <f t="shared" si="65"/>
        <v>#VALUE!</v>
      </c>
      <c r="Q183" s="17" t="e">
        <f t="shared" si="66"/>
        <v>#VALUE!</v>
      </c>
      <c r="R183" s="17" t="e">
        <f t="shared" si="67"/>
        <v>#VALUE!</v>
      </c>
      <c r="S183" s="17">
        <f t="shared" si="68"/>
        <v>0</v>
      </c>
      <c r="T183" s="35" t="str">
        <f t="shared" si="69"/>
        <v/>
      </c>
      <c r="U183" s="35" t="str">
        <f t="shared" si="50"/>
        <v/>
      </c>
      <c r="V183" s="35">
        <f t="shared" si="51"/>
        <v>0</v>
      </c>
      <c r="W183" s="161" t="e">
        <f>VLOOKUP(CertState,Lookups!$A$30:$E$32,2,FALSE)</f>
        <v>#N/A</v>
      </c>
      <c r="X183" s="162" t="str">
        <f t="shared" si="52"/>
        <v/>
      </c>
      <c r="Y183" s="135" t="e">
        <f>VLOOKUP(CertState,Lookups!$A$30:$E$32,3,FALSE)</f>
        <v>#N/A</v>
      </c>
      <c r="Z183" s="162" t="str">
        <f t="shared" si="53"/>
        <v/>
      </c>
      <c r="AA183" s="162" t="str">
        <f t="shared" si="54"/>
        <v/>
      </c>
      <c r="AB183" t="str">
        <f t="shared" si="55"/>
        <v/>
      </c>
      <c r="AC183" t="str">
        <f t="shared" si="56"/>
        <v/>
      </c>
      <c r="AD183" s="162" t="str">
        <f t="shared" si="57"/>
        <v/>
      </c>
      <c r="AE183" s="162">
        <f t="shared" si="58"/>
        <v>0</v>
      </c>
    </row>
    <row r="184" spans="1:31" x14ac:dyDescent="0.25">
      <c r="A184" s="36">
        <v>175</v>
      </c>
      <c r="B184" s="33"/>
      <c r="C184" s="33"/>
      <c r="D184" s="27"/>
      <c r="E184" s="34"/>
      <c r="F184" s="169"/>
      <c r="G184" s="170"/>
      <c r="H184" s="171"/>
      <c r="I184" s="16" t="e">
        <f t="shared" si="59"/>
        <v>#VALUE!</v>
      </c>
      <c r="J184" s="15" t="e">
        <f t="shared" si="6"/>
        <v>#VALUE!</v>
      </c>
      <c r="K184" s="16">
        <f t="shared" si="60"/>
        <v>0</v>
      </c>
      <c r="L184" s="16" t="e">
        <f t="shared" si="61"/>
        <v>#VALUE!</v>
      </c>
      <c r="M184" s="89">
        <f t="shared" si="62"/>
        <v>0</v>
      </c>
      <c r="N184" s="68">
        <f t="shared" si="63"/>
        <v>0</v>
      </c>
      <c r="O184" s="68" t="e">
        <f t="shared" si="64"/>
        <v>#VALUE!</v>
      </c>
      <c r="P184" s="68" t="e">
        <f t="shared" si="65"/>
        <v>#VALUE!</v>
      </c>
      <c r="Q184" s="17" t="e">
        <f t="shared" si="66"/>
        <v>#VALUE!</v>
      </c>
      <c r="R184" s="17" t="e">
        <f t="shared" si="67"/>
        <v>#VALUE!</v>
      </c>
      <c r="S184" s="17">
        <f t="shared" si="68"/>
        <v>0</v>
      </c>
      <c r="T184" s="35" t="str">
        <f t="shared" si="69"/>
        <v/>
      </c>
      <c r="U184" s="35" t="str">
        <f t="shared" si="50"/>
        <v/>
      </c>
      <c r="V184" s="35">
        <f t="shared" si="51"/>
        <v>0</v>
      </c>
      <c r="W184" s="161" t="e">
        <f>VLOOKUP(CertState,Lookups!$A$30:$E$32,2,FALSE)</f>
        <v>#N/A</v>
      </c>
      <c r="X184" s="162" t="str">
        <f t="shared" si="52"/>
        <v/>
      </c>
      <c r="Y184" s="135" t="e">
        <f>VLOOKUP(CertState,Lookups!$A$30:$E$32,3,FALSE)</f>
        <v>#N/A</v>
      </c>
      <c r="Z184" s="162" t="str">
        <f t="shared" si="53"/>
        <v/>
      </c>
      <c r="AA184" s="162" t="str">
        <f t="shared" si="54"/>
        <v/>
      </c>
      <c r="AB184" t="str">
        <f t="shared" si="55"/>
        <v/>
      </c>
      <c r="AC184" t="str">
        <f t="shared" si="56"/>
        <v/>
      </c>
      <c r="AD184" s="162" t="str">
        <f t="shared" si="57"/>
        <v/>
      </c>
      <c r="AE184" s="162">
        <f t="shared" si="58"/>
        <v>0</v>
      </c>
    </row>
    <row r="185" spans="1:31" x14ac:dyDescent="0.25">
      <c r="A185" s="36">
        <v>176</v>
      </c>
      <c r="B185" s="33"/>
      <c r="C185" s="33"/>
      <c r="D185" s="27"/>
      <c r="E185" s="34"/>
      <c r="F185" s="169"/>
      <c r="G185" s="170"/>
      <c r="H185" s="171"/>
      <c r="I185" s="16" t="e">
        <f t="shared" si="59"/>
        <v>#VALUE!</v>
      </c>
      <c r="J185" s="15" t="e">
        <f t="shared" si="6"/>
        <v>#VALUE!</v>
      </c>
      <c r="K185" s="16">
        <f t="shared" si="60"/>
        <v>0</v>
      </c>
      <c r="L185" s="16" t="e">
        <f t="shared" si="61"/>
        <v>#VALUE!</v>
      </c>
      <c r="M185" s="89">
        <f t="shared" si="62"/>
        <v>0</v>
      </c>
      <c r="N185" s="68">
        <f t="shared" si="63"/>
        <v>0</v>
      </c>
      <c r="O185" s="68" t="e">
        <f t="shared" si="64"/>
        <v>#VALUE!</v>
      </c>
      <c r="P185" s="68" t="e">
        <f t="shared" si="65"/>
        <v>#VALUE!</v>
      </c>
      <c r="Q185" s="17" t="e">
        <f t="shared" si="66"/>
        <v>#VALUE!</v>
      </c>
      <c r="R185" s="17" t="e">
        <f t="shared" si="67"/>
        <v>#VALUE!</v>
      </c>
      <c r="S185" s="17">
        <f t="shared" si="68"/>
        <v>0</v>
      </c>
      <c r="T185" s="35" t="str">
        <f t="shared" si="69"/>
        <v/>
      </c>
      <c r="U185" s="35" t="str">
        <f t="shared" si="50"/>
        <v/>
      </c>
      <c r="V185" s="35">
        <f t="shared" si="51"/>
        <v>0</v>
      </c>
      <c r="W185" s="161" t="e">
        <f>VLOOKUP(CertState,Lookups!$A$30:$E$32,2,FALSE)</f>
        <v>#N/A</v>
      </c>
      <c r="X185" s="162" t="str">
        <f t="shared" si="52"/>
        <v/>
      </c>
      <c r="Y185" s="135" t="e">
        <f>VLOOKUP(CertState,Lookups!$A$30:$E$32,3,FALSE)</f>
        <v>#N/A</v>
      </c>
      <c r="Z185" s="162" t="str">
        <f t="shared" si="53"/>
        <v/>
      </c>
      <c r="AA185" s="162" t="str">
        <f t="shared" si="54"/>
        <v/>
      </c>
      <c r="AB185" t="str">
        <f t="shared" si="55"/>
        <v/>
      </c>
      <c r="AC185" t="str">
        <f t="shared" si="56"/>
        <v/>
      </c>
      <c r="AD185" s="162" t="str">
        <f t="shared" si="57"/>
        <v/>
      </c>
      <c r="AE185" s="162">
        <f t="shared" si="58"/>
        <v>0</v>
      </c>
    </row>
    <row r="186" spans="1:31" x14ac:dyDescent="0.25">
      <c r="A186" s="36">
        <v>177</v>
      </c>
      <c r="B186" s="33"/>
      <c r="C186" s="33"/>
      <c r="D186" s="27"/>
      <c r="E186" s="34"/>
      <c r="F186" s="169"/>
      <c r="G186" s="170"/>
      <c r="H186" s="171"/>
      <c r="I186" s="16" t="e">
        <f t="shared" si="59"/>
        <v>#VALUE!</v>
      </c>
      <c r="J186" s="15" t="e">
        <f t="shared" si="6"/>
        <v>#VALUE!</v>
      </c>
      <c r="K186" s="16">
        <f t="shared" si="60"/>
        <v>0</v>
      </c>
      <c r="L186" s="16" t="e">
        <f t="shared" si="61"/>
        <v>#VALUE!</v>
      </c>
      <c r="M186" s="89">
        <f t="shared" si="62"/>
        <v>0</v>
      </c>
      <c r="N186" s="68">
        <f t="shared" si="63"/>
        <v>0</v>
      </c>
      <c r="O186" s="68" t="e">
        <f t="shared" si="64"/>
        <v>#VALUE!</v>
      </c>
      <c r="P186" s="68" t="e">
        <f t="shared" si="65"/>
        <v>#VALUE!</v>
      </c>
      <c r="Q186" s="17" t="e">
        <f t="shared" si="66"/>
        <v>#VALUE!</v>
      </c>
      <c r="R186" s="17" t="e">
        <f t="shared" si="67"/>
        <v>#VALUE!</v>
      </c>
      <c r="S186" s="17">
        <f t="shared" si="68"/>
        <v>0</v>
      </c>
      <c r="T186" s="35" t="str">
        <f t="shared" si="69"/>
        <v/>
      </c>
      <c r="U186" s="35" t="str">
        <f t="shared" si="50"/>
        <v/>
      </c>
      <c r="V186" s="35">
        <f t="shared" si="51"/>
        <v>0</v>
      </c>
      <c r="W186" s="161" t="e">
        <f>VLOOKUP(CertState,Lookups!$A$30:$E$32,2,FALSE)</f>
        <v>#N/A</v>
      </c>
      <c r="X186" s="162" t="str">
        <f t="shared" si="52"/>
        <v/>
      </c>
      <c r="Y186" s="135" t="e">
        <f>VLOOKUP(CertState,Lookups!$A$30:$E$32,3,FALSE)</f>
        <v>#N/A</v>
      </c>
      <c r="Z186" s="162" t="str">
        <f t="shared" si="53"/>
        <v/>
      </c>
      <c r="AA186" s="162" t="str">
        <f t="shared" si="54"/>
        <v/>
      </c>
      <c r="AB186" t="str">
        <f t="shared" si="55"/>
        <v/>
      </c>
      <c r="AC186" t="str">
        <f t="shared" si="56"/>
        <v/>
      </c>
      <c r="AD186" s="162" t="str">
        <f t="shared" si="57"/>
        <v/>
      </c>
      <c r="AE186" s="162">
        <f t="shared" si="58"/>
        <v>0</v>
      </c>
    </row>
    <row r="187" spans="1:31" x14ac:dyDescent="0.25">
      <c r="A187" s="36">
        <v>178</v>
      </c>
      <c r="B187" s="33"/>
      <c r="C187" s="33"/>
      <c r="D187" s="27"/>
      <c r="E187" s="34"/>
      <c r="F187" s="169"/>
      <c r="G187" s="170"/>
      <c r="H187" s="171"/>
      <c r="I187" s="16" t="e">
        <f t="shared" si="59"/>
        <v>#VALUE!</v>
      </c>
      <c r="J187" s="15" t="e">
        <f t="shared" si="6"/>
        <v>#VALUE!</v>
      </c>
      <c r="K187" s="16">
        <f t="shared" si="60"/>
        <v>0</v>
      </c>
      <c r="L187" s="16" t="e">
        <f t="shared" si="61"/>
        <v>#VALUE!</v>
      </c>
      <c r="M187" s="89">
        <f t="shared" si="62"/>
        <v>0</v>
      </c>
      <c r="N187" s="68">
        <f t="shared" si="63"/>
        <v>0</v>
      </c>
      <c r="O187" s="68" t="e">
        <f t="shared" si="64"/>
        <v>#VALUE!</v>
      </c>
      <c r="P187" s="68" t="e">
        <f t="shared" si="65"/>
        <v>#VALUE!</v>
      </c>
      <c r="Q187" s="17" t="e">
        <f t="shared" si="66"/>
        <v>#VALUE!</v>
      </c>
      <c r="R187" s="17" t="e">
        <f t="shared" si="67"/>
        <v>#VALUE!</v>
      </c>
      <c r="S187" s="17">
        <f t="shared" si="68"/>
        <v>0</v>
      </c>
      <c r="T187" s="35" t="str">
        <f t="shared" si="69"/>
        <v/>
      </c>
      <c r="U187" s="35" t="str">
        <f t="shared" si="50"/>
        <v/>
      </c>
      <c r="V187" s="35">
        <f t="shared" si="51"/>
        <v>0</v>
      </c>
      <c r="W187" s="161" t="e">
        <f>VLOOKUP(CertState,Lookups!$A$30:$E$32,2,FALSE)</f>
        <v>#N/A</v>
      </c>
      <c r="X187" s="162" t="str">
        <f t="shared" si="52"/>
        <v/>
      </c>
      <c r="Y187" s="135" t="e">
        <f>VLOOKUP(CertState,Lookups!$A$30:$E$32,3,FALSE)</f>
        <v>#N/A</v>
      </c>
      <c r="Z187" s="162" t="str">
        <f t="shared" si="53"/>
        <v/>
      </c>
      <c r="AA187" s="162" t="str">
        <f t="shared" si="54"/>
        <v/>
      </c>
      <c r="AB187" t="str">
        <f t="shared" si="55"/>
        <v/>
      </c>
      <c r="AC187" t="str">
        <f t="shared" si="56"/>
        <v/>
      </c>
      <c r="AD187" s="162" t="str">
        <f t="shared" si="57"/>
        <v/>
      </c>
      <c r="AE187" s="162">
        <f t="shared" si="58"/>
        <v>0</v>
      </c>
    </row>
    <row r="188" spans="1:31" x14ac:dyDescent="0.25">
      <c r="A188" s="36">
        <v>179</v>
      </c>
      <c r="B188" s="33"/>
      <c r="C188" s="33"/>
      <c r="D188" s="27"/>
      <c r="E188" s="34"/>
      <c r="F188" s="169"/>
      <c r="G188" s="170"/>
      <c r="H188" s="171"/>
      <c r="I188" s="16" t="e">
        <f t="shared" si="59"/>
        <v>#VALUE!</v>
      </c>
      <c r="J188" s="15" t="e">
        <f t="shared" si="6"/>
        <v>#VALUE!</v>
      </c>
      <c r="K188" s="16">
        <f t="shared" si="60"/>
        <v>0</v>
      </c>
      <c r="L188" s="16" t="e">
        <f t="shared" si="61"/>
        <v>#VALUE!</v>
      </c>
      <c r="M188" s="89">
        <f t="shared" si="62"/>
        <v>0</v>
      </c>
      <c r="N188" s="68">
        <f t="shared" si="63"/>
        <v>0</v>
      </c>
      <c r="O188" s="68" t="e">
        <f t="shared" si="64"/>
        <v>#VALUE!</v>
      </c>
      <c r="P188" s="68" t="e">
        <f t="shared" si="65"/>
        <v>#VALUE!</v>
      </c>
      <c r="Q188" s="17" t="e">
        <f t="shared" si="66"/>
        <v>#VALUE!</v>
      </c>
      <c r="R188" s="17" t="e">
        <f t="shared" si="67"/>
        <v>#VALUE!</v>
      </c>
      <c r="S188" s="17">
        <f t="shared" si="68"/>
        <v>0</v>
      </c>
      <c r="T188" s="35" t="str">
        <f t="shared" si="69"/>
        <v/>
      </c>
      <c r="U188" s="35" t="str">
        <f t="shared" si="50"/>
        <v/>
      </c>
      <c r="V188" s="35">
        <f t="shared" si="51"/>
        <v>0</v>
      </c>
      <c r="W188" s="161" t="e">
        <f>VLOOKUP(CertState,Lookups!$A$30:$E$32,2,FALSE)</f>
        <v>#N/A</v>
      </c>
      <c r="X188" s="162" t="str">
        <f t="shared" si="52"/>
        <v/>
      </c>
      <c r="Y188" s="135" t="e">
        <f>VLOOKUP(CertState,Lookups!$A$30:$E$32,3,FALSE)</f>
        <v>#N/A</v>
      </c>
      <c r="Z188" s="162" t="str">
        <f t="shared" si="53"/>
        <v/>
      </c>
      <c r="AA188" s="162" t="str">
        <f t="shared" si="54"/>
        <v/>
      </c>
      <c r="AB188" t="str">
        <f t="shared" si="55"/>
        <v/>
      </c>
      <c r="AC188" t="str">
        <f t="shared" si="56"/>
        <v/>
      </c>
      <c r="AD188" s="162" t="str">
        <f t="shared" si="57"/>
        <v/>
      </c>
      <c r="AE188" s="162">
        <f t="shared" si="58"/>
        <v>0</v>
      </c>
    </row>
    <row r="189" spans="1:31" x14ac:dyDescent="0.25">
      <c r="A189" s="36">
        <v>180</v>
      </c>
      <c r="B189" s="33"/>
      <c r="C189" s="33"/>
      <c r="D189" s="27"/>
      <c r="E189" s="34"/>
      <c r="F189" s="169"/>
      <c r="G189" s="170"/>
      <c r="H189" s="171"/>
      <c r="I189" s="16" t="e">
        <f t="shared" si="59"/>
        <v>#VALUE!</v>
      </c>
      <c r="J189" s="15" t="e">
        <f t="shared" si="6"/>
        <v>#VALUE!</v>
      </c>
      <c r="K189" s="16">
        <f t="shared" si="60"/>
        <v>0</v>
      </c>
      <c r="L189" s="16" t="e">
        <f t="shared" si="61"/>
        <v>#VALUE!</v>
      </c>
      <c r="M189" s="89">
        <f t="shared" si="62"/>
        <v>0</v>
      </c>
      <c r="N189" s="68">
        <f t="shared" si="63"/>
        <v>0</v>
      </c>
      <c r="O189" s="68" t="e">
        <f t="shared" si="64"/>
        <v>#VALUE!</v>
      </c>
      <c r="P189" s="68" t="e">
        <f t="shared" si="65"/>
        <v>#VALUE!</v>
      </c>
      <c r="Q189" s="17" t="e">
        <f t="shared" si="66"/>
        <v>#VALUE!</v>
      </c>
      <c r="R189" s="17" t="e">
        <f t="shared" si="67"/>
        <v>#VALUE!</v>
      </c>
      <c r="S189" s="17">
        <f t="shared" si="68"/>
        <v>0</v>
      </c>
      <c r="T189" s="35" t="str">
        <f t="shared" si="69"/>
        <v/>
      </c>
      <c r="U189" s="35" t="str">
        <f t="shared" si="50"/>
        <v/>
      </c>
      <c r="V189" s="35">
        <f t="shared" si="51"/>
        <v>0</v>
      </c>
      <c r="W189" s="161" t="e">
        <f>VLOOKUP(CertState,Lookups!$A$30:$E$32,2,FALSE)</f>
        <v>#N/A</v>
      </c>
      <c r="X189" s="162" t="str">
        <f t="shared" si="52"/>
        <v/>
      </c>
      <c r="Y189" s="135" t="e">
        <f>VLOOKUP(CertState,Lookups!$A$30:$E$32,3,FALSE)</f>
        <v>#N/A</v>
      </c>
      <c r="Z189" s="162" t="str">
        <f t="shared" si="53"/>
        <v/>
      </c>
      <c r="AA189" s="162" t="str">
        <f t="shared" si="54"/>
        <v/>
      </c>
      <c r="AB189" t="str">
        <f t="shared" si="55"/>
        <v/>
      </c>
      <c r="AC189" t="str">
        <f t="shared" si="56"/>
        <v/>
      </c>
      <c r="AD189" s="162" t="str">
        <f t="shared" si="57"/>
        <v/>
      </c>
      <c r="AE189" s="162">
        <f t="shared" si="58"/>
        <v>0</v>
      </c>
    </row>
    <row r="190" spans="1:31" x14ac:dyDescent="0.25">
      <c r="A190" s="36">
        <v>181</v>
      </c>
      <c r="B190" s="33"/>
      <c r="C190" s="33"/>
      <c r="D190" s="27"/>
      <c r="E190" s="34"/>
      <c r="F190" s="169"/>
      <c r="G190" s="170"/>
      <c r="H190" s="171"/>
      <c r="I190" s="16" t="e">
        <f t="shared" si="59"/>
        <v>#VALUE!</v>
      </c>
      <c r="J190" s="15" t="e">
        <f t="shared" si="6"/>
        <v>#VALUE!</v>
      </c>
      <c r="K190" s="16">
        <f t="shared" si="60"/>
        <v>0</v>
      </c>
      <c r="L190" s="16" t="e">
        <f t="shared" si="61"/>
        <v>#VALUE!</v>
      </c>
      <c r="M190" s="89">
        <f t="shared" si="62"/>
        <v>0</v>
      </c>
      <c r="N190" s="68">
        <f t="shared" si="63"/>
        <v>0</v>
      </c>
      <c r="O190" s="68" t="e">
        <f t="shared" si="64"/>
        <v>#VALUE!</v>
      </c>
      <c r="P190" s="68" t="e">
        <f t="shared" si="65"/>
        <v>#VALUE!</v>
      </c>
      <c r="Q190" s="17" t="e">
        <f t="shared" si="66"/>
        <v>#VALUE!</v>
      </c>
      <c r="R190" s="17" t="e">
        <f t="shared" si="67"/>
        <v>#VALUE!</v>
      </c>
      <c r="S190" s="17">
        <f t="shared" si="68"/>
        <v>0</v>
      </c>
      <c r="T190" s="35" t="str">
        <f t="shared" si="69"/>
        <v/>
      </c>
      <c r="U190" s="35" t="str">
        <f t="shared" si="50"/>
        <v/>
      </c>
      <c r="V190" s="35">
        <f t="shared" si="51"/>
        <v>0</v>
      </c>
      <c r="W190" s="161" t="e">
        <f>VLOOKUP(CertState,Lookups!$A$30:$E$32,2,FALSE)</f>
        <v>#N/A</v>
      </c>
      <c r="X190" s="162" t="str">
        <f t="shared" si="52"/>
        <v/>
      </c>
      <c r="Y190" s="135" t="e">
        <f>VLOOKUP(CertState,Lookups!$A$30:$E$32,3,FALSE)</f>
        <v>#N/A</v>
      </c>
      <c r="Z190" s="162" t="str">
        <f t="shared" si="53"/>
        <v/>
      </c>
      <c r="AA190" s="162" t="str">
        <f t="shared" si="54"/>
        <v/>
      </c>
      <c r="AB190" t="str">
        <f t="shared" si="55"/>
        <v/>
      </c>
      <c r="AC190" t="str">
        <f t="shared" si="56"/>
        <v/>
      </c>
      <c r="AD190" s="162" t="str">
        <f t="shared" si="57"/>
        <v/>
      </c>
      <c r="AE190" s="162">
        <f t="shared" si="58"/>
        <v>0</v>
      </c>
    </row>
    <row r="191" spans="1:31" x14ac:dyDescent="0.25">
      <c r="A191" s="36">
        <v>182</v>
      </c>
      <c r="B191" s="33"/>
      <c r="C191" s="33"/>
      <c r="D191" s="27"/>
      <c r="E191" s="34"/>
      <c r="F191" s="169"/>
      <c r="G191" s="170"/>
      <c r="H191" s="171"/>
      <c r="I191" s="16" t="e">
        <f t="shared" si="59"/>
        <v>#VALUE!</v>
      </c>
      <c r="J191" s="15" t="e">
        <f t="shared" si="6"/>
        <v>#VALUE!</v>
      </c>
      <c r="K191" s="16">
        <f t="shared" si="60"/>
        <v>0</v>
      </c>
      <c r="L191" s="16" t="e">
        <f t="shared" si="61"/>
        <v>#VALUE!</v>
      </c>
      <c r="M191" s="89">
        <f t="shared" si="62"/>
        <v>0</v>
      </c>
      <c r="N191" s="68">
        <f t="shared" si="63"/>
        <v>0</v>
      </c>
      <c r="O191" s="68" t="e">
        <f t="shared" si="64"/>
        <v>#VALUE!</v>
      </c>
      <c r="P191" s="68" t="e">
        <f t="shared" si="65"/>
        <v>#VALUE!</v>
      </c>
      <c r="Q191" s="17" t="e">
        <f t="shared" si="66"/>
        <v>#VALUE!</v>
      </c>
      <c r="R191" s="17" t="e">
        <f t="shared" si="67"/>
        <v>#VALUE!</v>
      </c>
      <c r="S191" s="17">
        <f t="shared" si="68"/>
        <v>0</v>
      </c>
      <c r="T191" s="35" t="str">
        <f t="shared" si="69"/>
        <v/>
      </c>
      <c r="U191" s="35" t="str">
        <f t="shared" si="50"/>
        <v/>
      </c>
      <c r="V191" s="35">
        <f t="shared" si="51"/>
        <v>0</v>
      </c>
      <c r="W191" s="161" t="e">
        <f>VLOOKUP(CertState,Lookups!$A$30:$E$32,2,FALSE)</f>
        <v>#N/A</v>
      </c>
      <c r="X191" s="162" t="str">
        <f t="shared" si="52"/>
        <v/>
      </c>
      <c r="Y191" s="135" t="e">
        <f>VLOOKUP(CertState,Lookups!$A$30:$E$32,3,FALSE)</f>
        <v>#N/A</v>
      </c>
      <c r="Z191" s="162" t="str">
        <f t="shared" si="53"/>
        <v/>
      </c>
      <c r="AA191" s="162" t="str">
        <f t="shared" si="54"/>
        <v/>
      </c>
      <c r="AB191" t="str">
        <f t="shared" si="55"/>
        <v/>
      </c>
      <c r="AC191" t="str">
        <f t="shared" si="56"/>
        <v/>
      </c>
      <c r="AD191" s="162" t="str">
        <f t="shared" si="57"/>
        <v/>
      </c>
      <c r="AE191" s="162">
        <f t="shared" si="58"/>
        <v>0</v>
      </c>
    </row>
    <row r="192" spans="1:31" x14ac:dyDescent="0.25">
      <c r="A192" s="36">
        <v>183</v>
      </c>
      <c r="B192" s="33"/>
      <c r="C192" s="33"/>
      <c r="D192" s="27"/>
      <c r="E192" s="34"/>
      <c r="F192" s="169"/>
      <c r="G192" s="170"/>
      <c r="H192" s="171"/>
      <c r="I192" s="16" t="e">
        <f t="shared" si="59"/>
        <v>#VALUE!</v>
      </c>
      <c r="J192" s="15" t="e">
        <f t="shared" si="6"/>
        <v>#VALUE!</v>
      </c>
      <c r="K192" s="16">
        <f t="shared" si="60"/>
        <v>0</v>
      </c>
      <c r="L192" s="16" t="e">
        <f t="shared" si="61"/>
        <v>#VALUE!</v>
      </c>
      <c r="M192" s="89">
        <f t="shared" si="62"/>
        <v>0</v>
      </c>
      <c r="N192" s="68">
        <f t="shared" si="63"/>
        <v>0</v>
      </c>
      <c r="O192" s="68" t="e">
        <f t="shared" si="64"/>
        <v>#VALUE!</v>
      </c>
      <c r="P192" s="68" t="e">
        <f t="shared" si="65"/>
        <v>#VALUE!</v>
      </c>
      <c r="Q192" s="17" t="e">
        <f t="shared" si="66"/>
        <v>#VALUE!</v>
      </c>
      <c r="R192" s="17" t="e">
        <f t="shared" si="67"/>
        <v>#VALUE!</v>
      </c>
      <c r="S192" s="17">
        <f t="shared" si="68"/>
        <v>0</v>
      </c>
      <c r="T192" s="35" t="str">
        <f t="shared" si="69"/>
        <v/>
      </c>
      <c r="U192" s="35" t="str">
        <f t="shared" si="50"/>
        <v/>
      </c>
      <c r="V192" s="35">
        <f t="shared" si="51"/>
        <v>0</v>
      </c>
      <c r="W192" s="161" t="e">
        <f>VLOOKUP(CertState,Lookups!$A$30:$E$32,2,FALSE)</f>
        <v>#N/A</v>
      </c>
      <c r="X192" s="162" t="str">
        <f t="shared" si="52"/>
        <v/>
      </c>
      <c r="Y192" s="135" t="e">
        <f>VLOOKUP(CertState,Lookups!$A$30:$E$32,3,FALSE)</f>
        <v>#N/A</v>
      </c>
      <c r="Z192" s="162" t="str">
        <f t="shared" si="53"/>
        <v/>
      </c>
      <c r="AA192" s="162" t="str">
        <f t="shared" si="54"/>
        <v/>
      </c>
      <c r="AB192" t="str">
        <f t="shared" si="55"/>
        <v/>
      </c>
      <c r="AC192" t="str">
        <f t="shared" si="56"/>
        <v/>
      </c>
      <c r="AD192" s="162" t="str">
        <f t="shared" si="57"/>
        <v/>
      </c>
      <c r="AE192" s="162">
        <f t="shared" si="58"/>
        <v>0</v>
      </c>
    </row>
    <row r="193" spans="1:31" x14ac:dyDescent="0.25">
      <c r="A193" s="36">
        <v>184</v>
      </c>
      <c r="B193" s="33"/>
      <c r="C193" s="33"/>
      <c r="D193" s="27"/>
      <c r="E193" s="34"/>
      <c r="F193" s="169"/>
      <c r="G193" s="170"/>
      <c r="H193" s="171"/>
      <c r="I193" s="16" t="e">
        <f t="shared" si="59"/>
        <v>#VALUE!</v>
      </c>
      <c r="J193" s="15" t="e">
        <f t="shared" si="6"/>
        <v>#VALUE!</v>
      </c>
      <c r="K193" s="16">
        <f t="shared" si="60"/>
        <v>0</v>
      </c>
      <c r="L193" s="16" t="e">
        <f t="shared" si="61"/>
        <v>#VALUE!</v>
      </c>
      <c r="M193" s="89">
        <f t="shared" si="62"/>
        <v>0</v>
      </c>
      <c r="N193" s="68">
        <f t="shared" si="63"/>
        <v>0</v>
      </c>
      <c r="O193" s="68" t="e">
        <f t="shared" si="64"/>
        <v>#VALUE!</v>
      </c>
      <c r="P193" s="68" t="e">
        <f t="shared" si="65"/>
        <v>#VALUE!</v>
      </c>
      <c r="Q193" s="17" t="e">
        <f t="shared" si="66"/>
        <v>#VALUE!</v>
      </c>
      <c r="R193" s="17" t="e">
        <f t="shared" si="67"/>
        <v>#VALUE!</v>
      </c>
      <c r="S193" s="17">
        <f t="shared" si="68"/>
        <v>0</v>
      </c>
      <c r="T193" s="35" t="str">
        <f t="shared" si="69"/>
        <v/>
      </c>
      <c r="U193" s="35" t="str">
        <f t="shared" si="50"/>
        <v/>
      </c>
      <c r="V193" s="35">
        <f t="shared" si="51"/>
        <v>0</v>
      </c>
      <c r="W193" s="161" t="e">
        <f>VLOOKUP(CertState,Lookups!$A$30:$E$32,2,FALSE)</f>
        <v>#N/A</v>
      </c>
      <c r="X193" s="162" t="str">
        <f t="shared" si="52"/>
        <v/>
      </c>
      <c r="Y193" s="135" t="e">
        <f>VLOOKUP(CertState,Lookups!$A$30:$E$32,3,FALSE)</f>
        <v>#N/A</v>
      </c>
      <c r="Z193" s="162" t="str">
        <f t="shared" si="53"/>
        <v/>
      </c>
      <c r="AA193" s="162" t="str">
        <f t="shared" si="54"/>
        <v/>
      </c>
      <c r="AB193" t="str">
        <f t="shared" si="55"/>
        <v/>
      </c>
      <c r="AC193" t="str">
        <f t="shared" si="56"/>
        <v/>
      </c>
      <c r="AD193" s="162" t="str">
        <f t="shared" si="57"/>
        <v/>
      </c>
      <c r="AE193" s="162">
        <f t="shared" si="58"/>
        <v>0</v>
      </c>
    </row>
    <row r="194" spans="1:31" x14ac:dyDescent="0.25">
      <c r="A194" s="36">
        <v>185</v>
      </c>
      <c r="B194" s="33"/>
      <c r="C194" s="33"/>
      <c r="D194" s="27"/>
      <c r="E194" s="34"/>
      <c r="F194" s="169"/>
      <c r="G194" s="170"/>
      <c r="H194" s="171"/>
      <c r="I194" s="16" t="e">
        <f t="shared" si="59"/>
        <v>#VALUE!</v>
      </c>
      <c r="J194" s="15" t="e">
        <f t="shared" si="6"/>
        <v>#VALUE!</v>
      </c>
      <c r="K194" s="16">
        <f t="shared" si="60"/>
        <v>0</v>
      </c>
      <c r="L194" s="16" t="e">
        <f t="shared" si="61"/>
        <v>#VALUE!</v>
      </c>
      <c r="M194" s="89">
        <f t="shared" si="62"/>
        <v>0</v>
      </c>
      <c r="N194" s="68">
        <f t="shared" si="63"/>
        <v>0</v>
      </c>
      <c r="O194" s="68" t="e">
        <f t="shared" si="64"/>
        <v>#VALUE!</v>
      </c>
      <c r="P194" s="68" t="e">
        <f t="shared" si="65"/>
        <v>#VALUE!</v>
      </c>
      <c r="Q194" s="17" t="e">
        <f t="shared" si="66"/>
        <v>#VALUE!</v>
      </c>
      <c r="R194" s="17" t="e">
        <f t="shared" si="67"/>
        <v>#VALUE!</v>
      </c>
      <c r="S194" s="17">
        <f t="shared" si="68"/>
        <v>0</v>
      </c>
      <c r="T194" s="35" t="str">
        <f t="shared" si="69"/>
        <v/>
      </c>
      <c r="U194" s="35" t="str">
        <f t="shared" si="50"/>
        <v/>
      </c>
      <c r="V194" s="35">
        <f t="shared" si="51"/>
        <v>0</v>
      </c>
      <c r="W194" s="161" t="e">
        <f>VLOOKUP(CertState,Lookups!$A$30:$E$32,2,FALSE)</f>
        <v>#N/A</v>
      </c>
      <c r="X194" s="162" t="str">
        <f t="shared" si="52"/>
        <v/>
      </c>
      <c r="Y194" s="135" t="e">
        <f>VLOOKUP(CertState,Lookups!$A$30:$E$32,3,FALSE)</f>
        <v>#N/A</v>
      </c>
      <c r="Z194" s="162" t="str">
        <f t="shared" si="53"/>
        <v/>
      </c>
      <c r="AA194" s="162" t="str">
        <f t="shared" si="54"/>
        <v/>
      </c>
      <c r="AB194" t="str">
        <f t="shared" si="55"/>
        <v/>
      </c>
      <c r="AC194" t="str">
        <f t="shared" si="56"/>
        <v/>
      </c>
      <c r="AD194" s="162" t="str">
        <f t="shared" si="57"/>
        <v/>
      </c>
      <c r="AE194" s="162">
        <f t="shared" si="58"/>
        <v>0</v>
      </c>
    </row>
    <row r="195" spans="1:31" x14ac:dyDescent="0.25">
      <c r="A195" s="36">
        <v>186</v>
      </c>
      <c r="B195" s="33"/>
      <c r="C195" s="33"/>
      <c r="D195" s="27"/>
      <c r="E195" s="34"/>
      <c r="F195" s="169"/>
      <c r="G195" s="170"/>
      <c r="H195" s="171"/>
      <c r="I195" s="16" t="e">
        <f t="shared" si="59"/>
        <v>#VALUE!</v>
      </c>
      <c r="J195" s="15" t="e">
        <f t="shared" si="6"/>
        <v>#VALUE!</v>
      </c>
      <c r="K195" s="16">
        <f t="shared" si="60"/>
        <v>0</v>
      </c>
      <c r="L195" s="16" t="e">
        <f t="shared" si="61"/>
        <v>#VALUE!</v>
      </c>
      <c r="M195" s="89">
        <f t="shared" si="62"/>
        <v>0</v>
      </c>
      <c r="N195" s="68">
        <f t="shared" si="63"/>
        <v>0</v>
      </c>
      <c r="O195" s="68" t="e">
        <f t="shared" si="64"/>
        <v>#VALUE!</v>
      </c>
      <c r="P195" s="68" t="e">
        <f t="shared" si="65"/>
        <v>#VALUE!</v>
      </c>
      <c r="Q195" s="17" t="e">
        <f t="shared" si="66"/>
        <v>#VALUE!</v>
      </c>
      <c r="R195" s="17" t="e">
        <f t="shared" si="67"/>
        <v>#VALUE!</v>
      </c>
      <c r="S195" s="17">
        <f t="shared" si="68"/>
        <v>0</v>
      </c>
      <c r="T195" s="35" t="str">
        <f t="shared" si="69"/>
        <v/>
      </c>
      <c r="U195" s="35" t="str">
        <f t="shared" si="50"/>
        <v/>
      </c>
      <c r="V195" s="35">
        <f t="shared" si="51"/>
        <v>0</v>
      </c>
      <c r="W195" s="161" t="e">
        <f>VLOOKUP(CertState,Lookups!$A$30:$E$32,2,FALSE)</f>
        <v>#N/A</v>
      </c>
      <c r="X195" s="162" t="str">
        <f t="shared" si="52"/>
        <v/>
      </c>
      <c r="Y195" s="135" t="e">
        <f>VLOOKUP(CertState,Lookups!$A$30:$E$32,3,FALSE)</f>
        <v>#N/A</v>
      </c>
      <c r="Z195" s="162" t="str">
        <f t="shared" si="53"/>
        <v/>
      </c>
      <c r="AA195" s="162" t="str">
        <f t="shared" si="54"/>
        <v/>
      </c>
      <c r="AB195" t="str">
        <f t="shared" si="55"/>
        <v/>
      </c>
      <c r="AC195" t="str">
        <f t="shared" si="56"/>
        <v/>
      </c>
      <c r="AD195" s="162" t="str">
        <f t="shared" si="57"/>
        <v/>
      </c>
      <c r="AE195" s="162">
        <f t="shared" si="58"/>
        <v>0</v>
      </c>
    </row>
    <row r="196" spans="1:31" x14ac:dyDescent="0.25">
      <c r="A196" s="36">
        <v>187</v>
      </c>
      <c r="B196" s="33"/>
      <c r="C196" s="33"/>
      <c r="D196" s="27"/>
      <c r="E196" s="34"/>
      <c r="F196" s="169"/>
      <c r="G196" s="170"/>
      <c r="H196" s="171"/>
      <c r="I196" s="16" t="e">
        <f t="shared" si="59"/>
        <v>#VALUE!</v>
      </c>
      <c r="J196" s="15" t="e">
        <f t="shared" si="6"/>
        <v>#VALUE!</v>
      </c>
      <c r="K196" s="16">
        <f t="shared" si="60"/>
        <v>0</v>
      </c>
      <c r="L196" s="16" t="e">
        <f t="shared" si="61"/>
        <v>#VALUE!</v>
      </c>
      <c r="M196" s="89">
        <f t="shared" si="62"/>
        <v>0</v>
      </c>
      <c r="N196" s="68">
        <f t="shared" si="63"/>
        <v>0</v>
      </c>
      <c r="O196" s="68" t="e">
        <f t="shared" si="64"/>
        <v>#VALUE!</v>
      </c>
      <c r="P196" s="68" t="e">
        <f t="shared" si="65"/>
        <v>#VALUE!</v>
      </c>
      <c r="Q196" s="17" t="e">
        <f t="shared" si="66"/>
        <v>#VALUE!</v>
      </c>
      <c r="R196" s="17" t="e">
        <f t="shared" si="67"/>
        <v>#VALUE!</v>
      </c>
      <c r="S196" s="17">
        <f t="shared" si="68"/>
        <v>0</v>
      </c>
      <c r="T196" s="35" t="str">
        <f t="shared" si="69"/>
        <v/>
      </c>
      <c r="U196" s="35" t="str">
        <f t="shared" si="50"/>
        <v/>
      </c>
      <c r="V196" s="35">
        <f t="shared" si="51"/>
        <v>0</v>
      </c>
      <c r="W196" s="161" t="e">
        <f>VLOOKUP(CertState,Lookups!$A$30:$E$32,2,FALSE)</f>
        <v>#N/A</v>
      </c>
      <c r="X196" s="162" t="str">
        <f t="shared" si="52"/>
        <v/>
      </c>
      <c r="Y196" s="135" t="e">
        <f>VLOOKUP(CertState,Lookups!$A$30:$E$32,3,FALSE)</f>
        <v>#N/A</v>
      </c>
      <c r="Z196" s="162" t="str">
        <f t="shared" si="53"/>
        <v/>
      </c>
      <c r="AA196" s="162" t="str">
        <f t="shared" si="54"/>
        <v/>
      </c>
      <c r="AB196" t="str">
        <f t="shared" si="55"/>
        <v/>
      </c>
      <c r="AC196" t="str">
        <f t="shared" si="56"/>
        <v/>
      </c>
      <c r="AD196" s="162" t="str">
        <f t="shared" si="57"/>
        <v/>
      </c>
      <c r="AE196" s="162">
        <f t="shared" si="58"/>
        <v>0</v>
      </c>
    </row>
    <row r="197" spans="1:31" x14ac:dyDescent="0.25">
      <c r="A197" s="36">
        <v>188</v>
      </c>
      <c r="B197" s="33"/>
      <c r="C197" s="33"/>
      <c r="D197" s="27"/>
      <c r="E197" s="34"/>
      <c r="F197" s="169"/>
      <c r="G197" s="170"/>
      <c r="H197" s="171"/>
      <c r="I197" s="16" t="e">
        <f t="shared" si="59"/>
        <v>#VALUE!</v>
      </c>
      <c r="J197" s="15" t="e">
        <f t="shared" si="6"/>
        <v>#VALUE!</v>
      </c>
      <c r="K197" s="16">
        <f t="shared" si="60"/>
        <v>0</v>
      </c>
      <c r="L197" s="16" t="e">
        <f t="shared" si="61"/>
        <v>#VALUE!</v>
      </c>
      <c r="M197" s="89">
        <f t="shared" si="62"/>
        <v>0</v>
      </c>
      <c r="N197" s="68">
        <f t="shared" si="63"/>
        <v>0</v>
      </c>
      <c r="O197" s="68" t="e">
        <f t="shared" si="64"/>
        <v>#VALUE!</v>
      </c>
      <c r="P197" s="68" t="e">
        <f t="shared" si="65"/>
        <v>#VALUE!</v>
      </c>
      <c r="Q197" s="17" t="e">
        <f t="shared" si="66"/>
        <v>#VALUE!</v>
      </c>
      <c r="R197" s="17" t="e">
        <f t="shared" si="67"/>
        <v>#VALUE!</v>
      </c>
      <c r="S197" s="17">
        <f t="shared" si="68"/>
        <v>0</v>
      </c>
      <c r="T197" s="35" t="str">
        <f t="shared" si="69"/>
        <v/>
      </c>
      <c r="U197" s="35" t="str">
        <f t="shared" si="50"/>
        <v/>
      </c>
      <c r="V197" s="35">
        <f t="shared" si="51"/>
        <v>0</v>
      </c>
      <c r="W197" s="161" t="e">
        <f>VLOOKUP(CertState,Lookups!$A$30:$E$32,2,FALSE)</f>
        <v>#N/A</v>
      </c>
      <c r="X197" s="162" t="str">
        <f t="shared" si="52"/>
        <v/>
      </c>
      <c r="Y197" s="135" t="e">
        <f>VLOOKUP(CertState,Lookups!$A$30:$E$32,3,FALSE)</f>
        <v>#N/A</v>
      </c>
      <c r="Z197" s="162" t="str">
        <f t="shared" si="53"/>
        <v/>
      </c>
      <c r="AA197" s="162" t="str">
        <f t="shared" si="54"/>
        <v/>
      </c>
      <c r="AB197" t="str">
        <f t="shared" si="55"/>
        <v/>
      </c>
      <c r="AC197" t="str">
        <f t="shared" si="56"/>
        <v/>
      </c>
      <c r="AD197" s="162" t="str">
        <f t="shared" si="57"/>
        <v/>
      </c>
      <c r="AE197" s="162">
        <f t="shared" si="58"/>
        <v>0</v>
      </c>
    </row>
    <row r="198" spans="1:31" x14ac:dyDescent="0.25">
      <c r="A198" s="36">
        <v>189</v>
      </c>
      <c r="B198" s="33"/>
      <c r="C198" s="33"/>
      <c r="D198" s="27"/>
      <c r="E198" s="34"/>
      <c r="F198" s="169"/>
      <c r="G198" s="170"/>
      <c r="H198" s="171"/>
      <c r="I198" s="16" t="e">
        <f t="shared" si="59"/>
        <v>#VALUE!</v>
      </c>
      <c r="J198" s="15" t="e">
        <f t="shared" si="6"/>
        <v>#VALUE!</v>
      </c>
      <c r="K198" s="16">
        <f t="shared" si="60"/>
        <v>0</v>
      </c>
      <c r="L198" s="16" t="e">
        <f t="shared" si="61"/>
        <v>#VALUE!</v>
      </c>
      <c r="M198" s="89">
        <f t="shared" si="62"/>
        <v>0</v>
      </c>
      <c r="N198" s="68">
        <f t="shared" si="63"/>
        <v>0</v>
      </c>
      <c r="O198" s="68" t="e">
        <f t="shared" si="64"/>
        <v>#VALUE!</v>
      </c>
      <c r="P198" s="68" t="e">
        <f t="shared" si="65"/>
        <v>#VALUE!</v>
      </c>
      <c r="Q198" s="17" t="e">
        <f t="shared" si="66"/>
        <v>#VALUE!</v>
      </c>
      <c r="R198" s="17" t="e">
        <f t="shared" si="67"/>
        <v>#VALUE!</v>
      </c>
      <c r="S198" s="17">
        <f t="shared" si="68"/>
        <v>0</v>
      </c>
      <c r="T198" s="35" t="str">
        <f t="shared" si="69"/>
        <v/>
      </c>
      <c r="U198" s="35" t="str">
        <f t="shared" si="50"/>
        <v/>
      </c>
      <c r="V198" s="35">
        <f t="shared" si="51"/>
        <v>0</v>
      </c>
      <c r="W198" s="161" t="e">
        <f>VLOOKUP(CertState,Lookups!$A$30:$E$32,2,FALSE)</f>
        <v>#N/A</v>
      </c>
      <c r="X198" s="162" t="str">
        <f t="shared" si="52"/>
        <v/>
      </c>
      <c r="Y198" s="135" t="e">
        <f>VLOOKUP(CertState,Lookups!$A$30:$E$32,3,FALSE)</f>
        <v>#N/A</v>
      </c>
      <c r="Z198" s="162" t="str">
        <f t="shared" si="53"/>
        <v/>
      </c>
      <c r="AA198" s="162" t="str">
        <f t="shared" si="54"/>
        <v/>
      </c>
      <c r="AB198" t="str">
        <f t="shared" si="55"/>
        <v/>
      </c>
      <c r="AC198" t="str">
        <f t="shared" si="56"/>
        <v/>
      </c>
      <c r="AD198" s="162" t="str">
        <f t="shared" si="57"/>
        <v/>
      </c>
      <c r="AE198" s="162">
        <f t="shared" si="58"/>
        <v>0</v>
      </c>
    </row>
    <row r="199" spans="1:31" x14ac:dyDescent="0.25">
      <c r="A199" s="36">
        <v>190</v>
      </c>
      <c r="B199" s="33"/>
      <c r="C199" s="33"/>
      <c r="D199" s="27"/>
      <c r="E199" s="34"/>
      <c r="F199" s="169"/>
      <c r="G199" s="170"/>
      <c r="H199" s="171"/>
      <c r="I199" s="16" t="e">
        <f t="shared" si="59"/>
        <v>#VALUE!</v>
      </c>
      <c r="J199" s="15" t="e">
        <f t="shared" si="6"/>
        <v>#VALUE!</v>
      </c>
      <c r="K199" s="16">
        <f t="shared" si="60"/>
        <v>0</v>
      </c>
      <c r="L199" s="16" t="e">
        <f t="shared" si="61"/>
        <v>#VALUE!</v>
      </c>
      <c r="M199" s="89">
        <f t="shared" si="62"/>
        <v>0</v>
      </c>
      <c r="N199" s="68">
        <f t="shared" si="63"/>
        <v>0</v>
      </c>
      <c r="O199" s="68" t="e">
        <f t="shared" si="64"/>
        <v>#VALUE!</v>
      </c>
      <c r="P199" s="68" t="e">
        <f t="shared" si="65"/>
        <v>#VALUE!</v>
      </c>
      <c r="Q199" s="17" t="e">
        <f t="shared" si="66"/>
        <v>#VALUE!</v>
      </c>
      <c r="R199" s="17" t="e">
        <f t="shared" si="67"/>
        <v>#VALUE!</v>
      </c>
      <c r="S199" s="17">
        <f t="shared" si="68"/>
        <v>0</v>
      </c>
      <c r="T199" s="35" t="str">
        <f t="shared" si="69"/>
        <v/>
      </c>
      <c r="U199" s="35" t="str">
        <f t="shared" si="50"/>
        <v/>
      </c>
      <c r="V199" s="35">
        <f t="shared" si="51"/>
        <v>0</v>
      </c>
      <c r="W199" s="161" t="e">
        <f>VLOOKUP(CertState,Lookups!$A$30:$E$32,2,FALSE)</f>
        <v>#N/A</v>
      </c>
      <c r="X199" s="162" t="str">
        <f t="shared" si="52"/>
        <v/>
      </c>
      <c r="Y199" s="135" t="e">
        <f>VLOOKUP(CertState,Lookups!$A$30:$E$32,3,FALSE)</f>
        <v>#N/A</v>
      </c>
      <c r="Z199" s="162" t="str">
        <f t="shared" si="53"/>
        <v/>
      </c>
      <c r="AA199" s="162" t="str">
        <f t="shared" si="54"/>
        <v/>
      </c>
      <c r="AB199" t="str">
        <f t="shared" si="55"/>
        <v/>
      </c>
      <c r="AC199" t="str">
        <f t="shared" si="56"/>
        <v/>
      </c>
      <c r="AD199" s="162" t="str">
        <f t="shared" si="57"/>
        <v/>
      </c>
      <c r="AE199" s="162">
        <f t="shared" si="58"/>
        <v>0</v>
      </c>
    </row>
    <row r="200" spans="1:31" x14ac:dyDescent="0.25">
      <c r="A200" s="36">
        <v>191</v>
      </c>
      <c r="B200" s="33"/>
      <c r="C200" s="33"/>
      <c r="D200" s="27"/>
      <c r="E200" s="34"/>
      <c r="F200" s="169"/>
      <c r="G200" s="170"/>
      <c r="H200" s="171"/>
      <c r="I200" s="16" t="e">
        <f t="shared" si="59"/>
        <v>#VALUE!</v>
      </c>
      <c r="J200" s="15" t="e">
        <f t="shared" si="6"/>
        <v>#VALUE!</v>
      </c>
      <c r="K200" s="16">
        <f t="shared" si="60"/>
        <v>0</v>
      </c>
      <c r="L200" s="16" t="e">
        <f t="shared" si="61"/>
        <v>#VALUE!</v>
      </c>
      <c r="M200" s="89">
        <f t="shared" si="62"/>
        <v>0</v>
      </c>
      <c r="N200" s="68">
        <f t="shared" si="63"/>
        <v>0</v>
      </c>
      <c r="O200" s="68" t="e">
        <f t="shared" si="64"/>
        <v>#VALUE!</v>
      </c>
      <c r="P200" s="68" t="e">
        <f t="shared" si="65"/>
        <v>#VALUE!</v>
      </c>
      <c r="Q200" s="17" t="e">
        <f t="shared" si="66"/>
        <v>#VALUE!</v>
      </c>
      <c r="R200" s="17" t="e">
        <f t="shared" si="67"/>
        <v>#VALUE!</v>
      </c>
      <c r="S200" s="17">
        <f t="shared" si="68"/>
        <v>0</v>
      </c>
      <c r="T200" s="35" t="str">
        <f t="shared" si="69"/>
        <v/>
      </c>
      <c r="U200" s="35" t="str">
        <f t="shared" si="50"/>
        <v/>
      </c>
      <c r="V200" s="35">
        <f t="shared" si="51"/>
        <v>0</v>
      </c>
      <c r="W200" s="161" t="e">
        <f>VLOOKUP(CertState,Lookups!$A$30:$E$32,2,FALSE)</f>
        <v>#N/A</v>
      </c>
      <c r="X200" s="162" t="str">
        <f t="shared" si="52"/>
        <v/>
      </c>
      <c r="Y200" s="135" t="e">
        <f>VLOOKUP(CertState,Lookups!$A$30:$E$32,3,FALSE)</f>
        <v>#N/A</v>
      </c>
      <c r="Z200" s="162" t="str">
        <f t="shared" si="53"/>
        <v/>
      </c>
      <c r="AA200" s="162" t="str">
        <f t="shared" si="54"/>
        <v/>
      </c>
      <c r="AB200" t="str">
        <f t="shared" si="55"/>
        <v/>
      </c>
      <c r="AC200" t="str">
        <f t="shared" si="56"/>
        <v/>
      </c>
      <c r="AD200" s="162" t="str">
        <f t="shared" si="57"/>
        <v/>
      </c>
      <c r="AE200" s="162">
        <f t="shared" si="58"/>
        <v>0</v>
      </c>
    </row>
    <row r="201" spans="1:31" x14ac:dyDescent="0.25">
      <c r="A201" s="36">
        <v>192</v>
      </c>
      <c r="B201" s="33"/>
      <c r="C201" s="33"/>
      <c r="D201" s="27"/>
      <c r="E201" s="34"/>
      <c r="F201" s="169"/>
      <c r="G201" s="170"/>
      <c r="H201" s="171"/>
      <c r="I201" s="16" t="e">
        <f t="shared" si="59"/>
        <v>#VALUE!</v>
      </c>
      <c r="J201" s="15" t="e">
        <f t="shared" si="6"/>
        <v>#VALUE!</v>
      </c>
      <c r="K201" s="16">
        <f t="shared" si="60"/>
        <v>0</v>
      </c>
      <c r="L201" s="16" t="e">
        <f t="shared" si="61"/>
        <v>#VALUE!</v>
      </c>
      <c r="M201" s="89">
        <f t="shared" si="62"/>
        <v>0</v>
      </c>
      <c r="N201" s="68">
        <f t="shared" si="63"/>
        <v>0</v>
      </c>
      <c r="O201" s="68" t="e">
        <f t="shared" si="64"/>
        <v>#VALUE!</v>
      </c>
      <c r="P201" s="68" t="e">
        <f t="shared" si="65"/>
        <v>#VALUE!</v>
      </c>
      <c r="Q201" s="17" t="e">
        <f t="shared" si="66"/>
        <v>#VALUE!</v>
      </c>
      <c r="R201" s="17" t="e">
        <f t="shared" si="67"/>
        <v>#VALUE!</v>
      </c>
      <c r="S201" s="17">
        <f t="shared" si="68"/>
        <v>0</v>
      </c>
      <c r="T201" s="35" t="str">
        <f t="shared" si="69"/>
        <v/>
      </c>
      <c r="U201" s="35" t="str">
        <f t="shared" si="50"/>
        <v/>
      </c>
      <c r="V201" s="35">
        <f t="shared" si="51"/>
        <v>0</v>
      </c>
      <c r="W201" s="161" t="e">
        <f>VLOOKUP(CertState,Lookups!$A$30:$E$32,2,FALSE)</f>
        <v>#N/A</v>
      </c>
      <c r="X201" s="162" t="str">
        <f t="shared" si="52"/>
        <v/>
      </c>
      <c r="Y201" s="135" t="e">
        <f>VLOOKUP(CertState,Lookups!$A$30:$E$32,3,FALSE)</f>
        <v>#N/A</v>
      </c>
      <c r="Z201" s="162" t="str">
        <f t="shared" si="53"/>
        <v/>
      </c>
      <c r="AA201" s="162" t="str">
        <f t="shared" si="54"/>
        <v/>
      </c>
      <c r="AB201" t="str">
        <f t="shared" si="55"/>
        <v/>
      </c>
      <c r="AC201" t="str">
        <f t="shared" si="56"/>
        <v/>
      </c>
      <c r="AD201" s="162" t="str">
        <f t="shared" si="57"/>
        <v/>
      </c>
      <c r="AE201" s="162">
        <f t="shared" si="58"/>
        <v>0</v>
      </c>
    </row>
    <row r="202" spans="1:31" x14ac:dyDescent="0.25">
      <c r="A202" s="36">
        <v>193</v>
      </c>
      <c r="B202" s="33"/>
      <c r="C202" s="33"/>
      <c r="D202" s="27"/>
      <c r="E202" s="34"/>
      <c r="F202" s="169"/>
      <c r="G202" s="170"/>
      <c r="H202" s="171"/>
      <c r="I202" s="16" t="e">
        <f t="shared" si="59"/>
        <v>#VALUE!</v>
      </c>
      <c r="J202" s="15" t="e">
        <f t="shared" si="6"/>
        <v>#VALUE!</v>
      </c>
      <c r="K202" s="16">
        <f t="shared" si="60"/>
        <v>0</v>
      </c>
      <c r="L202" s="16" t="e">
        <f t="shared" si="61"/>
        <v>#VALUE!</v>
      </c>
      <c r="M202" s="89">
        <f t="shared" si="62"/>
        <v>0</v>
      </c>
      <c r="N202" s="68">
        <f t="shared" si="63"/>
        <v>0</v>
      </c>
      <c r="O202" s="68" t="e">
        <f t="shared" si="64"/>
        <v>#VALUE!</v>
      </c>
      <c r="P202" s="68" t="e">
        <f t="shared" si="65"/>
        <v>#VALUE!</v>
      </c>
      <c r="Q202" s="17" t="e">
        <f t="shared" si="66"/>
        <v>#VALUE!</v>
      </c>
      <c r="R202" s="17" t="e">
        <f t="shared" si="67"/>
        <v>#VALUE!</v>
      </c>
      <c r="S202" s="17">
        <f t="shared" si="68"/>
        <v>0</v>
      </c>
      <c r="T202" s="35" t="str">
        <f t="shared" si="69"/>
        <v/>
      </c>
      <c r="U202" s="35" t="str">
        <f t="shared" ref="U202:U265" si="70">IF(AND(Company="State National", domical="USA",E202&lt;&gt;""),1,"")</f>
        <v/>
      </c>
      <c r="V202" s="35">
        <f t="shared" ref="V202:V265" si="71">CertState</f>
        <v>0</v>
      </c>
      <c r="W202" s="161" t="e">
        <f>VLOOKUP(CertState,Lookups!$A$30:$E$32,2,FALSE)</f>
        <v>#N/A</v>
      </c>
      <c r="X202" s="162" t="str">
        <f t="shared" si="52"/>
        <v/>
      </c>
      <c r="Y202" s="135" t="e">
        <f>VLOOKUP(CertState,Lookups!$A$30:$E$32,3,FALSE)</f>
        <v>#N/A</v>
      </c>
      <c r="Z202" s="162" t="str">
        <f t="shared" si="53"/>
        <v/>
      </c>
      <c r="AA202" s="162" t="str">
        <f t="shared" si="54"/>
        <v/>
      </c>
      <c r="AB202" t="str">
        <f t="shared" si="55"/>
        <v/>
      </c>
      <c r="AC202" t="str">
        <f t="shared" si="56"/>
        <v/>
      </c>
      <c r="AD202" s="162" t="str">
        <f t="shared" si="57"/>
        <v/>
      </c>
      <c r="AE202" s="162">
        <f t="shared" si="58"/>
        <v>0</v>
      </c>
    </row>
    <row r="203" spans="1:31" x14ac:dyDescent="0.25">
      <c r="A203" s="36">
        <v>194</v>
      </c>
      <c r="B203" s="33"/>
      <c r="C203" s="33"/>
      <c r="D203" s="27"/>
      <c r="E203" s="34"/>
      <c r="F203" s="169"/>
      <c r="G203" s="170"/>
      <c r="H203" s="171"/>
      <c r="I203" s="16" t="e">
        <f t="shared" si="59"/>
        <v>#VALUE!</v>
      </c>
      <c r="J203" s="15" t="e">
        <f t="shared" ref="J203:J266" si="72">1-ROUND((365-I203)/365,4)</f>
        <v>#VALUE!</v>
      </c>
      <c r="K203" s="16">
        <f t="shared" si="60"/>
        <v>0</v>
      </c>
      <c r="L203" s="16" t="e">
        <f t="shared" si="61"/>
        <v>#VALUE!</v>
      </c>
      <c r="M203" s="89">
        <f t="shared" si="62"/>
        <v>0</v>
      </c>
      <c r="N203" s="68">
        <f t="shared" si="63"/>
        <v>0</v>
      </c>
      <c r="O203" s="68" t="e">
        <f t="shared" si="64"/>
        <v>#VALUE!</v>
      </c>
      <c r="P203" s="68" t="e">
        <f t="shared" si="65"/>
        <v>#VALUE!</v>
      </c>
      <c r="Q203" s="17" t="e">
        <f t="shared" si="66"/>
        <v>#VALUE!</v>
      </c>
      <c r="R203" s="17" t="e">
        <f t="shared" si="67"/>
        <v>#VALUE!</v>
      </c>
      <c r="S203" s="17">
        <f t="shared" si="68"/>
        <v>0</v>
      </c>
      <c r="T203" s="35" t="str">
        <f t="shared" si="69"/>
        <v/>
      </c>
      <c r="U203" s="35" t="str">
        <f t="shared" si="70"/>
        <v/>
      </c>
      <c r="V203" s="35">
        <f t="shared" si="71"/>
        <v>0</v>
      </c>
      <c r="W203" s="161" t="e">
        <f>VLOOKUP(CertState,Lookups!$A$30:$E$32,2,FALSE)</f>
        <v>#N/A</v>
      </c>
      <c r="X203" s="162" t="str">
        <f t="shared" ref="X203:X266" si="73">IF($U203=1,W203*$G203,"")</f>
        <v/>
      </c>
      <c r="Y203" s="135" t="e">
        <f>VLOOKUP(CertState,Lookups!$A$30:$E$32,3,FALSE)</f>
        <v>#N/A</v>
      </c>
      <c r="Z203" s="162" t="str">
        <f t="shared" ref="Z203:Z266" si="74">IF($U203=1,Y203*$G203,"")</f>
        <v/>
      </c>
      <c r="AA203" s="162" t="str">
        <f t="shared" ref="AA203:AA266" si="75">IF(U203=1,0.004*G203,"")</f>
        <v/>
      </c>
      <c r="AB203" t="str">
        <f t="shared" ref="AB203:AB266" si="76">IF(AND($AD$9="Processing Fee:",U203=1),(G203*0.05),"")</f>
        <v/>
      </c>
      <c r="AC203" t="str">
        <f t="shared" ref="AC203:AC266" si="77">IF(AB203&lt;0,0,AB203)</f>
        <v/>
      </c>
      <c r="AD203" s="162" t="str">
        <f t="shared" ref="AD203:AD266" si="78">IF(ISERROR(AB203),"",AC203)</f>
        <v/>
      </c>
      <c r="AE203" s="162">
        <f t="shared" ref="AE203:AE266" si="79">SUM(AD203,AA203,Z203,X203)</f>
        <v>0</v>
      </c>
    </row>
    <row r="204" spans="1:31" x14ac:dyDescent="0.25">
      <c r="A204" s="36">
        <v>195</v>
      </c>
      <c r="B204" s="33"/>
      <c r="C204" s="33"/>
      <c r="D204" s="27"/>
      <c r="E204" s="34"/>
      <c r="F204" s="169"/>
      <c r="G204" s="170"/>
      <c r="H204" s="171"/>
      <c r="I204" s="16" t="e">
        <f t="shared" ref="I204:I267" si="80">ExpirationDate-D204</f>
        <v>#VALUE!</v>
      </c>
      <c r="J204" s="15" t="e">
        <f t="shared" si="72"/>
        <v>#VALUE!</v>
      </c>
      <c r="K204" s="16">
        <f t="shared" ref="K204:K267" si="81">IF(ISBLANK(D204),0,D204-C198)</f>
        <v>0</v>
      </c>
      <c r="L204" s="16" t="e">
        <f t="shared" ref="L204:L267" si="82">I204-K204</f>
        <v>#VALUE!</v>
      </c>
      <c r="M204" s="89">
        <f t="shared" ref="M204:M267" si="83">1-ROUND((365-K204)/365,3)</f>
        <v>0</v>
      </c>
      <c r="N204" s="68">
        <f t="shared" ref="N204:N267" si="84">M204*F204</f>
        <v>0</v>
      </c>
      <c r="O204" s="68" t="e">
        <f t="shared" ref="O204:O267" si="85">P204-N204</f>
        <v>#VALUE!</v>
      </c>
      <c r="P204" s="68" t="e">
        <f t="shared" ref="P204:P267" si="86">F204*J204</f>
        <v>#VALUE!</v>
      </c>
      <c r="Q204" s="17" t="e">
        <f t="shared" ref="Q204:Q267" si="87">P204*-1</f>
        <v>#VALUE!</v>
      </c>
      <c r="R204" s="17" t="e">
        <f t="shared" ref="R204:R267" si="88">P204</f>
        <v>#VALUE!</v>
      </c>
      <c r="S204" s="17">
        <f t="shared" ref="S204:S267" si="89">F204*-1</f>
        <v>0</v>
      </c>
      <c r="T204" s="35" t="str">
        <f t="shared" ref="T204:T267" si="90">IF(ISERROR(FIND("Operador",E204))=FALSE,"No olvide actualizar la lista de Operadores","")</f>
        <v/>
      </c>
      <c r="U204" s="35" t="str">
        <f t="shared" si="70"/>
        <v/>
      </c>
      <c r="V204" s="35">
        <f t="shared" si="71"/>
        <v>0</v>
      </c>
      <c r="W204" s="161" t="e">
        <f>VLOOKUP(CertState,Lookups!$A$30:$E$32,2,FALSE)</f>
        <v>#N/A</v>
      </c>
      <c r="X204" s="162" t="str">
        <f t="shared" si="73"/>
        <v/>
      </c>
      <c r="Y204" s="135" t="e">
        <f>VLOOKUP(CertState,Lookups!$A$30:$E$32,3,FALSE)</f>
        <v>#N/A</v>
      </c>
      <c r="Z204" s="162" t="str">
        <f t="shared" si="74"/>
        <v/>
      </c>
      <c r="AA204" s="162" t="str">
        <f t="shared" si="75"/>
        <v/>
      </c>
      <c r="AB204" t="str">
        <f t="shared" si="76"/>
        <v/>
      </c>
      <c r="AC204" t="str">
        <f t="shared" si="77"/>
        <v/>
      </c>
      <c r="AD204" s="162" t="str">
        <f t="shared" si="78"/>
        <v/>
      </c>
      <c r="AE204" s="162">
        <f t="shared" si="79"/>
        <v>0</v>
      </c>
    </row>
    <row r="205" spans="1:31" x14ac:dyDescent="0.25">
      <c r="A205" s="36">
        <v>196</v>
      </c>
      <c r="B205" s="33"/>
      <c r="C205" s="33"/>
      <c r="D205" s="27"/>
      <c r="E205" s="34"/>
      <c r="F205" s="169"/>
      <c r="G205" s="170"/>
      <c r="H205" s="171"/>
      <c r="I205" s="16" t="e">
        <f t="shared" si="80"/>
        <v>#VALUE!</v>
      </c>
      <c r="J205" s="15" t="e">
        <f t="shared" si="72"/>
        <v>#VALUE!</v>
      </c>
      <c r="K205" s="16">
        <f t="shared" si="81"/>
        <v>0</v>
      </c>
      <c r="L205" s="16" t="e">
        <f t="shared" si="82"/>
        <v>#VALUE!</v>
      </c>
      <c r="M205" s="89">
        <f t="shared" si="83"/>
        <v>0</v>
      </c>
      <c r="N205" s="68">
        <f t="shared" si="84"/>
        <v>0</v>
      </c>
      <c r="O205" s="68" t="e">
        <f t="shared" si="85"/>
        <v>#VALUE!</v>
      </c>
      <c r="P205" s="68" t="e">
        <f t="shared" si="86"/>
        <v>#VALUE!</v>
      </c>
      <c r="Q205" s="17" t="e">
        <f t="shared" si="87"/>
        <v>#VALUE!</v>
      </c>
      <c r="R205" s="17" t="e">
        <f t="shared" si="88"/>
        <v>#VALUE!</v>
      </c>
      <c r="S205" s="17">
        <f t="shared" si="89"/>
        <v>0</v>
      </c>
      <c r="T205" s="35" t="str">
        <f t="shared" si="90"/>
        <v/>
      </c>
      <c r="U205" s="35" t="str">
        <f t="shared" si="70"/>
        <v/>
      </c>
      <c r="V205" s="35">
        <f t="shared" si="71"/>
        <v>0</v>
      </c>
      <c r="W205" s="161" t="e">
        <f>VLOOKUP(CertState,Lookups!$A$30:$E$32,2,FALSE)</f>
        <v>#N/A</v>
      </c>
      <c r="X205" s="162" t="str">
        <f t="shared" si="73"/>
        <v/>
      </c>
      <c r="Y205" s="135" t="e">
        <f>VLOOKUP(CertState,Lookups!$A$30:$E$32,3,FALSE)</f>
        <v>#N/A</v>
      </c>
      <c r="Z205" s="162" t="str">
        <f t="shared" si="74"/>
        <v/>
      </c>
      <c r="AA205" s="162" t="str">
        <f t="shared" si="75"/>
        <v/>
      </c>
      <c r="AB205" t="str">
        <f t="shared" si="76"/>
        <v/>
      </c>
      <c r="AC205" t="str">
        <f t="shared" si="77"/>
        <v/>
      </c>
      <c r="AD205" s="162" t="str">
        <f t="shared" si="78"/>
        <v/>
      </c>
      <c r="AE205" s="162">
        <f t="shared" si="79"/>
        <v>0</v>
      </c>
    </row>
    <row r="206" spans="1:31" x14ac:dyDescent="0.25">
      <c r="A206" s="36">
        <v>197</v>
      </c>
      <c r="B206" s="33"/>
      <c r="C206" s="33"/>
      <c r="D206" s="27"/>
      <c r="E206" s="34"/>
      <c r="F206" s="169"/>
      <c r="G206" s="170"/>
      <c r="H206" s="171"/>
      <c r="I206" s="16" t="e">
        <f t="shared" si="80"/>
        <v>#VALUE!</v>
      </c>
      <c r="J206" s="15" t="e">
        <f t="shared" si="72"/>
        <v>#VALUE!</v>
      </c>
      <c r="K206" s="16">
        <f t="shared" si="81"/>
        <v>0</v>
      </c>
      <c r="L206" s="16" t="e">
        <f t="shared" si="82"/>
        <v>#VALUE!</v>
      </c>
      <c r="M206" s="89">
        <f t="shared" si="83"/>
        <v>0</v>
      </c>
      <c r="N206" s="68">
        <f t="shared" si="84"/>
        <v>0</v>
      </c>
      <c r="O206" s="68" t="e">
        <f t="shared" si="85"/>
        <v>#VALUE!</v>
      </c>
      <c r="P206" s="68" t="e">
        <f t="shared" si="86"/>
        <v>#VALUE!</v>
      </c>
      <c r="Q206" s="17" t="e">
        <f t="shared" si="87"/>
        <v>#VALUE!</v>
      </c>
      <c r="R206" s="17" t="e">
        <f t="shared" si="88"/>
        <v>#VALUE!</v>
      </c>
      <c r="S206" s="17">
        <f t="shared" si="89"/>
        <v>0</v>
      </c>
      <c r="T206" s="35" t="str">
        <f t="shared" si="90"/>
        <v/>
      </c>
      <c r="U206" s="35" t="str">
        <f t="shared" si="70"/>
        <v/>
      </c>
      <c r="V206" s="35">
        <f t="shared" si="71"/>
        <v>0</v>
      </c>
      <c r="W206" s="161" t="e">
        <f>VLOOKUP(CertState,Lookups!$A$30:$E$32,2,FALSE)</f>
        <v>#N/A</v>
      </c>
      <c r="X206" s="162" t="str">
        <f t="shared" si="73"/>
        <v/>
      </c>
      <c r="Y206" s="135" t="e">
        <f>VLOOKUP(CertState,Lookups!$A$30:$E$32,3,FALSE)</f>
        <v>#N/A</v>
      </c>
      <c r="Z206" s="162" t="str">
        <f t="shared" si="74"/>
        <v/>
      </c>
      <c r="AA206" s="162" t="str">
        <f t="shared" si="75"/>
        <v/>
      </c>
      <c r="AB206" t="str">
        <f t="shared" si="76"/>
        <v/>
      </c>
      <c r="AC206" t="str">
        <f t="shared" si="77"/>
        <v/>
      </c>
      <c r="AD206" s="162" t="str">
        <f t="shared" si="78"/>
        <v/>
      </c>
      <c r="AE206" s="162">
        <f t="shared" si="79"/>
        <v>0</v>
      </c>
    </row>
    <row r="207" spans="1:31" x14ac:dyDescent="0.25">
      <c r="A207" s="36">
        <v>198</v>
      </c>
      <c r="B207" s="33"/>
      <c r="C207" s="33"/>
      <c r="D207" s="27"/>
      <c r="E207" s="34"/>
      <c r="F207" s="169"/>
      <c r="G207" s="170"/>
      <c r="H207" s="171"/>
      <c r="I207" s="16" t="e">
        <f t="shared" si="80"/>
        <v>#VALUE!</v>
      </c>
      <c r="J207" s="15" t="e">
        <f t="shared" si="72"/>
        <v>#VALUE!</v>
      </c>
      <c r="K207" s="16">
        <f t="shared" si="81"/>
        <v>0</v>
      </c>
      <c r="L207" s="16" t="e">
        <f t="shared" si="82"/>
        <v>#VALUE!</v>
      </c>
      <c r="M207" s="89">
        <f t="shared" si="83"/>
        <v>0</v>
      </c>
      <c r="N207" s="68">
        <f t="shared" si="84"/>
        <v>0</v>
      </c>
      <c r="O207" s="68" t="e">
        <f t="shared" si="85"/>
        <v>#VALUE!</v>
      </c>
      <c r="P207" s="68" t="e">
        <f t="shared" si="86"/>
        <v>#VALUE!</v>
      </c>
      <c r="Q207" s="17" t="e">
        <f t="shared" si="87"/>
        <v>#VALUE!</v>
      </c>
      <c r="R207" s="17" t="e">
        <f t="shared" si="88"/>
        <v>#VALUE!</v>
      </c>
      <c r="S207" s="17">
        <f t="shared" si="89"/>
        <v>0</v>
      </c>
      <c r="T207" s="35" t="str">
        <f t="shared" si="90"/>
        <v/>
      </c>
      <c r="U207" s="35" t="str">
        <f t="shared" si="70"/>
        <v/>
      </c>
      <c r="V207" s="35">
        <f t="shared" si="71"/>
        <v>0</v>
      </c>
      <c r="W207" s="161" t="e">
        <f>VLOOKUP(CertState,Lookups!$A$30:$E$32,2,FALSE)</f>
        <v>#N/A</v>
      </c>
      <c r="X207" s="162" t="str">
        <f t="shared" si="73"/>
        <v/>
      </c>
      <c r="Y207" s="135" t="e">
        <f>VLOOKUP(CertState,Lookups!$A$30:$E$32,3,FALSE)</f>
        <v>#N/A</v>
      </c>
      <c r="Z207" s="162" t="str">
        <f t="shared" si="74"/>
        <v/>
      </c>
      <c r="AA207" s="162" t="str">
        <f t="shared" si="75"/>
        <v/>
      </c>
      <c r="AB207" t="str">
        <f t="shared" si="76"/>
        <v/>
      </c>
      <c r="AC207" t="str">
        <f t="shared" si="77"/>
        <v/>
      </c>
      <c r="AD207" s="162" t="str">
        <f t="shared" si="78"/>
        <v/>
      </c>
      <c r="AE207" s="162">
        <f t="shared" si="79"/>
        <v>0</v>
      </c>
    </row>
    <row r="208" spans="1:31" x14ac:dyDescent="0.25">
      <c r="A208" s="36">
        <v>199</v>
      </c>
      <c r="B208" s="33"/>
      <c r="C208" s="33"/>
      <c r="D208" s="27"/>
      <c r="E208" s="34"/>
      <c r="F208" s="169"/>
      <c r="G208" s="170"/>
      <c r="H208" s="171"/>
      <c r="I208" s="16" t="e">
        <f t="shared" si="80"/>
        <v>#VALUE!</v>
      </c>
      <c r="J208" s="15" t="e">
        <f t="shared" si="72"/>
        <v>#VALUE!</v>
      </c>
      <c r="K208" s="16">
        <f t="shared" si="81"/>
        <v>0</v>
      </c>
      <c r="L208" s="16" t="e">
        <f t="shared" si="82"/>
        <v>#VALUE!</v>
      </c>
      <c r="M208" s="89">
        <f t="shared" si="83"/>
        <v>0</v>
      </c>
      <c r="N208" s="68">
        <f t="shared" si="84"/>
        <v>0</v>
      </c>
      <c r="O208" s="68" t="e">
        <f t="shared" si="85"/>
        <v>#VALUE!</v>
      </c>
      <c r="P208" s="68" t="e">
        <f t="shared" si="86"/>
        <v>#VALUE!</v>
      </c>
      <c r="Q208" s="17" t="e">
        <f t="shared" si="87"/>
        <v>#VALUE!</v>
      </c>
      <c r="R208" s="17" t="e">
        <f t="shared" si="88"/>
        <v>#VALUE!</v>
      </c>
      <c r="S208" s="17">
        <f t="shared" si="89"/>
        <v>0</v>
      </c>
      <c r="T208" s="35" t="str">
        <f t="shared" si="90"/>
        <v/>
      </c>
      <c r="U208" s="35" t="str">
        <f t="shared" si="70"/>
        <v/>
      </c>
      <c r="V208" s="35">
        <f t="shared" si="71"/>
        <v>0</v>
      </c>
      <c r="W208" s="161" t="e">
        <f>VLOOKUP(CertState,Lookups!$A$30:$E$32,2,FALSE)</f>
        <v>#N/A</v>
      </c>
      <c r="X208" s="162" t="str">
        <f t="shared" si="73"/>
        <v/>
      </c>
      <c r="Y208" s="135" t="e">
        <f>VLOOKUP(CertState,Lookups!$A$30:$E$32,3,FALSE)</f>
        <v>#N/A</v>
      </c>
      <c r="Z208" s="162" t="str">
        <f t="shared" si="74"/>
        <v/>
      </c>
      <c r="AA208" s="162" t="str">
        <f t="shared" si="75"/>
        <v/>
      </c>
      <c r="AB208" t="str">
        <f t="shared" si="76"/>
        <v/>
      </c>
      <c r="AC208" t="str">
        <f t="shared" si="77"/>
        <v/>
      </c>
      <c r="AD208" s="162" t="str">
        <f t="shared" si="78"/>
        <v/>
      </c>
      <c r="AE208" s="162">
        <f t="shared" si="79"/>
        <v>0</v>
      </c>
    </row>
    <row r="209" spans="1:31" x14ac:dyDescent="0.25">
      <c r="A209" s="36">
        <v>200</v>
      </c>
      <c r="B209" s="33"/>
      <c r="C209" s="33"/>
      <c r="D209" s="27"/>
      <c r="E209" s="34"/>
      <c r="F209" s="169"/>
      <c r="G209" s="170"/>
      <c r="H209" s="171"/>
      <c r="I209" s="16" t="e">
        <f t="shared" si="80"/>
        <v>#VALUE!</v>
      </c>
      <c r="J209" s="15" t="e">
        <f t="shared" si="72"/>
        <v>#VALUE!</v>
      </c>
      <c r="K209" s="16">
        <f t="shared" si="81"/>
        <v>0</v>
      </c>
      <c r="L209" s="16" t="e">
        <f t="shared" si="82"/>
        <v>#VALUE!</v>
      </c>
      <c r="M209" s="89">
        <f t="shared" si="83"/>
        <v>0</v>
      </c>
      <c r="N209" s="68">
        <f t="shared" si="84"/>
        <v>0</v>
      </c>
      <c r="O209" s="68" t="e">
        <f t="shared" si="85"/>
        <v>#VALUE!</v>
      </c>
      <c r="P209" s="68" t="e">
        <f t="shared" si="86"/>
        <v>#VALUE!</v>
      </c>
      <c r="Q209" s="17" t="e">
        <f t="shared" si="87"/>
        <v>#VALUE!</v>
      </c>
      <c r="R209" s="17" t="e">
        <f t="shared" si="88"/>
        <v>#VALUE!</v>
      </c>
      <c r="S209" s="17">
        <f t="shared" si="89"/>
        <v>0</v>
      </c>
      <c r="T209" s="35" t="str">
        <f t="shared" si="90"/>
        <v/>
      </c>
      <c r="U209" s="35" t="str">
        <f t="shared" si="70"/>
        <v/>
      </c>
      <c r="V209" s="35">
        <f t="shared" si="71"/>
        <v>0</v>
      </c>
      <c r="W209" s="161" t="e">
        <f>VLOOKUP(CertState,Lookups!$A$30:$E$32,2,FALSE)</f>
        <v>#N/A</v>
      </c>
      <c r="X209" s="162" t="str">
        <f t="shared" si="73"/>
        <v/>
      </c>
      <c r="Y209" s="135" t="e">
        <f>VLOOKUP(CertState,Lookups!$A$30:$E$32,3,FALSE)</f>
        <v>#N/A</v>
      </c>
      <c r="Z209" s="162" t="str">
        <f t="shared" si="74"/>
        <v/>
      </c>
      <c r="AA209" s="162" t="str">
        <f t="shared" si="75"/>
        <v/>
      </c>
      <c r="AB209" t="str">
        <f t="shared" si="76"/>
        <v/>
      </c>
      <c r="AC209" t="str">
        <f t="shared" si="77"/>
        <v/>
      </c>
      <c r="AD209" s="162" t="str">
        <f t="shared" si="78"/>
        <v/>
      </c>
      <c r="AE209" s="162">
        <f t="shared" si="79"/>
        <v>0</v>
      </c>
    </row>
    <row r="210" spans="1:31" x14ac:dyDescent="0.25">
      <c r="A210" s="36">
        <v>201</v>
      </c>
      <c r="B210" s="33"/>
      <c r="C210" s="33"/>
      <c r="D210" s="27"/>
      <c r="E210" s="34"/>
      <c r="F210" s="169"/>
      <c r="G210" s="170"/>
      <c r="H210" s="171"/>
      <c r="I210" s="16" t="e">
        <f t="shared" si="80"/>
        <v>#VALUE!</v>
      </c>
      <c r="J210" s="15" t="e">
        <f t="shared" si="72"/>
        <v>#VALUE!</v>
      </c>
      <c r="K210" s="16">
        <f t="shared" si="81"/>
        <v>0</v>
      </c>
      <c r="L210" s="16" t="e">
        <f t="shared" si="82"/>
        <v>#VALUE!</v>
      </c>
      <c r="M210" s="89">
        <f t="shared" si="83"/>
        <v>0</v>
      </c>
      <c r="N210" s="68">
        <f t="shared" si="84"/>
        <v>0</v>
      </c>
      <c r="O210" s="68" t="e">
        <f t="shared" si="85"/>
        <v>#VALUE!</v>
      </c>
      <c r="P210" s="68" t="e">
        <f t="shared" si="86"/>
        <v>#VALUE!</v>
      </c>
      <c r="Q210" s="17" t="e">
        <f t="shared" si="87"/>
        <v>#VALUE!</v>
      </c>
      <c r="R210" s="17" t="e">
        <f t="shared" si="88"/>
        <v>#VALUE!</v>
      </c>
      <c r="S210" s="17">
        <f t="shared" si="89"/>
        <v>0</v>
      </c>
      <c r="T210" s="35" t="str">
        <f t="shared" si="90"/>
        <v/>
      </c>
      <c r="U210" s="35" t="str">
        <f t="shared" si="70"/>
        <v/>
      </c>
      <c r="V210" s="35">
        <f t="shared" si="71"/>
        <v>0</v>
      </c>
      <c r="W210" s="161" t="e">
        <f>VLOOKUP(CertState,Lookups!$A$30:$E$32,2,FALSE)</f>
        <v>#N/A</v>
      </c>
      <c r="X210" s="162" t="str">
        <f t="shared" si="73"/>
        <v/>
      </c>
      <c r="Y210" s="135" t="e">
        <f>VLOOKUP(CertState,Lookups!$A$30:$E$32,3,FALSE)</f>
        <v>#N/A</v>
      </c>
      <c r="Z210" s="162" t="str">
        <f t="shared" si="74"/>
        <v/>
      </c>
      <c r="AA210" s="162" t="str">
        <f t="shared" si="75"/>
        <v/>
      </c>
      <c r="AB210" t="str">
        <f t="shared" si="76"/>
        <v/>
      </c>
      <c r="AC210" t="str">
        <f t="shared" si="77"/>
        <v/>
      </c>
      <c r="AD210" s="162" t="str">
        <f t="shared" si="78"/>
        <v/>
      </c>
      <c r="AE210" s="162">
        <f t="shared" si="79"/>
        <v>0</v>
      </c>
    </row>
    <row r="211" spans="1:31" x14ac:dyDescent="0.25">
      <c r="A211" s="36">
        <v>202</v>
      </c>
      <c r="B211" s="33"/>
      <c r="C211" s="33"/>
      <c r="D211" s="27"/>
      <c r="E211" s="34"/>
      <c r="F211" s="169"/>
      <c r="G211" s="170"/>
      <c r="H211" s="171"/>
      <c r="I211" s="16" t="e">
        <f t="shared" si="80"/>
        <v>#VALUE!</v>
      </c>
      <c r="J211" s="15" t="e">
        <f t="shared" si="72"/>
        <v>#VALUE!</v>
      </c>
      <c r="K211" s="16">
        <f t="shared" si="81"/>
        <v>0</v>
      </c>
      <c r="L211" s="16" t="e">
        <f t="shared" si="82"/>
        <v>#VALUE!</v>
      </c>
      <c r="M211" s="89">
        <f t="shared" si="83"/>
        <v>0</v>
      </c>
      <c r="N211" s="68">
        <f t="shared" si="84"/>
        <v>0</v>
      </c>
      <c r="O211" s="68" t="e">
        <f t="shared" si="85"/>
        <v>#VALUE!</v>
      </c>
      <c r="P211" s="68" t="e">
        <f t="shared" si="86"/>
        <v>#VALUE!</v>
      </c>
      <c r="Q211" s="17" t="e">
        <f t="shared" si="87"/>
        <v>#VALUE!</v>
      </c>
      <c r="R211" s="17" t="e">
        <f t="shared" si="88"/>
        <v>#VALUE!</v>
      </c>
      <c r="S211" s="17">
        <f t="shared" si="89"/>
        <v>0</v>
      </c>
      <c r="T211" s="35" t="str">
        <f t="shared" si="90"/>
        <v/>
      </c>
      <c r="U211" s="35" t="str">
        <f t="shared" si="70"/>
        <v/>
      </c>
      <c r="V211" s="35">
        <f t="shared" si="71"/>
        <v>0</v>
      </c>
      <c r="W211" s="161" t="e">
        <f>VLOOKUP(CertState,Lookups!$A$30:$E$32,2,FALSE)</f>
        <v>#N/A</v>
      </c>
      <c r="X211" s="162" t="str">
        <f t="shared" si="73"/>
        <v/>
      </c>
      <c r="Y211" s="135" t="e">
        <f>VLOOKUP(CertState,Lookups!$A$30:$E$32,3,FALSE)</f>
        <v>#N/A</v>
      </c>
      <c r="Z211" s="162" t="str">
        <f t="shared" si="74"/>
        <v/>
      </c>
      <c r="AA211" s="162" t="str">
        <f t="shared" si="75"/>
        <v/>
      </c>
      <c r="AB211" t="str">
        <f t="shared" si="76"/>
        <v/>
      </c>
      <c r="AC211" t="str">
        <f t="shared" si="77"/>
        <v/>
      </c>
      <c r="AD211" s="162" t="str">
        <f t="shared" si="78"/>
        <v/>
      </c>
      <c r="AE211" s="162">
        <f t="shared" si="79"/>
        <v>0</v>
      </c>
    </row>
    <row r="212" spans="1:31" x14ac:dyDescent="0.25">
      <c r="A212" s="36">
        <v>203</v>
      </c>
      <c r="B212" s="33"/>
      <c r="C212" s="33"/>
      <c r="D212" s="27"/>
      <c r="E212" s="34"/>
      <c r="F212" s="169"/>
      <c r="G212" s="170"/>
      <c r="H212" s="171"/>
      <c r="I212" s="16" t="e">
        <f t="shared" si="80"/>
        <v>#VALUE!</v>
      </c>
      <c r="J212" s="15" t="e">
        <f t="shared" si="72"/>
        <v>#VALUE!</v>
      </c>
      <c r="K212" s="16">
        <f t="shared" si="81"/>
        <v>0</v>
      </c>
      <c r="L212" s="16" t="e">
        <f t="shared" si="82"/>
        <v>#VALUE!</v>
      </c>
      <c r="M212" s="89">
        <f t="shared" si="83"/>
        <v>0</v>
      </c>
      <c r="N212" s="68">
        <f t="shared" si="84"/>
        <v>0</v>
      </c>
      <c r="O212" s="68" t="e">
        <f t="shared" si="85"/>
        <v>#VALUE!</v>
      </c>
      <c r="P212" s="68" t="e">
        <f t="shared" si="86"/>
        <v>#VALUE!</v>
      </c>
      <c r="Q212" s="17" t="e">
        <f t="shared" si="87"/>
        <v>#VALUE!</v>
      </c>
      <c r="R212" s="17" t="e">
        <f t="shared" si="88"/>
        <v>#VALUE!</v>
      </c>
      <c r="S212" s="17">
        <f t="shared" si="89"/>
        <v>0</v>
      </c>
      <c r="T212" s="35" t="str">
        <f t="shared" si="90"/>
        <v/>
      </c>
      <c r="U212" s="35" t="str">
        <f t="shared" si="70"/>
        <v/>
      </c>
      <c r="V212" s="35">
        <f t="shared" si="71"/>
        <v>0</v>
      </c>
      <c r="W212" s="161" t="e">
        <f>VLOOKUP(CertState,Lookups!$A$30:$E$32,2,FALSE)</f>
        <v>#N/A</v>
      </c>
      <c r="X212" s="162" t="str">
        <f t="shared" si="73"/>
        <v/>
      </c>
      <c r="Y212" s="135" t="e">
        <f>VLOOKUP(CertState,Lookups!$A$30:$E$32,3,FALSE)</f>
        <v>#N/A</v>
      </c>
      <c r="Z212" s="162" t="str">
        <f t="shared" si="74"/>
        <v/>
      </c>
      <c r="AA212" s="162" t="str">
        <f t="shared" si="75"/>
        <v/>
      </c>
      <c r="AB212" t="str">
        <f t="shared" si="76"/>
        <v/>
      </c>
      <c r="AC212" t="str">
        <f t="shared" si="77"/>
        <v/>
      </c>
      <c r="AD212" s="162" t="str">
        <f t="shared" si="78"/>
        <v/>
      </c>
      <c r="AE212" s="162">
        <f t="shared" si="79"/>
        <v>0</v>
      </c>
    </row>
    <row r="213" spans="1:31" x14ac:dyDescent="0.25">
      <c r="A213" s="36">
        <v>204</v>
      </c>
      <c r="B213" s="33"/>
      <c r="C213" s="33"/>
      <c r="D213" s="27"/>
      <c r="E213" s="34"/>
      <c r="F213" s="169"/>
      <c r="G213" s="170"/>
      <c r="H213" s="171"/>
      <c r="I213" s="16" t="e">
        <f t="shared" si="80"/>
        <v>#VALUE!</v>
      </c>
      <c r="J213" s="15" t="e">
        <f t="shared" si="72"/>
        <v>#VALUE!</v>
      </c>
      <c r="K213" s="16">
        <f t="shared" si="81"/>
        <v>0</v>
      </c>
      <c r="L213" s="16" t="e">
        <f t="shared" si="82"/>
        <v>#VALUE!</v>
      </c>
      <c r="M213" s="89">
        <f t="shared" si="83"/>
        <v>0</v>
      </c>
      <c r="N213" s="68">
        <f t="shared" si="84"/>
        <v>0</v>
      </c>
      <c r="O213" s="68" t="e">
        <f t="shared" si="85"/>
        <v>#VALUE!</v>
      </c>
      <c r="P213" s="68" t="e">
        <f t="shared" si="86"/>
        <v>#VALUE!</v>
      </c>
      <c r="Q213" s="17" t="e">
        <f t="shared" si="87"/>
        <v>#VALUE!</v>
      </c>
      <c r="R213" s="17" t="e">
        <f t="shared" si="88"/>
        <v>#VALUE!</v>
      </c>
      <c r="S213" s="17">
        <f t="shared" si="89"/>
        <v>0</v>
      </c>
      <c r="T213" s="35" t="str">
        <f t="shared" si="90"/>
        <v/>
      </c>
      <c r="U213" s="35" t="str">
        <f t="shared" si="70"/>
        <v/>
      </c>
      <c r="V213" s="35">
        <f t="shared" si="71"/>
        <v>0</v>
      </c>
      <c r="W213" s="161" t="e">
        <f>VLOOKUP(CertState,Lookups!$A$30:$E$32,2,FALSE)</f>
        <v>#N/A</v>
      </c>
      <c r="X213" s="162" t="str">
        <f t="shared" si="73"/>
        <v/>
      </c>
      <c r="Y213" s="135" t="e">
        <f>VLOOKUP(CertState,Lookups!$A$30:$E$32,3,FALSE)</f>
        <v>#N/A</v>
      </c>
      <c r="Z213" s="162" t="str">
        <f t="shared" si="74"/>
        <v/>
      </c>
      <c r="AA213" s="162" t="str">
        <f t="shared" si="75"/>
        <v/>
      </c>
      <c r="AB213" t="str">
        <f t="shared" si="76"/>
        <v/>
      </c>
      <c r="AC213" t="str">
        <f t="shared" si="77"/>
        <v/>
      </c>
      <c r="AD213" s="162" t="str">
        <f t="shared" si="78"/>
        <v/>
      </c>
      <c r="AE213" s="162">
        <f t="shared" si="79"/>
        <v>0</v>
      </c>
    </row>
    <row r="214" spans="1:31" x14ac:dyDescent="0.25">
      <c r="A214" s="36">
        <v>205</v>
      </c>
      <c r="B214" s="33"/>
      <c r="C214" s="33"/>
      <c r="D214" s="27"/>
      <c r="E214" s="34"/>
      <c r="F214" s="169"/>
      <c r="G214" s="170"/>
      <c r="H214" s="171"/>
      <c r="I214" s="16" t="e">
        <f t="shared" si="80"/>
        <v>#VALUE!</v>
      </c>
      <c r="J214" s="15" t="e">
        <f t="shared" si="72"/>
        <v>#VALUE!</v>
      </c>
      <c r="K214" s="16">
        <f t="shared" si="81"/>
        <v>0</v>
      </c>
      <c r="L214" s="16" t="e">
        <f t="shared" si="82"/>
        <v>#VALUE!</v>
      </c>
      <c r="M214" s="89">
        <f t="shared" si="83"/>
        <v>0</v>
      </c>
      <c r="N214" s="68">
        <f t="shared" si="84"/>
        <v>0</v>
      </c>
      <c r="O214" s="68" t="e">
        <f t="shared" si="85"/>
        <v>#VALUE!</v>
      </c>
      <c r="P214" s="68" t="e">
        <f t="shared" si="86"/>
        <v>#VALUE!</v>
      </c>
      <c r="Q214" s="17" t="e">
        <f t="shared" si="87"/>
        <v>#VALUE!</v>
      </c>
      <c r="R214" s="17" t="e">
        <f t="shared" si="88"/>
        <v>#VALUE!</v>
      </c>
      <c r="S214" s="17">
        <f t="shared" si="89"/>
        <v>0</v>
      </c>
      <c r="T214" s="35" t="str">
        <f t="shared" si="90"/>
        <v/>
      </c>
      <c r="U214" s="35" t="str">
        <f t="shared" si="70"/>
        <v/>
      </c>
      <c r="V214" s="35">
        <f t="shared" si="71"/>
        <v>0</v>
      </c>
      <c r="W214" s="161" t="e">
        <f>VLOOKUP(CertState,Lookups!$A$30:$E$32,2,FALSE)</f>
        <v>#N/A</v>
      </c>
      <c r="X214" s="162" t="str">
        <f t="shared" si="73"/>
        <v/>
      </c>
      <c r="Y214" s="135" t="e">
        <f>VLOOKUP(CertState,Lookups!$A$30:$E$32,3,FALSE)</f>
        <v>#N/A</v>
      </c>
      <c r="Z214" s="162" t="str">
        <f t="shared" si="74"/>
        <v/>
      </c>
      <c r="AA214" s="162" t="str">
        <f t="shared" si="75"/>
        <v/>
      </c>
      <c r="AB214" t="str">
        <f t="shared" si="76"/>
        <v/>
      </c>
      <c r="AC214" t="str">
        <f t="shared" si="77"/>
        <v/>
      </c>
      <c r="AD214" s="162" t="str">
        <f t="shared" si="78"/>
        <v/>
      </c>
      <c r="AE214" s="162">
        <f t="shared" si="79"/>
        <v>0</v>
      </c>
    </row>
    <row r="215" spans="1:31" x14ac:dyDescent="0.25">
      <c r="A215" s="36">
        <v>206</v>
      </c>
      <c r="B215" s="33"/>
      <c r="C215" s="33"/>
      <c r="D215" s="27"/>
      <c r="E215" s="34"/>
      <c r="F215" s="169"/>
      <c r="G215" s="170"/>
      <c r="H215" s="171"/>
      <c r="I215" s="16" t="e">
        <f t="shared" si="80"/>
        <v>#VALUE!</v>
      </c>
      <c r="J215" s="15" t="e">
        <f t="shared" si="72"/>
        <v>#VALUE!</v>
      </c>
      <c r="K215" s="16">
        <f t="shared" si="81"/>
        <v>0</v>
      </c>
      <c r="L215" s="16" t="e">
        <f t="shared" si="82"/>
        <v>#VALUE!</v>
      </c>
      <c r="M215" s="89">
        <f t="shared" si="83"/>
        <v>0</v>
      </c>
      <c r="N215" s="68">
        <f t="shared" si="84"/>
        <v>0</v>
      </c>
      <c r="O215" s="68" t="e">
        <f t="shared" si="85"/>
        <v>#VALUE!</v>
      </c>
      <c r="P215" s="68" t="e">
        <f t="shared" si="86"/>
        <v>#VALUE!</v>
      </c>
      <c r="Q215" s="17" t="e">
        <f t="shared" si="87"/>
        <v>#VALUE!</v>
      </c>
      <c r="R215" s="17" t="e">
        <f t="shared" si="88"/>
        <v>#VALUE!</v>
      </c>
      <c r="S215" s="17">
        <f t="shared" si="89"/>
        <v>0</v>
      </c>
      <c r="T215" s="35" t="str">
        <f t="shared" si="90"/>
        <v/>
      </c>
      <c r="U215" s="35" t="str">
        <f t="shared" si="70"/>
        <v/>
      </c>
      <c r="V215" s="35">
        <f t="shared" si="71"/>
        <v>0</v>
      </c>
      <c r="W215" s="161" t="e">
        <f>VLOOKUP(CertState,Lookups!$A$30:$E$32,2,FALSE)</f>
        <v>#N/A</v>
      </c>
      <c r="X215" s="162" t="str">
        <f t="shared" si="73"/>
        <v/>
      </c>
      <c r="Y215" s="135" t="e">
        <f>VLOOKUP(CertState,Lookups!$A$30:$E$32,3,FALSE)</f>
        <v>#N/A</v>
      </c>
      <c r="Z215" s="162" t="str">
        <f t="shared" si="74"/>
        <v/>
      </c>
      <c r="AA215" s="162" t="str">
        <f t="shared" si="75"/>
        <v/>
      </c>
      <c r="AB215" t="str">
        <f t="shared" si="76"/>
        <v/>
      </c>
      <c r="AC215" t="str">
        <f t="shared" si="77"/>
        <v/>
      </c>
      <c r="AD215" s="162" t="str">
        <f t="shared" si="78"/>
        <v/>
      </c>
      <c r="AE215" s="162">
        <f t="shared" si="79"/>
        <v>0</v>
      </c>
    </row>
    <row r="216" spans="1:31" x14ac:dyDescent="0.25">
      <c r="A216" s="36">
        <v>207</v>
      </c>
      <c r="B216" s="33"/>
      <c r="C216" s="33"/>
      <c r="D216" s="27"/>
      <c r="E216" s="34"/>
      <c r="F216" s="169"/>
      <c r="G216" s="170"/>
      <c r="H216" s="171"/>
      <c r="I216" s="16" t="e">
        <f t="shared" si="80"/>
        <v>#VALUE!</v>
      </c>
      <c r="J216" s="15" t="e">
        <f t="shared" si="72"/>
        <v>#VALUE!</v>
      </c>
      <c r="K216" s="16">
        <f t="shared" si="81"/>
        <v>0</v>
      </c>
      <c r="L216" s="16" t="e">
        <f t="shared" si="82"/>
        <v>#VALUE!</v>
      </c>
      <c r="M216" s="89">
        <f t="shared" si="83"/>
        <v>0</v>
      </c>
      <c r="N216" s="68">
        <f t="shared" si="84"/>
        <v>0</v>
      </c>
      <c r="O216" s="68" t="e">
        <f t="shared" si="85"/>
        <v>#VALUE!</v>
      </c>
      <c r="P216" s="68" t="e">
        <f t="shared" si="86"/>
        <v>#VALUE!</v>
      </c>
      <c r="Q216" s="17" t="e">
        <f t="shared" si="87"/>
        <v>#VALUE!</v>
      </c>
      <c r="R216" s="17" t="e">
        <f t="shared" si="88"/>
        <v>#VALUE!</v>
      </c>
      <c r="S216" s="17">
        <f t="shared" si="89"/>
        <v>0</v>
      </c>
      <c r="T216" s="35" t="str">
        <f t="shared" si="90"/>
        <v/>
      </c>
      <c r="U216" s="35" t="str">
        <f t="shared" si="70"/>
        <v/>
      </c>
      <c r="V216" s="35">
        <f t="shared" si="71"/>
        <v>0</v>
      </c>
      <c r="W216" s="161" t="e">
        <f>VLOOKUP(CertState,Lookups!$A$30:$E$32,2,FALSE)</f>
        <v>#N/A</v>
      </c>
      <c r="X216" s="162" t="str">
        <f t="shared" si="73"/>
        <v/>
      </c>
      <c r="Y216" s="135" t="e">
        <f>VLOOKUP(CertState,Lookups!$A$30:$E$32,3,FALSE)</f>
        <v>#N/A</v>
      </c>
      <c r="Z216" s="162" t="str">
        <f t="shared" si="74"/>
        <v/>
      </c>
      <c r="AA216" s="162" t="str">
        <f t="shared" si="75"/>
        <v/>
      </c>
      <c r="AB216" t="str">
        <f t="shared" si="76"/>
        <v/>
      </c>
      <c r="AC216" t="str">
        <f t="shared" si="77"/>
        <v/>
      </c>
      <c r="AD216" s="162" t="str">
        <f t="shared" si="78"/>
        <v/>
      </c>
      <c r="AE216" s="162">
        <f t="shared" si="79"/>
        <v>0</v>
      </c>
    </row>
    <row r="217" spans="1:31" x14ac:dyDescent="0.25">
      <c r="A217" s="36">
        <v>208</v>
      </c>
      <c r="B217" s="33"/>
      <c r="C217" s="33"/>
      <c r="D217" s="27"/>
      <c r="E217" s="34"/>
      <c r="F217" s="169"/>
      <c r="G217" s="170"/>
      <c r="H217" s="171"/>
      <c r="I217" s="16" t="e">
        <f t="shared" si="80"/>
        <v>#VALUE!</v>
      </c>
      <c r="J217" s="15" t="e">
        <f t="shared" si="72"/>
        <v>#VALUE!</v>
      </c>
      <c r="K217" s="16">
        <f t="shared" si="81"/>
        <v>0</v>
      </c>
      <c r="L217" s="16" t="e">
        <f t="shared" si="82"/>
        <v>#VALUE!</v>
      </c>
      <c r="M217" s="89">
        <f t="shared" si="83"/>
        <v>0</v>
      </c>
      <c r="N217" s="68">
        <f t="shared" si="84"/>
        <v>0</v>
      </c>
      <c r="O217" s="68" t="e">
        <f t="shared" si="85"/>
        <v>#VALUE!</v>
      </c>
      <c r="P217" s="68" t="e">
        <f t="shared" si="86"/>
        <v>#VALUE!</v>
      </c>
      <c r="Q217" s="17" t="e">
        <f t="shared" si="87"/>
        <v>#VALUE!</v>
      </c>
      <c r="R217" s="17" t="e">
        <f t="shared" si="88"/>
        <v>#VALUE!</v>
      </c>
      <c r="S217" s="17">
        <f t="shared" si="89"/>
        <v>0</v>
      </c>
      <c r="T217" s="35" t="str">
        <f t="shared" si="90"/>
        <v/>
      </c>
      <c r="U217" s="35" t="str">
        <f t="shared" si="70"/>
        <v/>
      </c>
      <c r="V217" s="35">
        <f t="shared" si="71"/>
        <v>0</v>
      </c>
      <c r="W217" s="161" t="e">
        <f>VLOOKUP(CertState,Lookups!$A$30:$E$32,2,FALSE)</f>
        <v>#N/A</v>
      </c>
      <c r="X217" s="162" t="str">
        <f t="shared" si="73"/>
        <v/>
      </c>
      <c r="Y217" s="135" t="e">
        <f>VLOOKUP(CertState,Lookups!$A$30:$E$32,3,FALSE)</f>
        <v>#N/A</v>
      </c>
      <c r="Z217" s="162" t="str">
        <f t="shared" si="74"/>
        <v/>
      </c>
      <c r="AA217" s="162" t="str">
        <f t="shared" si="75"/>
        <v/>
      </c>
      <c r="AB217" t="str">
        <f t="shared" si="76"/>
        <v/>
      </c>
      <c r="AC217" t="str">
        <f t="shared" si="77"/>
        <v/>
      </c>
      <c r="AD217" s="162" t="str">
        <f t="shared" si="78"/>
        <v/>
      </c>
      <c r="AE217" s="162">
        <f t="shared" si="79"/>
        <v>0</v>
      </c>
    </row>
    <row r="218" spans="1:31" x14ac:dyDescent="0.25">
      <c r="A218" s="36">
        <v>209</v>
      </c>
      <c r="B218" s="33"/>
      <c r="C218" s="33"/>
      <c r="D218" s="27"/>
      <c r="E218" s="34"/>
      <c r="F218" s="169"/>
      <c r="G218" s="170"/>
      <c r="H218" s="171"/>
      <c r="I218" s="16" t="e">
        <f t="shared" si="80"/>
        <v>#VALUE!</v>
      </c>
      <c r="J218" s="15" t="e">
        <f t="shared" si="72"/>
        <v>#VALUE!</v>
      </c>
      <c r="K218" s="16">
        <f t="shared" si="81"/>
        <v>0</v>
      </c>
      <c r="L218" s="16" t="e">
        <f t="shared" si="82"/>
        <v>#VALUE!</v>
      </c>
      <c r="M218" s="89">
        <f t="shared" si="83"/>
        <v>0</v>
      </c>
      <c r="N218" s="68">
        <f t="shared" si="84"/>
        <v>0</v>
      </c>
      <c r="O218" s="68" t="e">
        <f t="shared" si="85"/>
        <v>#VALUE!</v>
      </c>
      <c r="P218" s="68" t="e">
        <f t="shared" si="86"/>
        <v>#VALUE!</v>
      </c>
      <c r="Q218" s="17" t="e">
        <f t="shared" si="87"/>
        <v>#VALUE!</v>
      </c>
      <c r="R218" s="17" t="e">
        <f t="shared" si="88"/>
        <v>#VALUE!</v>
      </c>
      <c r="S218" s="17">
        <f t="shared" si="89"/>
        <v>0</v>
      </c>
      <c r="T218" s="35" t="str">
        <f t="shared" si="90"/>
        <v/>
      </c>
      <c r="U218" s="35" t="str">
        <f t="shared" si="70"/>
        <v/>
      </c>
      <c r="V218" s="35">
        <f t="shared" si="71"/>
        <v>0</v>
      </c>
      <c r="W218" s="161" t="e">
        <f>VLOOKUP(CertState,Lookups!$A$30:$E$32,2,FALSE)</f>
        <v>#N/A</v>
      </c>
      <c r="X218" s="162" t="str">
        <f t="shared" si="73"/>
        <v/>
      </c>
      <c r="Y218" s="135" t="e">
        <f>VLOOKUP(CertState,Lookups!$A$30:$E$32,3,FALSE)</f>
        <v>#N/A</v>
      </c>
      <c r="Z218" s="162" t="str">
        <f t="shared" si="74"/>
        <v/>
      </c>
      <c r="AA218" s="162" t="str">
        <f t="shared" si="75"/>
        <v/>
      </c>
      <c r="AB218" t="str">
        <f t="shared" si="76"/>
        <v/>
      </c>
      <c r="AC218" t="str">
        <f t="shared" si="77"/>
        <v/>
      </c>
      <c r="AD218" s="162" t="str">
        <f t="shared" si="78"/>
        <v/>
      </c>
      <c r="AE218" s="162">
        <f t="shared" si="79"/>
        <v>0</v>
      </c>
    </row>
    <row r="219" spans="1:31" x14ac:dyDescent="0.25">
      <c r="A219" s="36">
        <v>210</v>
      </c>
      <c r="B219" s="33"/>
      <c r="C219" s="33"/>
      <c r="D219" s="27"/>
      <c r="E219" s="34"/>
      <c r="F219" s="169"/>
      <c r="G219" s="170"/>
      <c r="H219" s="171"/>
      <c r="I219" s="16" t="e">
        <f t="shared" si="80"/>
        <v>#VALUE!</v>
      </c>
      <c r="J219" s="15" t="e">
        <f t="shared" si="72"/>
        <v>#VALUE!</v>
      </c>
      <c r="K219" s="16">
        <f t="shared" si="81"/>
        <v>0</v>
      </c>
      <c r="L219" s="16" t="e">
        <f t="shared" si="82"/>
        <v>#VALUE!</v>
      </c>
      <c r="M219" s="89">
        <f t="shared" si="83"/>
        <v>0</v>
      </c>
      <c r="N219" s="68">
        <f t="shared" si="84"/>
        <v>0</v>
      </c>
      <c r="O219" s="68" t="e">
        <f t="shared" si="85"/>
        <v>#VALUE!</v>
      </c>
      <c r="P219" s="68" t="e">
        <f t="shared" si="86"/>
        <v>#VALUE!</v>
      </c>
      <c r="Q219" s="17" t="e">
        <f t="shared" si="87"/>
        <v>#VALUE!</v>
      </c>
      <c r="R219" s="17" t="e">
        <f t="shared" si="88"/>
        <v>#VALUE!</v>
      </c>
      <c r="S219" s="17">
        <f t="shared" si="89"/>
        <v>0</v>
      </c>
      <c r="T219" s="35" t="str">
        <f t="shared" si="90"/>
        <v/>
      </c>
      <c r="U219" s="35" t="str">
        <f t="shared" si="70"/>
        <v/>
      </c>
      <c r="V219" s="35">
        <f t="shared" si="71"/>
        <v>0</v>
      </c>
      <c r="W219" s="161" t="e">
        <f>VLOOKUP(CertState,Lookups!$A$30:$E$32,2,FALSE)</f>
        <v>#N/A</v>
      </c>
      <c r="X219" s="162" t="str">
        <f t="shared" si="73"/>
        <v/>
      </c>
      <c r="Y219" s="135" t="e">
        <f>VLOOKUP(CertState,Lookups!$A$30:$E$32,3,FALSE)</f>
        <v>#N/A</v>
      </c>
      <c r="Z219" s="162" t="str">
        <f t="shared" si="74"/>
        <v/>
      </c>
      <c r="AA219" s="162" t="str">
        <f t="shared" si="75"/>
        <v/>
      </c>
      <c r="AB219" t="str">
        <f t="shared" si="76"/>
        <v/>
      </c>
      <c r="AC219" t="str">
        <f t="shared" si="77"/>
        <v/>
      </c>
      <c r="AD219" s="162" t="str">
        <f t="shared" si="78"/>
        <v/>
      </c>
      <c r="AE219" s="162">
        <f t="shared" si="79"/>
        <v>0</v>
      </c>
    </row>
    <row r="220" spans="1:31" x14ac:dyDescent="0.25">
      <c r="A220" s="36">
        <v>211</v>
      </c>
      <c r="B220" s="33"/>
      <c r="C220" s="33"/>
      <c r="D220" s="27"/>
      <c r="E220" s="34"/>
      <c r="F220" s="169"/>
      <c r="G220" s="170"/>
      <c r="H220" s="171"/>
      <c r="I220" s="16" t="e">
        <f t="shared" si="80"/>
        <v>#VALUE!</v>
      </c>
      <c r="J220" s="15" t="e">
        <f t="shared" si="72"/>
        <v>#VALUE!</v>
      </c>
      <c r="K220" s="16">
        <f t="shared" si="81"/>
        <v>0</v>
      </c>
      <c r="L220" s="16" t="e">
        <f t="shared" si="82"/>
        <v>#VALUE!</v>
      </c>
      <c r="M220" s="89">
        <f t="shared" si="83"/>
        <v>0</v>
      </c>
      <c r="N220" s="68">
        <f t="shared" si="84"/>
        <v>0</v>
      </c>
      <c r="O220" s="68" t="e">
        <f t="shared" si="85"/>
        <v>#VALUE!</v>
      </c>
      <c r="P220" s="68" t="e">
        <f t="shared" si="86"/>
        <v>#VALUE!</v>
      </c>
      <c r="Q220" s="17" t="e">
        <f t="shared" si="87"/>
        <v>#VALUE!</v>
      </c>
      <c r="R220" s="17" t="e">
        <f t="shared" si="88"/>
        <v>#VALUE!</v>
      </c>
      <c r="S220" s="17">
        <f t="shared" si="89"/>
        <v>0</v>
      </c>
      <c r="T220" s="35" t="str">
        <f t="shared" si="90"/>
        <v/>
      </c>
      <c r="U220" s="35" t="str">
        <f t="shared" si="70"/>
        <v/>
      </c>
      <c r="V220" s="35">
        <f t="shared" si="71"/>
        <v>0</v>
      </c>
      <c r="W220" s="161" t="e">
        <f>VLOOKUP(CertState,Lookups!$A$30:$E$32,2,FALSE)</f>
        <v>#N/A</v>
      </c>
      <c r="X220" s="162" t="str">
        <f t="shared" si="73"/>
        <v/>
      </c>
      <c r="Y220" s="135" t="e">
        <f>VLOOKUP(CertState,Lookups!$A$30:$E$32,3,FALSE)</f>
        <v>#N/A</v>
      </c>
      <c r="Z220" s="162" t="str">
        <f t="shared" si="74"/>
        <v/>
      </c>
      <c r="AA220" s="162" t="str">
        <f t="shared" si="75"/>
        <v/>
      </c>
      <c r="AB220" t="str">
        <f t="shared" si="76"/>
        <v/>
      </c>
      <c r="AC220" t="str">
        <f t="shared" si="77"/>
        <v/>
      </c>
      <c r="AD220" s="162" t="str">
        <f t="shared" si="78"/>
        <v/>
      </c>
      <c r="AE220" s="162">
        <f t="shared" si="79"/>
        <v>0</v>
      </c>
    </row>
    <row r="221" spans="1:31" x14ac:dyDescent="0.25">
      <c r="A221" s="36">
        <v>212</v>
      </c>
      <c r="B221" s="33"/>
      <c r="C221" s="33"/>
      <c r="D221" s="27"/>
      <c r="E221" s="34"/>
      <c r="F221" s="169"/>
      <c r="G221" s="170"/>
      <c r="H221" s="171"/>
      <c r="I221" s="16" t="e">
        <f t="shared" si="80"/>
        <v>#VALUE!</v>
      </c>
      <c r="J221" s="15" t="e">
        <f t="shared" si="72"/>
        <v>#VALUE!</v>
      </c>
      <c r="K221" s="16">
        <f t="shared" si="81"/>
        <v>0</v>
      </c>
      <c r="L221" s="16" t="e">
        <f t="shared" si="82"/>
        <v>#VALUE!</v>
      </c>
      <c r="M221" s="89">
        <f t="shared" si="83"/>
        <v>0</v>
      </c>
      <c r="N221" s="68">
        <f t="shared" si="84"/>
        <v>0</v>
      </c>
      <c r="O221" s="68" t="e">
        <f t="shared" si="85"/>
        <v>#VALUE!</v>
      </c>
      <c r="P221" s="68" t="e">
        <f t="shared" si="86"/>
        <v>#VALUE!</v>
      </c>
      <c r="Q221" s="17" t="e">
        <f t="shared" si="87"/>
        <v>#VALUE!</v>
      </c>
      <c r="R221" s="17" t="e">
        <f t="shared" si="88"/>
        <v>#VALUE!</v>
      </c>
      <c r="S221" s="17">
        <f t="shared" si="89"/>
        <v>0</v>
      </c>
      <c r="T221" s="35" t="str">
        <f t="shared" si="90"/>
        <v/>
      </c>
      <c r="U221" s="35" t="str">
        <f t="shared" si="70"/>
        <v/>
      </c>
      <c r="V221" s="35">
        <f t="shared" si="71"/>
        <v>0</v>
      </c>
      <c r="W221" s="161" t="e">
        <f>VLOOKUP(CertState,Lookups!$A$30:$E$32,2,FALSE)</f>
        <v>#N/A</v>
      </c>
      <c r="X221" s="162" t="str">
        <f t="shared" si="73"/>
        <v/>
      </c>
      <c r="Y221" s="135" t="e">
        <f>VLOOKUP(CertState,Lookups!$A$30:$E$32,3,FALSE)</f>
        <v>#N/A</v>
      </c>
      <c r="Z221" s="162" t="str">
        <f t="shared" si="74"/>
        <v/>
      </c>
      <c r="AA221" s="162" t="str">
        <f t="shared" si="75"/>
        <v/>
      </c>
      <c r="AB221" t="str">
        <f t="shared" si="76"/>
        <v/>
      </c>
      <c r="AC221" t="str">
        <f t="shared" si="77"/>
        <v/>
      </c>
      <c r="AD221" s="162" t="str">
        <f t="shared" si="78"/>
        <v/>
      </c>
      <c r="AE221" s="162">
        <f t="shared" si="79"/>
        <v>0</v>
      </c>
    </row>
    <row r="222" spans="1:31" x14ac:dyDescent="0.25">
      <c r="A222" s="36">
        <v>213</v>
      </c>
      <c r="B222" s="33"/>
      <c r="C222" s="33"/>
      <c r="D222" s="27"/>
      <c r="E222" s="34"/>
      <c r="F222" s="169"/>
      <c r="G222" s="170"/>
      <c r="H222" s="171"/>
      <c r="I222" s="16" t="e">
        <f t="shared" si="80"/>
        <v>#VALUE!</v>
      </c>
      <c r="J222" s="15" t="e">
        <f t="shared" si="72"/>
        <v>#VALUE!</v>
      </c>
      <c r="K222" s="16">
        <f t="shared" si="81"/>
        <v>0</v>
      </c>
      <c r="L222" s="16" t="e">
        <f t="shared" si="82"/>
        <v>#VALUE!</v>
      </c>
      <c r="M222" s="89">
        <f t="shared" si="83"/>
        <v>0</v>
      </c>
      <c r="N222" s="68">
        <f t="shared" si="84"/>
        <v>0</v>
      </c>
      <c r="O222" s="68" t="e">
        <f t="shared" si="85"/>
        <v>#VALUE!</v>
      </c>
      <c r="P222" s="68" t="e">
        <f t="shared" si="86"/>
        <v>#VALUE!</v>
      </c>
      <c r="Q222" s="17" t="e">
        <f t="shared" si="87"/>
        <v>#VALUE!</v>
      </c>
      <c r="R222" s="17" t="e">
        <f t="shared" si="88"/>
        <v>#VALUE!</v>
      </c>
      <c r="S222" s="17">
        <f t="shared" si="89"/>
        <v>0</v>
      </c>
      <c r="T222" s="35" t="str">
        <f t="shared" si="90"/>
        <v/>
      </c>
      <c r="U222" s="35" t="str">
        <f t="shared" si="70"/>
        <v/>
      </c>
      <c r="V222" s="35">
        <f t="shared" si="71"/>
        <v>0</v>
      </c>
      <c r="W222" s="161" t="e">
        <f>VLOOKUP(CertState,Lookups!$A$30:$E$32,2,FALSE)</f>
        <v>#N/A</v>
      </c>
      <c r="X222" s="162" t="str">
        <f t="shared" si="73"/>
        <v/>
      </c>
      <c r="Y222" s="135" t="e">
        <f>VLOOKUP(CertState,Lookups!$A$30:$E$32,3,FALSE)</f>
        <v>#N/A</v>
      </c>
      <c r="Z222" s="162" t="str">
        <f t="shared" si="74"/>
        <v/>
      </c>
      <c r="AA222" s="162" t="str">
        <f t="shared" si="75"/>
        <v/>
      </c>
      <c r="AB222" t="str">
        <f t="shared" si="76"/>
        <v/>
      </c>
      <c r="AC222" t="str">
        <f t="shared" si="77"/>
        <v/>
      </c>
      <c r="AD222" s="162" t="str">
        <f t="shared" si="78"/>
        <v/>
      </c>
      <c r="AE222" s="162">
        <f t="shared" si="79"/>
        <v>0</v>
      </c>
    </row>
    <row r="223" spans="1:31" x14ac:dyDescent="0.25">
      <c r="A223" s="36">
        <v>214</v>
      </c>
      <c r="B223" s="33"/>
      <c r="C223" s="33"/>
      <c r="D223" s="27"/>
      <c r="E223" s="34"/>
      <c r="F223" s="169"/>
      <c r="G223" s="170"/>
      <c r="H223" s="171"/>
      <c r="I223" s="16" t="e">
        <f t="shared" si="80"/>
        <v>#VALUE!</v>
      </c>
      <c r="J223" s="15" t="e">
        <f t="shared" si="72"/>
        <v>#VALUE!</v>
      </c>
      <c r="K223" s="16">
        <f t="shared" si="81"/>
        <v>0</v>
      </c>
      <c r="L223" s="16" t="e">
        <f t="shared" si="82"/>
        <v>#VALUE!</v>
      </c>
      <c r="M223" s="89">
        <f t="shared" si="83"/>
        <v>0</v>
      </c>
      <c r="N223" s="68">
        <f t="shared" si="84"/>
        <v>0</v>
      </c>
      <c r="O223" s="68" t="e">
        <f t="shared" si="85"/>
        <v>#VALUE!</v>
      </c>
      <c r="P223" s="68" t="e">
        <f t="shared" si="86"/>
        <v>#VALUE!</v>
      </c>
      <c r="Q223" s="17" t="e">
        <f t="shared" si="87"/>
        <v>#VALUE!</v>
      </c>
      <c r="R223" s="17" t="e">
        <f t="shared" si="88"/>
        <v>#VALUE!</v>
      </c>
      <c r="S223" s="17">
        <f t="shared" si="89"/>
        <v>0</v>
      </c>
      <c r="T223" s="35" t="str">
        <f t="shared" si="90"/>
        <v/>
      </c>
      <c r="U223" s="35" t="str">
        <f t="shared" si="70"/>
        <v/>
      </c>
      <c r="V223" s="35">
        <f t="shared" si="71"/>
        <v>0</v>
      </c>
      <c r="W223" s="161" t="e">
        <f>VLOOKUP(CertState,Lookups!$A$30:$E$32,2,FALSE)</f>
        <v>#N/A</v>
      </c>
      <c r="X223" s="162" t="str">
        <f t="shared" si="73"/>
        <v/>
      </c>
      <c r="Y223" s="135" t="e">
        <f>VLOOKUP(CertState,Lookups!$A$30:$E$32,3,FALSE)</f>
        <v>#N/A</v>
      </c>
      <c r="Z223" s="162" t="str">
        <f t="shared" si="74"/>
        <v/>
      </c>
      <c r="AA223" s="162" t="str">
        <f t="shared" si="75"/>
        <v/>
      </c>
      <c r="AB223" t="str">
        <f t="shared" si="76"/>
        <v/>
      </c>
      <c r="AC223" t="str">
        <f t="shared" si="77"/>
        <v/>
      </c>
      <c r="AD223" s="162" t="str">
        <f t="shared" si="78"/>
        <v/>
      </c>
      <c r="AE223" s="162">
        <f t="shared" si="79"/>
        <v>0</v>
      </c>
    </row>
    <row r="224" spans="1:31" x14ac:dyDescent="0.25">
      <c r="A224" s="36">
        <v>215</v>
      </c>
      <c r="B224" s="33"/>
      <c r="C224" s="33"/>
      <c r="D224" s="27"/>
      <c r="E224" s="34"/>
      <c r="F224" s="169"/>
      <c r="G224" s="170"/>
      <c r="H224" s="171"/>
      <c r="I224" s="16" t="e">
        <f t="shared" si="80"/>
        <v>#VALUE!</v>
      </c>
      <c r="J224" s="15" t="e">
        <f t="shared" si="72"/>
        <v>#VALUE!</v>
      </c>
      <c r="K224" s="16">
        <f t="shared" si="81"/>
        <v>0</v>
      </c>
      <c r="L224" s="16" t="e">
        <f t="shared" si="82"/>
        <v>#VALUE!</v>
      </c>
      <c r="M224" s="89">
        <f t="shared" si="83"/>
        <v>0</v>
      </c>
      <c r="N224" s="68">
        <f t="shared" si="84"/>
        <v>0</v>
      </c>
      <c r="O224" s="68" t="e">
        <f t="shared" si="85"/>
        <v>#VALUE!</v>
      </c>
      <c r="P224" s="68" t="e">
        <f t="shared" si="86"/>
        <v>#VALUE!</v>
      </c>
      <c r="Q224" s="17" t="e">
        <f t="shared" si="87"/>
        <v>#VALUE!</v>
      </c>
      <c r="R224" s="17" t="e">
        <f t="shared" si="88"/>
        <v>#VALUE!</v>
      </c>
      <c r="S224" s="17">
        <f t="shared" si="89"/>
        <v>0</v>
      </c>
      <c r="T224" s="35" t="str">
        <f t="shared" si="90"/>
        <v/>
      </c>
      <c r="U224" s="35" t="str">
        <f t="shared" si="70"/>
        <v/>
      </c>
      <c r="V224" s="35">
        <f t="shared" si="71"/>
        <v>0</v>
      </c>
      <c r="W224" s="161" t="e">
        <f>VLOOKUP(CertState,Lookups!$A$30:$E$32,2,FALSE)</f>
        <v>#N/A</v>
      </c>
      <c r="X224" s="162" t="str">
        <f t="shared" si="73"/>
        <v/>
      </c>
      <c r="Y224" s="135" t="e">
        <f>VLOOKUP(CertState,Lookups!$A$30:$E$32,3,FALSE)</f>
        <v>#N/A</v>
      </c>
      <c r="Z224" s="162" t="str">
        <f t="shared" si="74"/>
        <v/>
      </c>
      <c r="AA224" s="162" t="str">
        <f t="shared" si="75"/>
        <v/>
      </c>
      <c r="AB224" t="str">
        <f t="shared" si="76"/>
        <v/>
      </c>
      <c r="AC224" t="str">
        <f t="shared" si="77"/>
        <v/>
      </c>
      <c r="AD224" s="162" t="str">
        <f t="shared" si="78"/>
        <v/>
      </c>
      <c r="AE224" s="162">
        <f t="shared" si="79"/>
        <v>0</v>
      </c>
    </row>
    <row r="225" spans="1:31" x14ac:dyDescent="0.25">
      <c r="A225" s="36">
        <v>216</v>
      </c>
      <c r="B225" s="33"/>
      <c r="C225" s="33"/>
      <c r="D225" s="27"/>
      <c r="E225" s="34"/>
      <c r="F225" s="169"/>
      <c r="G225" s="170"/>
      <c r="H225" s="171"/>
      <c r="I225" s="16" t="e">
        <f t="shared" si="80"/>
        <v>#VALUE!</v>
      </c>
      <c r="J225" s="15" t="e">
        <f t="shared" si="72"/>
        <v>#VALUE!</v>
      </c>
      <c r="K225" s="16">
        <f t="shared" si="81"/>
        <v>0</v>
      </c>
      <c r="L225" s="16" t="e">
        <f t="shared" si="82"/>
        <v>#VALUE!</v>
      </c>
      <c r="M225" s="89">
        <f t="shared" si="83"/>
        <v>0</v>
      </c>
      <c r="N225" s="68">
        <f t="shared" si="84"/>
        <v>0</v>
      </c>
      <c r="O225" s="68" t="e">
        <f t="shared" si="85"/>
        <v>#VALUE!</v>
      </c>
      <c r="P225" s="68" t="e">
        <f t="shared" si="86"/>
        <v>#VALUE!</v>
      </c>
      <c r="Q225" s="17" t="e">
        <f t="shared" si="87"/>
        <v>#VALUE!</v>
      </c>
      <c r="R225" s="17" t="e">
        <f t="shared" si="88"/>
        <v>#VALUE!</v>
      </c>
      <c r="S225" s="17">
        <f t="shared" si="89"/>
        <v>0</v>
      </c>
      <c r="T225" s="35" t="str">
        <f t="shared" si="90"/>
        <v/>
      </c>
      <c r="U225" s="35" t="str">
        <f t="shared" si="70"/>
        <v/>
      </c>
      <c r="V225" s="35">
        <f t="shared" si="71"/>
        <v>0</v>
      </c>
      <c r="W225" s="161" t="e">
        <f>VLOOKUP(CertState,Lookups!$A$30:$E$32,2,FALSE)</f>
        <v>#N/A</v>
      </c>
      <c r="X225" s="162" t="str">
        <f t="shared" si="73"/>
        <v/>
      </c>
      <c r="Y225" s="135" t="e">
        <f>VLOOKUP(CertState,Lookups!$A$30:$E$32,3,FALSE)</f>
        <v>#N/A</v>
      </c>
      <c r="Z225" s="162" t="str">
        <f t="shared" si="74"/>
        <v/>
      </c>
      <c r="AA225" s="162" t="str">
        <f t="shared" si="75"/>
        <v/>
      </c>
      <c r="AB225" t="str">
        <f t="shared" si="76"/>
        <v/>
      </c>
      <c r="AC225" t="str">
        <f t="shared" si="77"/>
        <v/>
      </c>
      <c r="AD225" s="162" t="str">
        <f t="shared" si="78"/>
        <v/>
      </c>
      <c r="AE225" s="162">
        <f t="shared" si="79"/>
        <v>0</v>
      </c>
    </row>
    <row r="226" spans="1:31" x14ac:dyDescent="0.25">
      <c r="A226" s="36">
        <v>217</v>
      </c>
      <c r="B226" s="33"/>
      <c r="C226" s="33"/>
      <c r="D226" s="27"/>
      <c r="E226" s="34"/>
      <c r="F226" s="169"/>
      <c r="G226" s="170"/>
      <c r="H226" s="171"/>
      <c r="I226" s="16" t="e">
        <f t="shared" si="80"/>
        <v>#VALUE!</v>
      </c>
      <c r="J226" s="15" t="e">
        <f t="shared" si="72"/>
        <v>#VALUE!</v>
      </c>
      <c r="K226" s="16">
        <f t="shared" si="81"/>
        <v>0</v>
      </c>
      <c r="L226" s="16" t="e">
        <f t="shared" si="82"/>
        <v>#VALUE!</v>
      </c>
      <c r="M226" s="89">
        <f t="shared" si="83"/>
        <v>0</v>
      </c>
      <c r="N226" s="68">
        <f t="shared" si="84"/>
        <v>0</v>
      </c>
      <c r="O226" s="68" t="e">
        <f t="shared" si="85"/>
        <v>#VALUE!</v>
      </c>
      <c r="P226" s="68" t="e">
        <f t="shared" si="86"/>
        <v>#VALUE!</v>
      </c>
      <c r="Q226" s="17" t="e">
        <f t="shared" si="87"/>
        <v>#VALUE!</v>
      </c>
      <c r="R226" s="17" t="e">
        <f t="shared" si="88"/>
        <v>#VALUE!</v>
      </c>
      <c r="S226" s="17">
        <f t="shared" si="89"/>
        <v>0</v>
      </c>
      <c r="T226" s="35" t="str">
        <f t="shared" si="90"/>
        <v/>
      </c>
      <c r="U226" s="35" t="str">
        <f t="shared" si="70"/>
        <v/>
      </c>
      <c r="V226" s="35">
        <f t="shared" si="71"/>
        <v>0</v>
      </c>
      <c r="W226" s="161" t="e">
        <f>VLOOKUP(CertState,Lookups!$A$30:$E$32,2,FALSE)</f>
        <v>#N/A</v>
      </c>
      <c r="X226" s="162" t="str">
        <f t="shared" si="73"/>
        <v/>
      </c>
      <c r="Y226" s="135" t="e">
        <f>VLOOKUP(CertState,Lookups!$A$30:$E$32,3,FALSE)</f>
        <v>#N/A</v>
      </c>
      <c r="Z226" s="162" t="str">
        <f t="shared" si="74"/>
        <v/>
      </c>
      <c r="AA226" s="162" t="str">
        <f t="shared" si="75"/>
        <v/>
      </c>
      <c r="AB226" t="str">
        <f t="shared" si="76"/>
        <v/>
      </c>
      <c r="AC226" t="str">
        <f t="shared" si="77"/>
        <v/>
      </c>
      <c r="AD226" s="162" t="str">
        <f t="shared" si="78"/>
        <v/>
      </c>
      <c r="AE226" s="162">
        <f t="shared" si="79"/>
        <v>0</v>
      </c>
    </row>
    <row r="227" spans="1:31" x14ac:dyDescent="0.25">
      <c r="A227" s="36">
        <v>218</v>
      </c>
      <c r="B227" s="33"/>
      <c r="C227" s="33"/>
      <c r="D227" s="27"/>
      <c r="E227" s="34"/>
      <c r="F227" s="169"/>
      <c r="G227" s="170"/>
      <c r="H227" s="171"/>
      <c r="I227" s="16" t="e">
        <f t="shared" si="80"/>
        <v>#VALUE!</v>
      </c>
      <c r="J227" s="15" t="e">
        <f t="shared" si="72"/>
        <v>#VALUE!</v>
      </c>
      <c r="K227" s="16">
        <f t="shared" si="81"/>
        <v>0</v>
      </c>
      <c r="L227" s="16" t="e">
        <f t="shared" si="82"/>
        <v>#VALUE!</v>
      </c>
      <c r="M227" s="89">
        <f t="shared" si="83"/>
        <v>0</v>
      </c>
      <c r="N227" s="68">
        <f t="shared" si="84"/>
        <v>0</v>
      </c>
      <c r="O227" s="68" t="e">
        <f t="shared" si="85"/>
        <v>#VALUE!</v>
      </c>
      <c r="P227" s="68" t="e">
        <f t="shared" si="86"/>
        <v>#VALUE!</v>
      </c>
      <c r="Q227" s="17" t="e">
        <f t="shared" si="87"/>
        <v>#VALUE!</v>
      </c>
      <c r="R227" s="17" t="e">
        <f t="shared" si="88"/>
        <v>#VALUE!</v>
      </c>
      <c r="S227" s="17">
        <f t="shared" si="89"/>
        <v>0</v>
      </c>
      <c r="T227" s="35" t="str">
        <f t="shared" si="90"/>
        <v/>
      </c>
      <c r="U227" s="35" t="str">
        <f t="shared" si="70"/>
        <v/>
      </c>
      <c r="V227" s="35">
        <f t="shared" si="71"/>
        <v>0</v>
      </c>
      <c r="W227" s="161" t="e">
        <f>VLOOKUP(CertState,Lookups!$A$30:$E$32,2,FALSE)</f>
        <v>#N/A</v>
      </c>
      <c r="X227" s="162" t="str">
        <f t="shared" si="73"/>
        <v/>
      </c>
      <c r="Y227" s="135" t="e">
        <f>VLOOKUP(CertState,Lookups!$A$30:$E$32,3,FALSE)</f>
        <v>#N/A</v>
      </c>
      <c r="Z227" s="162" t="str">
        <f t="shared" si="74"/>
        <v/>
      </c>
      <c r="AA227" s="162" t="str">
        <f t="shared" si="75"/>
        <v/>
      </c>
      <c r="AB227" t="str">
        <f t="shared" si="76"/>
        <v/>
      </c>
      <c r="AC227" t="str">
        <f t="shared" si="77"/>
        <v/>
      </c>
      <c r="AD227" s="162" t="str">
        <f t="shared" si="78"/>
        <v/>
      </c>
      <c r="AE227" s="162">
        <f t="shared" si="79"/>
        <v>0</v>
      </c>
    </row>
    <row r="228" spans="1:31" x14ac:dyDescent="0.25">
      <c r="A228" s="36">
        <v>219</v>
      </c>
      <c r="B228" s="33"/>
      <c r="C228" s="33"/>
      <c r="D228" s="27"/>
      <c r="E228" s="34"/>
      <c r="F228" s="169"/>
      <c r="G228" s="170"/>
      <c r="H228" s="171"/>
      <c r="I228" s="16" t="e">
        <f t="shared" si="80"/>
        <v>#VALUE!</v>
      </c>
      <c r="J228" s="15" t="e">
        <f t="shared" si="72"/>
        <v>#VALUE!</v>
      </c>
      <c r="K228" s="16">
        <f t="shared" si="81"/>
        <v>0</v>
      </c>
      <c r="L228" s="16" t="e">
        <f t="shared" si="82"/>
        <v>#VALUE!</v>
      </c>
      <c r="M228" s="89">
        <f t="shared" si="83"/>
        <v>0</v>
      </c>
      <c r="N228" s="68">
        <f t="shared" si="84"/>
        <v>0</v>
      </c>
      <c r="O228" s="68" t="e">
        <f t="shared" si="85"/>
        <v>#VALUE!</v>
      </c>
      <c r="P228" s="68" t="e">
        <f t="shared" si="86"/>
        <v>#VALUE!</v>
      </c>
      <c r="Q228" s="17" t="e">
        <f t="shared" si="87"/>
        <v>#VALUE!</v>
      </c>
      <c r="R228" s="17" t="e">
        <f t="shared" si="88"/>
        <v>#VALUE!</v>
      </c>
      <c r="S228" s="17">
        <f t="shared" si="89"/>
        <v>0</v>
      </c>
      <c r="T228" s="35" t="str">
        <f t="shared" si="90"/>
        <v/>
      </c>
      <c r="U228" s="35" t="str">
        <f t="shared" si="70"/>
        <v/>
      </c>
      <c r="V228" s="35">
        <f t="shared" si="71"/>
        <v>0</v>
      </c>
      <c r="W228" s="161" t="e">
        <f>VLOOKUP(CertState,Lookups!$A$30:$E$32,2,FALSE)</f>
        <v>#N/A</v>
      </c>
      <c r="X228" s="162" t="str">
        <f t="shared" si="73"/>
        <v/>
      </c>
      <c r="Y228" s="135" t="e">
        <f>VLOOKUP(CertState,Lookups!$A$30:$E$32,3,FALSE)</f>
        <v>#N/A</v>
      </c>
      <c r="Z228" s="162" t="str">
        <f t="shared" si="74"/>
        <v/>
      </c>
      <c r="AA228" s="162" t="str">
        <f t="shared" si="75"/>
        <v/>
      </c>
      <c r="AB228" t="str">
        <f t="shared" si="76"/>
        <v/>
      </c>
      <c r="AC228" t="str">
        <f t="shared" si="77"/>
        <v/>
      </c>
      <c r="AD228" s="162" t="str">
        <f t="shared" si="78"/>
        <v/>
      </c>
      <c r="AE228" s="162">
        <f t="shared" si="79"/>
        <v>0</v>
      </c>
    </row>
    <row r="229" spans="1:31" x14ac:dyDescent="0.25">
      <c r="A229" s="36">
        <v>220</v>
      </c>
      <c r="B229" s="33"/>
      <c r="C229" s="33"/>
      <c r="D229" s="27"/>
      <c r="E229" s="34"/>
      <c r="F229" s="169"/>
      <c r="G229" s="170"/>
      <c r="H229" s="171"/>
      <c r="I229" s="16" t="e">
        <f t="shared" si="80"/>
        <v>#VALUE!</v>
      </c>
      <c r="J229" s="15" t="e">
        <f t="shared" si="72"/>
        <v>#VALUE!</v>
      </c>
      <c r="K229" s="16">
        <f t="shared" si="81"/>
        <v>0</v>
      </c>
      <c r="L229" s="16" t="e">
        <f t="shared" si="82"/>
        <v>#VALUE!</v>
      </c>
      <c r="M229" s="89">
        <f t="shared" si="83"/>
        <v>0</v>
      </c>
      <c r="N229" s="68">
        <f t="shared" si="84"/>
        <v>0</v>
      </c>
      <c r="O229" s="68" t="e">
        <f t="shared" si="85"/>
        <v>#VALUE!</v>
      </c>
      <c r="P229" s="68" t="e">
        <f t="shared" si="86"/>
        <v>#VALUE!</v>
      </c>
      <c r="Q229" s="17" t="e">
        <f t="shared" si="87"/>
        <v>#VALUE!</v>
      </c>
      <c r="R229" s="17" t="e">
        <f t="shared" si="88"/>
        <v>#VALUE!</v>
      </c>
      <c r="S229" s="17">
        <f t="shared" si="89"/>
        <v>0</v>
      </c>
      <c r="T229" s="35" t="str">
        <f t="shared" si="90"/>
        <v/>
      </c>
      <c r="U229" s="35" t="str">
        <f t="shared" si="70"/>
        <v/>
      </c>
      <c r="V229" s="35">
        <f t="shared" si="71"/>
        <v>0</v>
      </c>
      <c r="W229" s="161" t="e">
        <f>VLOOKUP(CertState,Lookups!$A$30:$E$32,2,FALSE)</f>
        <v>#N/A</v>
      </c>
      <c r="X229" s="162" t="str">
        <f t="shared" si="73"/>
        <v/>
      </c>
      <c r="Y229" s="135" t="e">
        <f>VLOOKUP(CertState,Lookups!$A$30:$E$32,3,FALSE)</f>
        <v>#N/A</v>
      </c>
      <c r="Z229" s="162" t="str">
        <f t="shared" si="74"/>
        <v/>
      </c>
      <c r="AA229" s="162" t="str">
        <f t="shared" si="75"/>
        <v/>
      </c>
      <c r="AB229" t="str">
        <f t="shared" si="76"/>
        <v/>
      </c>
      <c r="AC229" t="str">
        <f t="shared" si="77"/>
        <v/>
      </c>
      <c r="AD229" s="162" t="str">
        <f t="shared" si="78"/>
        <v/>
      </c>
      <c r="AE229" s="162">
        <f t="shared" si="79"/>
        <v>0</v>
      </c>
    </row>
    <row r="230" spans="1:31" x14ac:dyDescent="0.25">
      <c r="A230" s="36">
        <v>221</v>
      </c>
      <c r="B230" s="33"/>
      <c r="C230" s="33"/>
      <c r="D230" s="27"/>
      <c r="E230" s="34"/>
      <c r="F230" s="169"/>
      <c r="G230" s="170"/>
      <c r="H230" s="171"/>
      <c r="I230" s="16" t="e">
        <f t="shared" si="80"/>
        <v>#VALUE!</v>
      </c>
      <c r="J230" s="15" t="e">
        <f t="shared" si="72"/>
        <v>#VALUE!</v>
      </c>
      <c r="K230" s="16">
        <f t="shared" si="81"/>
        <v>0</v>
      </c>
      <c r="L230" s="16" t="e">
        <f t="shared" si="82"/>
        <v>#VALUE!</v>
      </c>
      <c r="M230" s="89">
        <f t="shared" si="83"/>
        <v>0</v>
      </c>
      <c r="N230" s="68">
        <f t="shared" si="84"/>
        <v>0</v>
      </c>
      <c r="O230" s="68" t="e">
        <f t="shared" si="85"/>
        <v>#VALUE!</v>
      </c>
      <c r="P230" s="68" t="e">
        <f t="shared" si="86"/>
        <v>#VALUE!</v>
      </c>
      <c r="Q230" s="17" t="e">
        <f t="shared" si="87"/>
        <v>#VALUE!</v>
      </c>
      <c r="R230" s="17" t="e">
        <f t="shared" si="88"/>
        <v>#VALUE!</v>
      </c>
      <c r="S230" s="17">
        <f t="shared" si="89"/>
        <v>0</v>
      </c>
      <c r="T230" s="35" t="str">
        <f t="shared" si="90"/>
        <v/>
      </c>
      <c r="U230" s="35" t="str">
        <f t="shared" si="70"/>
        <v/>
      </c>
      <c r="V230" s="35">
        <f t="shared" si="71"/>
        <v>0</v>
      </c>
      <c r="W230" s="161" t="e">
        <f>VLOOKUP(CertState,Lookups!$A$30:$E$32,2,FALSE)</f>
        <v>#N/A</v>
      </c>
      <c r="X230" s="162" t="str">
        <f t="shared" si="73"/>
        <v/>
      </c>
      <c r="Y230" s="135" t="e">
        <f>VLOOKUP(CertState,Lookups!$A$30:$E$32,3,FALSE)</f>
        <v>#N/A</v>
      </c>
      <c r="Z230" s="162" t="str">
        <f t="shared" si="74"/>
        <v/>
      </c>
      <c r="AA230" s="162" t="str">
        <f t="shared" si="75"/>
        <v/>
      </c>
      <c r="AB230" t="str">
        <f t="shared" si="76"/>
        <v/>
      </c>
      <c r="AC230" t="str">
        <f t="shared" si="77"/>
        <v/>
      </c>
      <c r="AD230" s="162" t="str">
        <f t="shared" si="78"/>
        <v/>
      </c>
      <c r="AE230" s="162">
        <f t="shared" si="79"/>
        <v>0</v>
      </c>
    </row>
    <row r="231" spans="1:31" x14ac:dyDescent="0.25">
      <c r="A231" s="36">
        <v>222</v>
      </c>
      <c r="B231" s="33"/>
      <c r="C231" s="33"/>
      <c r="D231" s="27"/>
      <c r="E231" s="34"/>
      <c r="F231" s="169"/>
      <c r="G231" s="170"/>
      <c r="H231" s="171"/>
      <c r="I231" s="16" t="e">
        <f t="shared" si="80"/>
        <v>#VALUE!</v>
      </c>
      <c r="J231" s="15" t="e">
        <f t="shared" si="72"/>
        <v>#VALUE!</v>
      </c>
      <c r="K231" s="16">
        <f t="shared" si="81"/>
        <v>0</v>
      </c>
      <c r="L231" s="16" t="e">
        <f t="shared" si="82"/>
        <v>#VALUE!</v>
      </c>
      <c r="M231" s="89">
        <f t="shared" si="83"/>
        <v>0</v>
      </c>
      <c r="N231" s="68">
        <f t="shared" si="84"/>
        <v>0</v>
      </c>
      <c r="O231" s="68" t="e">
        <f t="shared" si="85"/>
        <v>#VALUE!</v>
      </c>
      <c r="P231" s="68" t="e">
        <f t="shared" si="86"/>
        <v>#VALUE!</v>
      </c>
      <c r="Q231" s="17" t="e">
        <f t="shared" si="87"/>
        <v>#VALUE!</v>
      </c>
      <c r="R231" s="17" t="e">
        <f t="shared" si="88"/>
        <v>#VALUE!</v>
      </c>
      <c r="S231" s="17">
        <f t="shared" si="89"/>
        <v>0</v>
      </c>
      <c r="T231" s="35" t="str">
        <f t="shared" si="90"/>
        <v/>
      </c>
      <c r="U231" s="35" t="str">
        <f t="shared" si="70"/>
        <v/>
      </c>
      <c r="V231" s="35">
        <f t="shared" si="71"/>
        <v>0</v>
      </c>
      <c r="W231" s="161" t="e">
        <f>VLOOKUP(CertState,Lookups!$A$30:$E$32,2,FALSE)</f>
        <v>#N/A</v>
      </c>
      <c r="X231" s="162" t="str">
        <f t="shared" si="73"/>
        <v/>
      </c>
      <c r="Y231" s="135" t="e">
        <f>VLOOKUP(CertState,Lookups!$A$30:$E$32,3,FALSE)</f>
        <v>#N/A</v>
      </c>
      <c r="Z231" s="162" t="str">
        <f t="shared" si="74"/>
        <v/>
      </c>
      <c r="AA231" s="162" t="str">
        <f t="shared" si="75"/>
        <v/>
      </c>
      <c r="AB231" t="str">
        <f t="shared" si="76"/>
        <v/>
      </c>
      <c r="AC231" t="str">
        <f t="shared" si="77"/>
        <v/>
      </c>
      <c r="AD231" s="162" t="str">
        <f t="shared" si="78"/>
        <v/>
      </c>
      <c r="AE231" s="162">
        <f t="shared" si="79"/>
        <v>0</v>
      </c>
    </row>
    <row r="232" spans="1:31" x14ac:dyDescent="0.25">
      <c r="A232" s="36">
        <v>223</v>
      </c>
      <c r="B232" s="33"/>
      <c r="C232" s="33"/>
      <c r="D232" s="27"/>
      <c r="E232" s="34"/>
      <c r="F232" s="169"/>
      <c r="G232" s="170"/>
      <c r="H232" s="171"/>
      <c r="I232" s="16" t="e">
        <f t="shared" si="80"/>
        <v>#VALUE!</v>
      </c>
      <c r="J232" s="15" t="e">
        <f t="shared" si="72"/>
        <v>#VALUE!</v>
      </c>
      <c r="K232" s="16">
        <f t="shared" si="81"/>
        <v>0</v>
      </c>
      <c r="L232" s="16" t="e">
        <f t="shared" si="82"/>
        <v>#VALUE!</v>
      </c>
      <c r="M232" s="89">
        <f t="shared" si="83"/>
        <v>0</v>
      </c>
      <c r="N232" s="68">
        <f t="shared" si="84"/>
        <v>0</v>
      </c>
      <c r="O232" s="68" t="e">
        <f t="shared" si="85"/>
        <v>#VALUE!</v>
      </c>
      <c r="P232" s="68" t="e">
        <f t="shared" si="86"/>
        <v>#VALUE!</v>
      </c>
      <c r="Q232" s="17" t="e">
        <f t="shared" si="87"/>
        <v>#VALUE!</v>
      </c>
      <c r="R232" s="17" t="e">
        <f t="shared" si="88"/>
        <v>#VALUE!</v>
      </c>
      <c r="S232" s="17">
        <f t="shared" si="89"/>
        <v>0</v>
      </c>
      <c r="T232" s="35" t="str">
        <f t="shared" si="90"/>
        <v/>
      </c>
      <c r="U232" s="35" t="str">
        <f t="shared" si="70"/>
        <v/>
      </c>
      <c r="V232" s="35">
        <f t="shared" si="71"/>
        <v>0</v>
      </c>
      <c r="W232" s="161" t="e">
        <f>VLOOKUP(CertState,Lookups!$A$30:$E$32,2,FALSE)</f>
        <v>#N/A</v>
      </c>
      <c r="X232" s="162" t="str">
        <f t="shared" si="73"/>
        <v/>
      </c>
      <c r="Y232" s="135" t="e">
        <f>VLOOKUP(CertState,Lookups!$A$30:$E$32,3,FALSE)</f>
        <v>#N/A</v>
      </c>
      <c r="Z232" s="162" t="str">
        <f t="shared" si="74"/>
        <v/>
      </c>
      <c r="AA232" s="162" t="str">
        <f t="shared" si="75"/>
        <v/>
      </c>
      <c r="AB232" t="str">
        <f t="shared" si="76"/>
        <v/>
      </c>
      <c r="AC232" t="str">
        <f t="shared" si="77"/>
        <v/>
      </c>
      <c r="AD232" s="162" t="str">
        <f t="shared" si="78"/>
        <v/>
      </c>
      <c r="AE232" s="162">
        <f t="shared" si="79"/>
        <v>0</v>
      </c>
    </row>
    <row r="233" spans="1:31" x14ac:dyDescent="0.25">
      <c r="A233" s="36">
        <v>224</v>
      </c>
      <c r="B233" s="33"/>
      <c r="C233" s="33"/>
      <c r="D233" s="27"/>
      <c r="E233" s="34"/>
      <c r="F233" s="169"/>
      <c r="G233" s="170"/>
      <c r="H233" s="171"/>
      <c r="I233" s="16" t="e">
        <f t="shared" si="80"/>
        <v>#VALUE!</v>
      </c>
      <c r="J233" s="15" t="e">
        <f t="shared" si="72"/>
        <v>#VALUE!</v>
      </c>
      <c r="K233" s="16">
        <f t="shared" si="81"/>
        <v>0</v>
      </c>
      <c r="L233" s="16" t="e">
        <f t="shared" si="82"/>
        <v>#VALUE!</v>
      </c>
      <c r="M233" s="89">
        <f t="shared" si="83"/>
        <v>0</v>
      </c>
      <c r="N233" s="68">
        <f t="shared" si="84"/>
        <v>0</v>
      </c>
      <c r="O233" s="68" t="e">
        <f t="shared" si="85"/>
        <v>#VALUE!</v>
      </c>
      <c r="P233" s="68" t="e">
        <f t="shared" si="86"/>
        <v>#VALUE!</v>
      </c>
      <c r="Q233" s="17" t="e">
        <f t="shared" si="87"/>
        <v>#VALUE!</v>
      </c>
      <c r="R233" s="17" t="e">
        <f t="shared" si="88"/>
        <v>#VALUE!</v>
      </c>
      <c r="S233" s="17">
        <f t="shared" si="89"/>
        <v>0</v>
      </c>
      <c r="T233" s="35" t="str">
        <f t="shared" si="90"/>
        <v/>
      </c>
      <c r="U233" s="35" t="str">
        <f t="shared" si="70"/>
        <v/>
      </c>
      <c r="V233" s="35">
        <f t="shared" si="71"/>
        <v>0</v>
      </c>
      <c r="W233" s="161" t="e">
        <f>VLOOKUP(CertState,Lookups!$A$30:$E$32,2,FALSE)</f>
        <v>#N/A</v>
      </c>
      <c r="X233" s="162" t="str">
        <f t="shared" si="73"/>
        <v/>
      </c>
      <c r="Y233" s="135" t="e">
        <f>VLOOKUP(CertState,Lookups!$A$30:$E$32,3,FALSE)</f>
        <v>#N/A</v>
      </c>
      <c r="Z233" s="162" t="str">
        <f t="shared" si="74"/>
        <v/>
      </c>
      <c r="AA233" s="162" t="str">
        <f t="shared" si="75"/>
        <v/>
      </c>
      <c r="AB233" t="str">
        <f t="shared" si="76"/>
        <v/>
      </c>
      <c r="AC233" t="str">
        <f t="shared" si="77"/>
        <v/>
      </c>
      <c r="AD233" s="162" t="str">
        <f t="shared" si="78"/>
        <v/>
      </c>
      <c r="AE233" s="162">
        <f t="shared" si="79"/>
        <v>0</v>
      </c>
    </row>
    <row r="234" spans="1:31" x14ac:dyDescent="0.25">
      <c r="A234" s="36">
        <v>225</v>
      </c>
      <c r="B234" s="33"/>
      <c r="C234" s="33"/>
      <c r="D234" s="27"/>
      <c r="E234" s="34"/>
      <c r="F234" s="169"/>
      <c r="G234" s="170"/>
      <c r="H234" s="171"/>
      <c r="I234" s="16" t="e">
        <f t="shared" si="80"/>
        <v>#VALUE!</v>
      </c>
      <c r="J234" s="15" t="e">
        <f t="shared" si="72"/>
        <v>#VALUE!</v>
      </c>
      <c r="K234" s="16">
        <f t="shared" si="81"/>
        <v>0</v>
      </c>
      <c r="L234" s="16" t="e">
        <f t="shared" si="82"/>
        <v>#VALUE!</v>
      </c>
      <c r="M234" s="89">
        <f t="shared" si="83"/>
        <v>0</v>
      </c>
      <c r="N234" s="68">
        <f t="shared" si="84"/>
        <v>0</v>
      </c>
      <c r="O234" s="68" t="e">
        <f t="shared" si="85"/>
        <v>#VALUE!</v>
      </c>
      <c r="P234" s="68" t="e">
        <f t="shared" si="86"/>
        <v>#VALUE!</v>
      </c>
      <c r="Q234" s="17" t="e">
        <f t="shared" si="87"/>
        <v>#VALUE!</v>
      </c>
      <c r="R234" s="17" t="e">
        <f t="shared" si="88"/>
        <v>#VALUE!</v>
      </c>
      <c r="S234" s="17">
        <f t="shared" si="89"/>
        <v>0</v>
      </c>
      <c r="T234" s="35" t="str">
        <f t="shared" si="90"/>
        <v/>
      </c>
      <c r="U234" s="35" t="str">
        <f t="shared" si="70"/>
        <v/>
      </c>
      <c r="V234" s="35">
        <f t="shared" si="71"/>
        <v>0</v>
      </c>
      <c r="W234" s="161" t="e">
        <f>VLOOKUP(CertState,Lookups!$A$30:$E$32,2,FALSE)</f>
        <v>#N/A</v>
      </c>
      <c r="X234" s="162" t="str">
        <f t="shared" si="73"/>
        <v/>
      </c>
      <c r="Y234" s="135" t="e">
        <f>VLOOKUP(CertState,Lookups!$A$30:$E$32,3,FALSE)</f>
        <v>#N/A</v>
      </c>
      <c r="Z234" s="162" t="str">
        <f t="shared" si="74"/>
        <v/>
      </c>
      <c r="AA234" s="162" t="str">
        <f t="shared" si="75"/>
        <v/>
      </c>
      <c r="AB234" t="str">
        <f t="shared" si="76"/>
        <v/>
      </c>
      <c r="AC234" t="str">
        <f t="shared" si="77"/>
        <v/>
      </c>
      <c r="AD234" s="162" t="str">
        <f t="shared" si="78"/>
        <v/>
      </c>
      <c r="AE234" s="162">
        <f t="shared" si="79"/>
        <v>0</v>
      </c>
    </row>
    <row r="235" spans="1:31" x14ac:dyDescent="0.25">
      <c r="A235" s="36">
        <v>226</v>
      </c>
      <c r="B235" s="33"/>
      <c r="C235" s="33"/>
      <c r="D235" s="27"/>
      <c r="E235" s="34"/>
      <c r="F235" s="169"/>
      <c r="G235" s="170"/>
      <c r="H235" s="171"/>
      <c r="I235" s="16" t="e">
        <f t="shared" si="80"/>
        <v>#VALUE!</v>
      </c>
      <c r="J235" s="15" t="e">
        <f t="shared" si="72"/>
        <v>#VALUE!</v>
      </c>
      <c r="K235" s="16">
        <f t="shared" si="81"/>
        <v>0</v>
      </c>
      <c r="L235" s="16" t="e">
        <f t="shared" si="82"/>
        <v>#VALUE!</v>
      </c>
      <c r="M235" s="89">
        <f t="shared" si="83"/>
        <v>0</v>
      </c>
      <c r="N235" s="68">
        <f t="shared" si="84"/>
        <v>0</v>
      </c>
      <c r="O235" s="68" t="e">
        <f t="shared" si="85"/>
        <v>#VALUE!</v>
      </c>
      <c r="P235" s="68" t="e">
        <f t="shared" si="86"/>
        <v>#VALUE!</v>
      </c>
      <c r="Q235" s="17" t="e">
        <f t="shared" si="87"/>
        <v>#VALUE!</v>
      </c>
      <c r="R235" s="17" t="e">
        <f t="shared" si="88"/>
        <v>#VALUE!</v>
      </c>
      <c r="S235" s="17">
        <f t="shared" si="89"/>
        <v>0</v>
      </c>
      <c r="T235" s="35" t="str">
        <f t="shared" si="90"/>
        <v/>
      </c>
      <c r="U235" s="35" t="str">
        <f t="shared" si="70"/>
        <v/>
      </c>
      <c r="V235" s="35">
        <f t="shared" si="71"/>
        <v>0</v>
      </c>
      <c r="W235" s="161" t="e">
        <f>VLOOKUP(CertState,Lookups!$A$30:$E$32,2,FALSE)</f>
        <v>#N/A</v>
      </c>
      <c r="X235" s="162" t="str">
        <f t="shared" si="73"/>
        <v/>
      </c>
      <c r="Y235" s="135" t="e">
        <f>VLOOKUP(CertState,Lookups!$A$30:$E$32,3,FALSE)</f>
        <v>#N/A</v>
      </c>
      <c r="Z235" s="162" t="str">
        <f t="shared" si="74"/>
        <v/>
      </c>
      <c r="AA235" s="162" t="str">
        <f t="shared" si="75"/>
        <v/>
      </c>
      <c r="AB235" t="str">
        <f t="shared" si="76"/>
        <v/>
      </c>
      <c r="AC235" t="str">
        <f t="shared" si="77"/>
        <v/>
      </c>
      <c r="AD235" s="162" t="str">
        <f t="shared" si="78"/>
        <v/>
      </c>
      <c r="AE235" s="162">
        <f t="shared" si="79"/>
        <v>0</v>
      </c>
    </row>
    <row r="236" spans="1:31" x14ac:dyDescent="0.25">
      <c r="A236" s="36">
        <v>227</v>
      </c>
      <c r="B236" s="33"/>
      <c r="C236" s="33"/>
      <c r="D236" s="27"/>
      <c r="E236" s="34"/>
      <c r="F236" s="169"/>
      <c r="G236" s="170"/>
      <c r="H236" s="171"/>
      <c r="I236" s="16" t="e">
        <f t="shared" si="80"/>
        <v>#VALUE!</v>
      </c>
      <c r="J236" s="15" t="e">
        <f t="shared" si="72"/>
        <v>#VALUE!</v>
      </c>
      <c r="K236" s="16">
        <f t="shared" si="81"/>
        <v>0</v>
      </c>
      <c r="L236" s="16" t="e">
        <f t="shared" si="82"/>
        <v>#VALUE!</v>
      </c>
      <c r="M236" s="89">
        <f t="shared" si="83"/>
        <v>0</v>
      </c>
      <c r="N236" s="68">
        <f t="shared" si="84"/>
        <v>0</v>
      </c>
      <c r="O236" s="68" t="e">
        <f t="shared" si="85"/>
        <v>#VALUE!</v>
      </c>
      <c r="P236" s="68" t="e">
        <f t="shared" si="86"/>
        <v>#VALUE!</v>
      </c>
      <c r="Q236" s="17" t="e">
        <f t="shared" si="87"/>
        <v>#VALUE!</v>
      </c>
      <c r="R236" s="17" t="e">
        <f t="shared" si="88"/>
        <v>#VALUE!</v>
      </c>
      <c r="S236" s="17">
        <f t="shared" si="89"/>
        <v>0</v>
      </c>
      <c r="T236" s="35" t="str">
        <f t="shared" si="90"/>
        <v/>
      </c>
      <c r="U236" s="35" t="str">
        <f t="shared" si="70"/>
        <v/>
      </c>
      <c r="V236" s="35">
        <f t="shared" si="71"/>
        <v>0</v>
      </c>
      <c r="W236" s="161" t="e">
        <f>VLOOKUP(CertState,Lookups!$A$30:$E$32,2,FALSE)</f>
        <v>#N/A</v>
      </c>
      <c r="X236" s="162" t="str">
        <f t="shared" si="73"/>
        <v/>
      </c>
      <c r="Y236" s="135" t="e">
        <f>VLOOKUP(CertState,Lookups!$A$30:$E$32,3,FALSE)</f>
        <v>#N/A</v>
      </c>
      <c r="Z236" s="162" t="str">
        <f t="shared" si="74"/>
        <v/>
      </c>
      <c r="AA236" s="162" t="str">
        <f t="shared" si="75"/>
        <v/>
      </c>
      <c r="AB236" t="str">
        <f t="shared" si="76"/>
        <v/>
      </c>
      <c r="AC236" t="str">
        <f t="shared" si="77"/>
        <v/>
      </c>
      <c r="AD236" s="162" t="str">
        <f t="shared" si="78"/>
        <v/>
      </c>
      <c r="AE236" s="162">
        <f t="shared" si="79"/>
        <v>0</v>
      </c>
    </row>
    <row r="237" spans="1:31" x14ac:dyDescent="0.25">
      <c r="A237" s="36">
        <v>228</v>
      </c>
      <c r="B237" s="33"/>
      <c r="C237" s="33"/>
      <c r="D237" s="27"/>
      <c r="E237" s="34"/>
      <c r="F237" s="169"/>
      <c r="G237" s="170"/>
      <c r="H237" s="171"/>
      <c r="I237" s="16" t="e">
        <f t="shared" si="80"/>
        <v>#VALUE!</v>
      </c>
      <c r="J237" s="15" t="e">
        <f t="shared" si="72"/>
        <v>#VALUE!</v>
      </c>
      <c r="K237" s="16">
        <f t="shared" si="81"/>
        <v>0</v>
      </c>
      <c r="L237" s="16" t="e">
        <f t="shared" si="82"/>
        <v>#VALUE!</v>
      </c>
      <c r="M237" s="89">
        <f t="shared" si="83"/>
        <v>0</v>
      </c>
      <c r="N237" s="68">
        <f t="shared" si="84"/>
        <v>0</v>
      </c>
      <c r="O237" s="68" t="e">
        <f t="shared" si="85"/>
        <v>#VALUE!</v>
      </c>
      <c r="P237" s="68" t="e">
        <f t="shared" si="86"/>
        <v>#VALUE!</v>
      </c>
      <c r="Q237" s="17" t="e">
        <f t="shared" si="87"/>
        <v>#VALUE!</v>
      </c>
      <c r="R237" s="17" t="e">
        <f t="shared" si="88"/>
        <v>#VALUE!</v>
      </c>
      <c r="S237" s="17">
        <f t="shared" si="89"/>
        <v>0</v>
      </c>
      <c r="T237" s="35" t="str">
        <f t="shared" si="90"/>
        <v/>
      </c>
      <c r="U237" s="35" t="str">
        <f t="shared" si="70"/>
        <v/>
      </c>
      <c r="V237" s="35">
        <f t="shared" si="71"/>
        <v>0</v>
      </c>
      <c r="W237" s="161" t="e">
        <f>VLOOKUP(CertState,Lookups!$A$30:$E$32,2,FALSE)</f>
        <v>#N/A</v>
      </c>
      <c r="X237" s="162" t="str">
        <f t="shared" si="73"/>
        <v/>
      </c>
      <c r="Y237" s="135" t="e">
        <f>VLOOKUP(CertState,Lookups!$A$30:$E$32,3,FALSE)</f>
        <v>#N/A</v>
      </c>
      <c r="Z237" s="162" t="str">
        <f t="shared" si="74"/>
        <v/>
      </c>
      <c r="AA237" s="162" t="str">
        <f t="shared" si="75"/>
        <v/>
      </c>
      <c r="AB237" t="str">
        <f t="shared" si="76"/>
        <v/>
      </c>
      <c r="AC237" t="str">
        <f t="shared" si="77"/>
        <v/>
      </c>
      <c r="AD237" s="162" t="str">
        <f t="shared" si="78"/>
        <v/>
      </c>
      <c r="AE237" s="162">
        <f t="shared" si="79"/>
        <v>0</v>
      </c>
    </row>
    <row r="238" spans="1:31" x14ac:dyDescent="0.25">
      <c r="A238" s="36">
        <v>229</v>
      </c>
      <c r="B238" s="33"/>
      <c r="C238" s="33"/>
      <c r="D238" s="27"/>
      <c r="E238" s="34"/>
      <c r="F238" s="169"/>
      <c r="G238" s="170"/>
      <c r="H238" s="171"/>
      <c r="I238" s="16" t="e">
        <f t="shared" si="80"/>
        <v>#VALUE!</v>
      </c>
      <c r="J238" s="15" t="e">
        <f t="shared" si="72"/>
        <v>#VALUE!</v>
      </c>
      <c r="K238" s="16">
        <f t="shared" si="81"/>
        <v>0</v>
      </c>
      <c r="L238" s="16" t="e">
        <f t="shared" si="82"/>
        <v>#VALUE!</v>
      </c>
      <c r="M238" s="89">
        <f t="shared" si="83"/>
        <v>0</v>
      </c>
      <c r="N238" s="68">
        <f t="shared" si="84"/>
        <v>0</v>
      </c>
      <c r="O238" s="68" t="e">
        <f t="shared" si="85"/>
        <v>#VALUE!</v>
      </c>
      <c r="P238" s="68" t="e">
        <f t="shared" si="86"/>
        <v>#VALUE!</v>
      </c>
      <c r="Q238" s="17" t="e">
        <f t="shared" si="87"/>
        <v>#VALUE!</v>
      </c>
      <c r="R238" s="17" t="e">
        <f t="shared" si="88"/>
        <v>#VALUE!</v>
      </c>
      <c r="S238" s="17">
        <f t="shared" si="89"/>
        <v>0</v>
      </c>
      <c r="T238" s="35" t="str">
        <f t="shared" si="90"/>
        <v/>
      </c>
      <c r="U238" s="35" t="str">
        <f t="shared" si="70"/>
        <v/>
      </c>
      <c r="V238" s="35">
        <f t="shared" si="71"/>
        <v>0</v>
      </c>
      <c r="W238" s="161" t="e">
        <f>VLOOKUP(CertState,Lookups!$A$30:$E$32,2,FALSE)</f>
        <v>#N/A</v>
      </c>
      <c r="X238" s="162" t="str">
        <f t="shared" si="73"/>
        <v/>
      </c>
      <c r="Y238" s="135" t="e">
        <f>VLOOKUP(CertState,Lookups!$A$30:$E$32,3,FALSE)</f>
        <v>#N/A</v>
      </c>
      <c r="Z238" s="162" t="str">
        <f t="shared" si="74"/>
        <v/>
      </c>
      <c r="AA238" s="162" t="str">
        <f t="shared" si="75"/>
        <v/>
      </c>
      <c r="AB238" t="str">
        <f t="shared" si="76"/>
        <v/>
      </c>
      <c r="AC238" t="str">
        <f t="shared" si="77"/>
        <v/>
      </c>
      <c r="AD238" s="162" t="str">
        <f t="shared" si="78"/>
        <v/>
      </c>
      <c r="AE238" s="162">
        <f t="shared" si="79"/>
        <v>0</v>
      </c>
    </row>
    <row r="239" spans="1:31" x14ac:dyDescent="0.25">
      <c r="A239" s="36">
        <v>230</v>
      </c>
      <c r="B239" s="33"/>
      <c r="C239" s="33"/>
      <c r="D239" s="27"/>
      <c r="E239" s="34"/>
      <c r="F239" s="169"/>
      <c r="G239" s="170"/>
      <c r="H239" s="171"/>
      <c r="I239" s="16" t="e">
        <f t="shared" si="80"/>
        <v>#VALUE!</v>
      </c>
      <c r="J239" s="15" t="e">
        <f t="shared" si="72"/>
        <v>#VALUE!</v>
      </c>
      <c r="K239" s="16">
        <f t="shared" si="81"/>
        <v>0</v>
      </c>
      <c r="L239" s="16" t="e">
        <f t="shared" si="82"/>
        <v>#VALUE!</v>
      </c>
      <c r="M239" s="89">
        <f t="shared" si="83"/>
        <v>0</v>
      </c>
      <c r="N239" s="68">
        <f t="shared" si="84"/>
        <v>0</v>
      </c>
      <c r="O239" s="68" t="e">
        <f t="shared" si="85"/>
        <v>#VALUE!</v>
      </c>
      <c r="P239" s="68" t="e">
        <f t="shared" si="86"/>
        <v>#VALUE!</v>
      </c>
      <c r="Q239" s="17" t="e">
        <f t="shared" si="87"/>
        <v>#VALUE!</v>
      </c>
      <c r="R239" s="17" t="e">
        <f t="shared" si="88"/>
        <v>#VALUE!</v>
      </c>
      <c r="S239" s="17">
        <f t="shared" si="89"/>
        <v>0</v>
      </c>
      <c r="T239" s="35" t="str">
        <f t="shared" si="90"/>
        <v/>
      </c>
      <c r="U239" s="35" t="str">
        <f t="shared" si="70"/>
        <v/>
      </c>
      <c r="V239" s="35">
        <f t="shared" si="71"/>
        <v>0</v>
      </c>
      <c r="W239" s="161" t="e">
        <f>VLOOKUP(CertState,Lookups!$A$30:$E$32,2,FALSE)</f>
        <v>#N/A</v>
      </c>
      <c r="X239" s="162" t="str">
        <f t="shared" si="73"/>
        <v/>
      </c>
      <c r="Y239" s="135" t="e">
        <f>VLOOKUP(CertState,Lookups!$A$30:$E$32,3,FALSE)</f>
        <v>#N/A</v>
      </c>
      <c r="Z239" s="162" t="str">
        <f t="shared" si="74"/>
        <v/>
      </c>
      <c r="AA239" s="162" t="str">
        <f t="shared" si="75"/>
        <v/>
      </c>
      <c r="AB239" t="str">
        <f t="shared" si="76"/>
        <v/>
      </c>
      <c r="AC239" t="str">
        <f t="shared" si="77"/>
        <v/>
      </c>
      <c r="AD239" s="162" t="str">
        <f t="shared" si="78"/>
        <v/>
      </c>
      <c r="AE239" s="162">
        <f t="shared" si="79"/>
        <v>0</v>
      </c>
    </row>
    <row r="240" spans="1:31" x14ac:dyDescent="0.25">
      <c r="A240" s="36">
        <v>231</v>
      </c>
      <c r="B240" s="33"/>
      <c r="C240" s="33"/>
      <c r="D240" s="27"/>
      <c r="E240" s="34"/>
      <c r="F240" s="169"/>
      <c r="G240" s="170"/>
      <c r="H240" s="171"/>
      <c r="I240" s="16" t="e">
        <f t="shared" si="80"/>
        <v>#VALUE!</v>
      </c>
      <c r="J240" s="15" t="e">
        <f t="shared" si="72"/>
        <v>#VALUE!</v>
      </c>
      <c r="K240" s="16">
        <f t="shared" si="81"/>
        <v>0</v>
      </c>
      <c r="L240" s="16" t="e">
        <f t="shared" si="82"/>
        <v>#VALUE!</v>
      </c>
      <c r="M240" s="89">
        <f t="shared" si="83"/>
        <v>0</v>
      </c>
      <c r="N240" s="68">
        <f t="shared" si="84"/>
        <v>0</v>
      </c>
      <c r="O240" s="68" t="e">
        <f t="shared" si="85"/>
        <v>#VALUE!</v>
      </c>
      <c r="P240" s="68" t="e">
        <f t="shared" si="86"/>
        <v>#VALUE!</v>
      </c>
      <c r="Q240" s="17" t="e">
        <f t="shared" si="87"/>
        <v>#VALUE!</v>
      </c>
      <c r="R240" s="17" t="e">
        <f t="shared" si="88"/>
        <v>#VALUE!</v>
      </c>
      <c r="S240" s="17">
        <f t="shared" si="89"/>
        <v>0</v>
      </c>
      <c r="T240" s="35" t="str">
        <f t="shared" si="90"/>
        <v/>
      </c>
      <c r="U240" s="35" t="str">
        <f t="shared" si="70"/>
        <v/>
      </c>
      <c r="V240" s="35">
        <f t="shared" si="71"/>
        <v>0</v>
      </c>
      <c r="W240" s="161" t="e">
        <f>VLOOKUP(CertState,Lookups!$A$30:$E$32,2,FALSE)</f>
        <v>#N/A</v>
      </c>
      <c r="X240" s="162" t="str">
        <f t="shared" si="73"/>
        <v/>
      </c>
      <c r="Y240" s="135" t="e">
        <f>VLOOKUP(CertState,Lookups!$A$30:$E$32,3,FALSE)</f>
        <v>#N/A</v>
      </c>
      <c r="Z240" s="162" t="str">
        <f t="shared" si="74"/>
        <v/>
      </c>
      <c r="AA240" s="162" t="str">
        <f t="shared" si="75"/>
        <v/>
      </c>
      <c r="AB240" t="str">
        <f t="shared" si="76"/>
        <v/>
      </c>
      <c r="AC240" t="str">
        <f t="shared" si="77"/>
        <v/>
      </c>
      <c r="AD240" s="162" t="str">
        <f t="shared" si="78"/>
        <v/>
      </c>
      <c r="AE240" s="162">
        <f t="shared" si="79"/>
        <v>0</v>
      </c>
    </row>
    <row r="241" spans="1:31" x14ac:dyDescent="0.25">
      <c r="A241" s="36">
        <v>232</v>
      </c>
      <c r="B241" s="33"/>
      <c r="C241" s="33"/>
      <c r="D241" s="27"/>
      <c r="E241" s="34"/>
      <c r="F241" s="169"/>
      <c r="G241" s="170"/>
      <c r="H241" s="171"/>
      <c r="I241" s="16" t="e">
        <f t="shared" si="80"/>
        <v>#VALUE!</v>
      </c>
      <c r="J241" s="15" t="e">
        <f t="shared" si="72"/>
        <v>#VALUE!</v>
      </c>
      <c r="K241" s="16">
        <f t="shared" si="81"/>
        <v>0</v>
      </c>
      <c r="L241" s="16" t="e">
        <f t="shared" si="82"/>
        <v>#VALUE!</v>
      </c>
      <c r="M241" s="89">
        <f t="shared" si="83"/>
        <v>0</v>
      </c>
      <c r="N241" s="68">
        <f t="shared" si="84"/>
        <v>0</v>
      </c>
      <c r="O241" s="68" t="e">
        <f t="shared" si="85"/>
        <v>#VALUE!</v>
      </c>
      <c r="P241" s="68" t="e">
        <f t="shared" si="86"/>
        <v>#VALUE!</v>
      </c>
      <c r="Q241" s="17" t="e">
        <f t="shared" si="87"/>
        <v>#VALUE!</v>
      </c>
      <c r="R241" s="17" t="e">
        <f t="shared" si="88"/>
        <v>#VALUE!</v>
      </c>
      <c r="S241" s="17">
        <f t="shared" si="89"/>
        <v>0</v>
      </c>
      <c r="T241" s="35" t="str">
        <f t="shared" si="90"/>
        <v/>
      </c>
      <c r="U241" s="35" t="str">
        <f t="shared" si="70"/>
        <v/>
      </c>
      <c r="V241" s="35">
        <f t="shared" si="71"/>
        <v>0</v>
      </c>
      <c r="W241" s="161" t="e">
        <f>VLOOKUP(CertState,Lookups!$A$30:$E$32,2,FALSE)</f>
        <v>#N/A</v>
      </c>
      <c r="X241" s="162" t="str">
        <f t="shared" si="73"/>
        <v/>
      </c>
      <c r="Y241" s="135" t="e">
        <f>VLOOKUP(CertState,Lookups!$A$30:$E$32,3,FALSE)</f>
        <v>#N/A</v>
      </c>
      <c r="Z241" s="162" t="str">
        <f t="shared" si="74"/>
        <v/>
      </c>
      <c r="AA241" s="162" t="str">
        <f t="shared" si="75"/>
        <v/>
      </c>
      <c r="AB241" t="str">
        <f t="shared" si="76"/>
        <v/>
      </c>
      <c r="AC241" t="str">
        <f t="shared" si="77"/>
        <v/>
      </c>
      <c r="AD241" s="162" t="str">
        <f t="shared" si="78"/>
        <v/>
      </c>
      <c r="AE241" s="162">
        <f t="shared" si="79"/>
        <v>0</v>
      </c>
    </row>
    <row r="242" spans="1:31" x14ac:dyDescent="0.25">
      <c r="A242" s="36">
        <v>233</v>
      </c>
      <c r="B242" s="33"/>
      <c r="C242" s="33"/>
      <c r="D242" s="27"/>
      <c r="E242" s="34"/>
      <c r="F242" s="169"/>
      <c r="G242" s="170"/>
      <c r="H242" s="171"/>
      <c r="I242" s="16" t="e">
        <f t="shared" si="80"/>
        <v>#VALUE!</v>
      </c>
      <c r="J242" s="15" t="e">
        <f t="shared" si="72"/>
        <v>#VALUE!</v>
      </c>
      <c r="K242" s="16">
        <f t="shared" si="81"/>
        <v>0</v>
      </c>
      <c r="L242" s="16" t="e">
        <f t="shared" si="82"/>
        <v>#VALUE!</v>
      </c>
      <c r="M242" s="89">
        <f t="shared" si="83"/>
        <v>0</v>
      </c>
      <c r="N242" s="68">
        <f t="shared" si="84"/>
        <v>0</v>
      </c>
      <c r="O242" s="68" t="e">
        <f t="shared" si="85"/>
        <v>#VALUE!</v>
      </c>
      <c r="P242" s="68" t="e">
        <f t="shared" si="86"/>
        <v>#VALUE!</v>
      </c>
      <c r="Q242" s="17" t="e">
        <f t="shared" si="87"/>
        <v>#VALUE!</v>
      </c>
      <c r="R242" s="17" t="e">
        <f t="shared" si="88"/>
        <v>#VALUE!</v>
      </c>
      <c r="S242" s="17">
        <f t="shared" si="89"/>
        <v>0</v>
      </c>
      <c r="T242" s="35" t="str">
        <f t="shared" si="90"/>
        <v/>
      </c>
      <c r="U242" s="35" t="str">
        <f t="shared" si="70"/>
        <v/>
      </c>
      <c r="V242" s="35">
        <f t="shared" si="71"/>
        <v>0</v>
      </c>
      <c r="W242" s="161" t="e">
        <f>VLOOKUP(CertState,Lookups!$A$30:$E$32,2,FALSE)</f>
        <v>#N/A</v>
      </c>
      <c r="X242" s="162" t="str">
        <f t="shared" si="73"/>
        <v/>
      </c>
      <c r="Y242" s="135" t="e">
        <f>VLOOKUP(CertState,Lookups!$A$30:$E$32,3,FALSE)</f>
        <v>#N/A</v>
      </c>
      <c r="Z242" s="162" t="str">
        <f t="shared" si="74"/>
        <v/>
      </c>
      <c r="AA242" s="162" t="str">
        <f t="shared" si="75"/>
        <v/>
      </c>
      <c r="AB242" t="str">
        <f t="shared" si="76"/>
        <v/>
      </c>
      <c r="AC242" t="str">
        <f t="shared" si="77"/>
        <v/>
      </c>
      <c r="AD242" s="162" t="str">
        <f t="shared" si="78"/>
        <v/>
      </c>
      <c r="AE242" s="162">
        <f t="shared" si="79"/>
        <v>0</v>
      </c>
    </row>
    <row r="243" spans="1:31" x14ac:dyDescent="0.25">
      <c r="A243" s="36">
        <v>234</v>
      </c>
      <c r="B243" s="33"/>
      <c r="C243" s="33"/>
      <c r="D243" s="27"/>
      <c r="E243" s="34"/>
      <c r="F243" s="169"/>
      <c r="G243" s="170"/>
      <c r="H243" s="171"/>
      <c r="I243" s="16" t="e">
        <f t="shared" si="80"/>
        <v>#VALUE!</v>
      </c>
      <c r="J243" s="15" t="e">
        <f t="shared" si="72"/>
        <v>#VALUE!</v>
      </c>
      <c r="K243" s="16">
        <f t="shared" si="81"/>
        <v>0</v>
      </c>
      <c r="L243" s="16" t="e">
        <f t="shared" si="82"/>
        <v>#VALUE!</v>
      </c>
      <c r="M243" s="89">
        <f t="shared" si="83"/>
        <v>0</v>
      </c>
      <c r="N243" s="68">
        <f t="shared" si="84"/>
        <v>0</v>
      </c>
      <c r="O243" s="68" t="e">
        <f t="shared" si="85"/>
        <v>#VALUE!</v>
      </c>
      <c r="P243" s="68" t="e">
        <f t="shared" si="86"/>
        <v>#VALUE!</v>
      </c>
      <c r="Q243" s="17" t="e">
        <f t="shared" si="87"/>
        <v>#VALUE!</v>
      </c>
      <c r="R243" s="17" t="e">
        <f t="shared" si="88"/>
        <v>#VALUE!</v>
      </c>
      <c r="S243" s="17">
        <f t="shared" si="89"/>
        <v>0</v>
      </c>
      <c r="T243" s="35" t="str">
        <f t="shared" si="90"/>
        <v/>
      </c>
      <c r="U243" s="35" t="str">
        <f t="shared" si="70"/>
        <v/>
      </c>
      <c r="V243" s="35">
        <f t="shared" si="71"/>
        <v>0</v>
      </c>
      <c r="W243" s="161" t="e">
        <f>VLOOKUP(CertState,Lookups!$A$30:$E$32,2,FALSE)</f>
        <v>#N/A</v>
      </c>
      <c r="X243" s="162" t="str">
        <f t="shared" si="73"/>
        <v/>
      </c>
      <c r="Y243" s="135" t="e">
        <f>VLOOKUP(CertState,Lookups!$A$30:$E$32,3,FALSE)</f>
        <v>#N/A</v>
      </c>
      <c r="Z243" s="162" t="str">
        <f t="shared" si="74"/>
        <v/>
      </c>
      <c r="AA243" s="162" t="str">
        <f t="shared" si="75"/>
        <v/>
      </c>
      <c r="AB243" t="str">
        <f t="shared" si="76"/>
        <v/>
      </c>
      <c r="AC243" t="str">
        <f t="shared" si="77"/>
        <v/>
      </c>
      <c r="AD243" s="162" t="str">
        <f t="shared" si="78"/>
        <v/>
      </c>
      <c r="AE243" s="162">
        <f t="shared" si="79"/>
        <v>0</v>
      </c>
    </row>
    <row r="244" spans="1:31" x14ac:dyDescent="0.25">
      <c r="A244" s="36">
        <v>235</v>
      </c>
      <c r="B244" s="33"/>
      <c r="C244" s="33"/>
      <c r="D244" s="27"/>
      <c r="E244" s="34"/>
      <c r="F244" s="169"/>
      <c r="G244" s="170"/>
      <c r="H244" s="171"/>
      <c r="I244" s="16" t="e">
        <f t="shared" si="80"/>
        <v>#VALUE!</v>
      </c>
      <c r="J244" s="15" t="e">
        <f t="shared" si="72"/>
        <v>#VALUE!</v>
      </c>
      <c r="K244" s="16">
        <f t="shared" si="81"/>
        <v>0</v>
      </c>
      <c r="L244" s="16" t="e">
        <f t="shared" si="82"/>
        <v>#VALUE!</v>
      </c>
      <c r="M244" s="89">
        <f t="shared" si="83"/>
        <v>0</v>
      </c>
      <c r="N244" s="68">
        <f t="shared" si="84"/>
        <v>0</v>
      </c>
      <c r="O244" s="68" t="e">
        <f t="shared" si="85"/>
        <v>#VALUE!</v>
      </c>
      <c r="P244" s="68" t="e">
        <f t="shared" si="86"/>
        <v>#VALUE!</v>
      </c>
      <c r="Q244" s="17" t="e">
        <f t="shared" si="87"/>
        <v>#VALUE!</v>
      </c>
      <c r="R244" s="17" t="e">
        <f t="shared" si="88"/>
        <v>#VALUE!</v>
      </c>
      <c r="S244" s="17">
        <f t="shared" si="89"/>
        <v>0</v>
      </c>
      <c r="T244" s="35" t="str">
        <f t="shared" si="90"/>
        <v/>
      </c>
      <c r="U244" s="35" t="str">
        <f t="shared" si="70"/>
        <v/>
      </c>
      <c r="V244" s="35">
        <f t="shared" si="71"/>
        <v>0</v>
      </c>
      <c r="W244" s="161" t="e">
        <f>VLOOKUP(CertState,Lookups!$A$30:$E$32,2,FALSE)</f>
        <v>#N/A</v>
      </c>
      <c r="X244" s="162" t="str">
        <f t="shared" si="73"/>
        <v/>
      </c>
      <c r="Y244" s="135" t="e">
        <f>VLOOKUP(CertState,Lookups!$A$30:$E$32,3,FALSE)</f>
        <v>#N/A</v>
      </c>
      <c r="Z244" s="162" t="str">
        <f t="shared" si="74"/>
        <v/>
      </c>
      <c r="AA244" s="162" t="str">
        <f t="shared" si="75"/>
        <v/>
      </c>
      <c r="AB244" t="str">
        <f t="shared" si="76"/>
        <v/>
      </c>
      <c r="AC244" t="str">
        <f t="shared" si="77"/>
        <v/>
      </c>
      <c r="AD244" s="162" t="str">
        <f t="shared" si="78"/>
        <v/>
      </c>
      <c r="AE244" s="162">
        <f t="shared" si="79"/>
        <v>0</v>
      </c>
    </row>
    <row r="245" spans="1:31" x14ac:dyDescent="0.25">
      <c r="A245" s="36">
        <v>236</v>
      </c>
      <c r="B245" s="33"/>
      <c r="C245" s="33"/>
      <c r="D245" s="27"/>
      <c r="E245" s="34"/>
      <c r="F245" s="169"/>
      <c r="G245" s="170"/>
      <c r="H245" s="171"/>
      <c r="I245" s="16" t="e">
        <f t="shared" si="80"/>
        <v>#VALUE!</v>
      </c>
      <c r="J245" s="15" t="e">
        <f t="shared" si="72"/>
        <v>#VALUE!</v>
      </c>
      <c r="K245" s="16">
        <f t="shared" si="81"/>
        <v>0</v>
      </c>
      <c r="L245" s="16" t="e">
        <f t="shared" si="82"/>
        <v>#VALUE!</v>
      </c>
      <c r="M245" s="89">
        <f t="shared" si="83"/>
        <v>0</v>
      </c>
      <c r="N245" s="68">
        <f t="shared" si="84"/>
        <v>0</v>
      </c>
      <c r="O245" s="68" t="e">
        <f t="shared" si="85"/>
        <v>#VALUE!</v>
      </c>
      <c r="P245" s="68" t="e">
        <f t="shared" si="86"/>
        <v>#VALUE!</v>
      </c>
      <c r="Q245" s="17" t="e">
        <f t="shared" si="87"/>
        <v>#VALUE!</v>
      </c>
      <c r="R245" s="17" t="e">
        <f t="shared" si="88"/>
        <v>#VALUE!</v>
      </c>
      <c r="S245" s="17">
        <f t="shared" si="89"/>
        <v>0</v>
      </c>
      <c r="T245" s="35" t="str">
        <f t="shared" si="90"/>
        <v/>
      </c>
      <c r="U245" s="35" t="str">
        <f t="shared" si="70"/>
        <v/>
      </c>
      <c r="V245" s="35">
        <f t="shared" si="71"/>
        <v>0</v>
      </c>
      <c r="W245" s="161" t="e">
        <f>VLOOKUP(CertState,Lookups!$A$30:$E$32,2,FALSE)</f>
        <v>#N/A</v>
      </c>
      <c r="X245" s="162" t="str">
        <f t="shared" si="73"/>
        <v/>
      </c>
      <c r="Y245" s="135" t="e">
        <f>VLOOKUP(CertState,Lookups!$A$30:$E$32,3,FALSE)</f>
        <v>#N/A</v>
      </c>
      <c r="Z245" s="162" t="str">
        <f t="shared" si="74"/>
        <v/>
      </c>
      <c r="AA245" s="162" t="str">
        <f t="shared" si="75"/>
        <v/>
      </c>
      <c r="AB245" t="str">
        <f t="shared" si="76"/>
        <v/>
      </c>
      <c r="AC245" t="str">
        <f t="shared" si="77"/>
        <v/>
      </c>
      <c r="AD245" s="162" t="str">
        <f t="shared" si="78"/>
        <v/>
      </c>
      <c r="AE245" s="162">
        <f t="shared" si="79"/>
        <v>0</v>
      </c>
    </row>
    <row r="246" spans="1:31" x14ac:dyDescent="0.25">
      <c r="A246" s="36">
        <v>237</v>
      </c>
      <c r="B246" s="33"/>
      <c r="C246" s="33"/>
      <c r="D246" s="27"/>
      <c r="E246" s="34"/>
      <c r="F246" s="169"/>
      <c r="G246" s="170"/>
      <c r="H246" s="171"/>
      <c r="I246" s="16" t="e">
        <f t="shared" si="80"/>
        <v>#VALUE!</v>
      </c>
      <c r="J246" s="15" t="e">
        <f t="shared" si="72"/>
        <v>#VALUE!</v>
      </c>
      <c r="K246" s="16">
        <f t="shared" si="81"/>
        <v>0</v>
      </c>
      <c r="L246" s="16" t="e">
        <f t="shared" si="82"/>
        <v>#VALUE!</v>
      </c>
      <c r="M246" s="89">
        <f t="shared" si="83"/>
        <v>0</v>
      </c>
      <c r="N246" s="68">
        <f t="shared" si="84"/>
        <v>0</v>
      </c>
      <c r="O246" s="68" t="e">
        <f t="shared" si="85"/>
        <v>#VALUE!</v>
      </c>
      <c r="P246" s="68" t="e">
        <f t="shared" si="86"/>
        <v>#VALUE!</v>
      </c>
      <c r="Q246" s="17" t="e">
        <f t="shared" si="87"/>
        <v>#VALUE!</v>
      </c>
      <c r="R246" s="17" t="e">
        <f t="shared" si="88"/>
        <v>#VALUE!</v>
      </c>
      <c r="S246" s="17">
        <f t="shared" si="89"/>
        <v>0</v>
      </c>
      <c r="T246" s="35" t="str">
        <f t="shared" si="90"/>
        <v/>
      </c>
      <c r="U246" s="35" t="str">
        <f t="shared" si="70"/>
        <v/>
      </c>
      <c r="V246" s="35">
        <f t="shared" si="71"/>
        <v>0</v>
      </c>
      <c r="W246" s="161" t="e">
        <f>VLOOKUP(CertState,Lookups!$A$30:$E$32,2,FALSE)</f>
        <v>#N/A</v>
      </c>
      <c r="X246" s="162" t="str">
        <f t="shared" si="73"/>
        <v/>
      </c>
      <c r="Y246" s="135" t="e">
        <f>VLOOKUP(CertState,Lookups!$A$30:$E$32,3,FALSE)</f>
        <v>#N/A</v>
      </c>
      <c r="Z246" s="162" t="str">
        <f t="shared" si="74"/>
        <v/>
      </c>
      <c r="AA246" s="162" t="str">
        <f t="shared" si="75"/>
        <v/>
      </c>
      <c r="AB246" t="str">
        <f t="shared" si="76"/>
        <v/>
      </c>
      <c r="AC246" t="str">
        <f t="shared" si="77"/>
        <v/>
      </c>
      <c r="AD246" s="162" t="str">
        <f t="shared" si="78"/>
        <v/>
      </c>
      <c r="AE246" s="162">
        <f t="shared" si="79"/>
        <v>0</v>
      </c>
    </row>
    <row r="247" spans="1:31" x14ac:dyDescent="0.25">
      <c r="A247" s="36">
        <v>238</v>
      </c>
      <c r="B247" s="33"/>
      <c r="C247" s="33"/>
      <c r="D247" s="27"/>
      <c r="E247" s="34"/>
      <c r="F247" s="169"/>
      <c r="G247" s="170"/>
      <c r="H247" s="171"/>
      <c r="I247" s="16" t="e">
        <f t="shared" si="80"/>
        <v>#VALUE!</v>
      </c>
      <c r="J247" s="15" t="e">
        <f t="shared" si="72"/>
        <v>#VALUE!</v>
      </c>
      <c r="K247" s="16">
        <f t="shared" si="81"/>
        <v>0</v>
      </c>
      <c r="L247" s="16" t="e">
        <f t="shared" si="82"/>
        <v>#VALUE!</v>
      </c>
      <c r="M247" s="89">
        <f t="shared" si="83"/>
        <v>0</v>
      </c>
      <c r="N247" s="68">
        <f t="shared" si="84"/>
        <v>0</v>
      </c>
      <c r="O247" s="68" t="e">
        <f t="shared" si="85"/>
        <v>#VALUE!</v>
      </c>
      <c r="P247" s="68" t="e">
        <f t="shared" si="86"/>
        <v>#VALUE!</v>
      </c>
      <c r="Q247" s="17" t="e">
        <f t="shared" si="87"/>
        <v>#VALUE!</v>
      </c>
      <c r="R247" s="17" t="e">
        <f t="shared" si="88"/>
        <v>#VALUE!</v>
      </c>
      <c r="S247" s="17">
        <f t="shared" si="89"/>
        <v>0</v>
      </c>
      <c r="T247" s="35" t="str">
        <f t="shared" si="90"/>
        <v/>
      </c>
      <c r="U247" s="35" t="str">
        <f t="shared" si="70"/>
        <v/>
      </c>
      <c r="V247" s="35">
        <f t="shared" si="71"/>
        <v>0</v>
      </c>
      <c r="W247" s="161" t="e">
        <f>VLOOKUP(CertState,Lookups!$A$30:$E$32,2,FALSE)</f>
        <v>#N/A</v>
      </c>
      <c r="X247" s="162" t="str">
        <f t="shared" si="73"/>
        <v/>
      </c>
      <c r="Y247" s="135" t="e">
        <f>VLOOKUP(CertState,Lookups!$A$30:$E$32,3,FALSE)</f>
        <v>#N/A</v>
      </c>
      <c r="Z247" s="162" t="str">
        <f t="shared" si="74"/>
        <v/>
      </c>
      <c r="AA247" s="162" t="str">
        <f t="shared" si="75"/>
        <v/>
      </c>
      <c r="AB247" t="str">
        <f t="shared" si="76"/>
        <v/>
      </c>
      <c r="AC247" t="str">
        <f t="shared" si="77"/>
        <v/>
      </c>
      <c r="AD247" s="162" t="str">
        <f t="shared" si="78"/>
        <v/>
      </c>
      <c r="AE247" s="162">
        <f t="shared" si="79"/>
        <v>0</v>
      </c>
    </row>
    <row r="248" spans="1:31" x14ac:dyDescent="0.25">
      <c r="A248" s="36">
        <v>239</v>
      </c>
      <c r="B248" s="33"/>
      <c r="C248" s="33"/>
      <c r="D248" s="27"/>
      <c r="E248" s="34"/>
      <c r="F248" s="169"/>
      <c r="G248" s="170"/>
      <c r="H248" s="171"/>
      <c r="I248" s="16" t="e">
        <f t="shared" si="80"/>
        <v>#VALUE!</v>
      </c>
      <c r="J248" s="15" t="e">
        <f t="shared" si="72"/>
        <v>#VALUE!</v>
      </c>
      <c r="K248" s="16">
        <f t="shared" si="81"/>
        <v>0</v>
      </c>
      <c r="L248" s="16" t="e">
        <f t="shared" si="82"/>
        <v>#VALUE!</v>
      </c>
      <c r="M248" s="89">
        <f t="shared" si="83"/>
        <v>0</v>
      </c>
      <c r="N248" s="68">
        <f t="shared" si="84"/>
        <v>0</v>
      </c>
      <c r="O248" s="68" t="e">
        <f t="shared" si="85"/>
        <v>#VALUE!</v>
      </c>
      <c r="P248" s="68" t="e">
        <f t="shared" si="86"/>
        <v>#VALUE!</v>
      </c>
      <c r="Q248" s="17" t="e">
        <f t="shared" si="87"/>
        <v>#VALUE!</v>
      </c>
      <c r="R248" s="17" t="e">
        <f t="shared" si="88"/>
        <v>#VALUE!</v>
      </c>
      <c r="S248" s="17">
        <f t="shared" si="89"/>
        <v>0</v>
      </c>
      <c r="T248" s="35" t="str">
        <f t="shared" si="90"/>
        <v/>
      </c>
      <c r="U248" s="35" t="str">
        <f t="shared" si="70"/>
        <v/>
      </c>
      <c r="V248" s="35">
        <f t="shared" si="71"/>
        <v>0</v>
      </c>
      <c r="W248" s="161" t="e">
        <f>VLOOKUP(CertState,Lookups!$A$30:$E$32,2,FALSE)</f>
        <v>#N/A</v>
      </c>
      <c r="X248" s="162" t="str">
        <f t="shared" si="73"/>
        <v/>
      </c>
      <c r="Y248" s="135" t="e">
        <f>VLOOKUP(CertState,Lookups!$A$30:$E$32,3,FALSE)</f>
        <v>#N/A</v>
      </c>
      <c r="Z248" s="162" t="str">
        <f t="shared" si="74"/>
        <v/>
      </c>
      <c r="AA248" s="162" t="str">
        <f t="shared" si="75"/>
        <v/>
      </c>
      <c r="AB248" t="str">
        <f t="shared" si="76"/>
        <v/>
      </c>
      <c r="AC248" t="str">
        <f t="shared" si="77"/>
        <v/>
      </c>
      <c r="AD248" s="162" t="str">
        <f t="shared" si="78"/>
        <v/>
      </c>
      <c r="AE248" s="162">
        <f t="shared" si="79"/>
        <v>0</v>
      </c>
    </row>
    <row r="249" spans="1:31" x14ac:dyDescent="0.25">
      <c r="A249" s="36">
        <v>240</v>
      </c>
      <c r="B249" s="33"/>
      <c r="C249" s="33"/>
      <c r="D249" s="27"/>
      <c r="E249" s="34"/>
      <c r="F249" s="169"/>
      <c r="G249" s="170"/>
      <c r="H249" s="171"/>
      <c r="I249" s="16" t="e">
        <f t="shared" si="80"/>
        <v>#VALUE!</v>
      </c>
      <c r="J249" s="15" t="e">
        <f t="shared" si="72"/>
        <v>#VALUE!</v>
      </c>
      <c r="K249" s="16">
        <f t="shared" si="81"/>
        <v>0</v>
      </c>
      <c r="L249" s="16" t="e">
        <f t="shared" si="82"/>
        <v>#VALUE!</v>
      </c>
      <c r="M249" s="89">
        <f t="shared" si="83"/>
        <v>0</v>
      </c>
      <c r="N249" s="68">
        <f t="shared" si="84"/>
        <v>0</v>
      </c>
      <c r="O249" s="68" t="e">
        <f t="shared" si="85"/>
        <v>#VALUE!</v>
      </c>
      <c r="P249" s="68" t="e">
        <f t="shared" si="86"/>
        <v>#VALUE!</v>
      </c>
      <c r="Q249" s="17" t="e">
        <f t="shared" si="87"/>
        <v>#VALUE!</v>
      </c>
      <c r="R249" s="17" t="e">
        <f t="shared" si="88"/>
        <v>#VALUE!</v>
      </c>
      <c r="S249" s="17">
        <f t="shared" si="89"/>
        <v>0</v>
      </c>
      <c r="T249" s="35" t="str">
        <f t="shared" si="90"/>
        <v/>
      </c>
      <c r="U249" s="35" t="str">
        <f t="shared" si="70"/>
        <v/>
      </c>
      <c r="V249" s="35">
        <f t="shared" si="71"/>
        <v>0</v>
      </c>
      <c r="W249" s="161" t="e">
        <f>VLOOKUP(CertState,Lookups!$A$30:$E$32,2,FALSE)</f>
        <v>#N/A</v>
      </c>
      <c r="X249" s="162" t="str">
        <f t="shared" si="73"/>
        <v/>
      </c>
      <c r="Y249" s="135" t="e">
        <f>VLOOKUP(CertState,Lookups!$A$30:$E$32,3,FALSE)</f>
        <v>#N/A</v>
      </c>
      <c r="Z249" s="162" t="str">
        <f t="shared" si="74"/>
        <v/>
      </c>
      <c r="AA249" s="162" t="str">
        <f t="shared" si="75"/>
        <v/>
      </c>
      <c r="AB249" t="str">
        <f t="shared" si="76"/>
        <v/>
      </c>
      <c r="AC249" t="str">
        <f t="shared" si="77"/>
        <v/>
      </c>
      <c r="AD249" s="162" t="str">
        <f t="shared" si="78"/>
        <v/>
      </c>
      <c r="AE249" s="162">
        <f t="shared" si="79"/>
        <v>0</v>
      </c>
    </row>
    <row r="250" spans="1:31" x14ac:dyDescent="0.25">
      <c r="A250" s="36">
        <v>241</v>
      </c>
      <c r="B250" s="33"/>
      <c r="C250" s="33"/>
      <c r="D250" s="27"/>
      <c r="E250" s="34"/>
      <c r="F250" s="169"/>
      <c r="G250" s="170"/>
      <c r="H250" s="171"/>
      <c r="I250" s="16" t="e">
        <f t="shared" si="80"/>
        <v>#VALUE!</v>
      </c>
      <c r="J250" s="15" t="e">
        <f t="shared" si="72"/>
        <v>#VALUE!</v>
      </c>
      <c r="K250" s="16">
        <f t="shared" si="81"/>
        <v>0</v>
      </c>
      <c r="L250" s="16" t="e">
        <f t="shared" si="82"/>
        <v>#VALUE!</v>
      </c>
      <c r="M250" s="89">
        <f t="shared" si="83"/>
        <v>0</v>
      </c>
      <c r="N250" s="68">
        <f t="shared" si="84"/>
        <v>0</v>
      </c>
      <c r="O250" s="68" t="e">
        <f t="shared" si="85"/>
        <v>#VALUE!</v>
      </c>
      <c r="P250" s="68" t="e">
        <f t="shared" si="86"/>
        <v>#VALUE!</v>
      </c>
      <c r="Q250" s="17" t="e">
        <f t="shared" si="87"/>
        <v>#VALUE!</v>
      </c>
      <c r="R250" s="17" t="e">
        <f t="shared" si="88"/>
        <v>#VALUE!</v>
      </c>
      <c r="S250" s="17">
        <f t="shared" si="89"/>
        <v>0</v>
      </c>
      <c r="T250" s="35" t="str">
        <f t="shared" si="90"/>
        <v/>
      </c>
      <c r="U250" s="35" t="str">
        <f t="shared" si="70"/>
        <v/>
      </c>
      <c r="V250" s="35">
        <f t="shared" si="71"/>
        <v>0</v>
      </c>
      <c r="W250" s="161" t="e">
        <f>VLOOKUP(CertState,Lookups!$A$30:$E$32,2,FALSE)</f>
        <v>#N/A</v>
      </c>
      <c r="X250" s="162" t="str">
        <f t="shared" si="73"/>
        <v/>
      </c>
      <c r="Y250" s="135" t="e">
        <f>VLOOKUP(CertState,Lookups!$A$30:$E$32,3,FALSE)</f>
        <v>#N/A</v>
      </c>
      <c r="Z250" s="162" t="str">
        <f t="shared" si="74"/>
        <v/>
      </c>
      <c r="AA250" s="162" t="str">
        <f t="shared" si="75"/>
        <v/>
      </c>
      <c r="AB250" t="str">
        <f t="shared" si="76"/>
        <v/>
      </c>
      <c r="AC250" t="str">
        <f t="shared" si="77"/>
        <v/>
      </c>
      <c r="AD250" s="162" t="str">
        <f t="shared" si="78"/>
        <v/>
      </c>
      <c r="AE250" s="162">
        <f t="shared" si="79"/>
        <v>0</v>
      </c>
    </row>
    <row r="251" spans="1:31" x14ac:dyDescent="0.25">
      <c r="A251" s="36">
        <v>242</v>
      </c>
      <c r="B251" s="33"/>
      <c r="C251" s="33"/>
      <c r="D251" s="27"/>
      <c r="E251" s="34"/>
      <c r="F251" s="169"/>
      <c r="G251" s="170"/>
      <c r="H251" s="171"/>
      <c r="I251" s="16" t="e">
        <f t="shared" si="80"/>
        <v>#VALUE!</v>
      </c>
      <c r="J251" s="15" t="e">
        <f t="shared" si="72"/>
        <v>#VALUE!</v>
      </c>
      <c r="K251" s="16">
        <f t="shared" si="81"/>
        <v>0</v>
      </c>
      <c r="L251" s="16" t="e">
        <f t="shared" si="82"/>
        <v>#VALUE!</v>
      </c>
      <c r="M251" s="89">
        <f t="shared" si="83"/>
        <v>0</v>
      </c>
      <c r="N251" s="68">
        <f t="shared" si="84"/>
        <v>0</v>
      </c>
      <c r="O251" s="68" t="e">
        <f t="shared" si="85"/>
        <v>#VALUE!</v>
      </c>
      <c r="P251" s="68" t="e">
        <f t="shared" si="86"/>
        <v>#VALUE!</v>
      </c>
      <c r="Q251" s="17" t="e">
        <f t="shared" si="87"/>
        <v>#VALUE!</v>
      </c>
      <c r="R251" s="17" t="e">
        <f t="shared" si="88"/>
        <v>#VALUE!</v>
      </c>
      <c r="S251" s="17">
        <f t="shared" si="89"/>
        <v>0</v>
      </c>
      <c r="T251" s="35" t="str">
        <f t="shared" si="90"/>
        <v/>
      </c>
      <c r="U251" s="35" t="str">
        <f t="shared" si="70"/>
        <v/>
      </c>
      <c r="V251" s="35">
        <f t="shared" si="71"/>
        <v>0</v>
      </c>
      <c r="W251" s="161" t="e">
        <f>VLOOKUP(CertState,Lookups!$A$30:$E$32,2,FALSE)</f>
        <v>#N/A</v>
      </c>
      <c r="X251" s="162" t="str">
        <f t="shared" si="73"/>
        <v/>
      </c>
      <c r="Y251" s="135" t="e">
        <f>VLOOKUP(CertState,Lookups!$A$30:$E$32,3,FALSE)</f>
        <v>#N/A</v>
      </c>
      <c r="Z251" s="162" t="str">
        <f t="shared" si="74"/>
        <v/>
      </c>
      <c r="AA251" s="162" t="str">
        <f t="shared" si="75"/>
        <v/>
      </c>
      <c r="AB251" t="str">
        <f t="shared" si="76"/>
        <v/>
      </c>
      <c r="AC251" t="str">
        <f t="shared" si="77"/>
        <v/>
      </c>
      <c r="AD251" s="162" t="str">
        <f t="shared" si="78"/>
        <v/>
      </c>
      <c r="AE251" s="162">
        <f t="shared" si="79"/>
        <v>0</v>
      </c>
    </row>
    <row r="252" spans="1:31" x14ac:dyDescent="0.25">
      <c r="A252" s="36">
        <v>243</v>
      </c>
      <c r="B252" s="33"/>
      <c r="C252" s="33"/>
      <c r="D252" s="27"/>
      <c r="E252" s="34"/>
      <c r="F252" s="169"/>
      <c r="G252" s="170"/>
      <c r="H252" s="171"/>
      <c r="I252" s="16" t="e">
        <f t="shared" si="80"/>
        <v>#VALUE!</v>
      </c>
      <c r="J252" s="15" t="e">
        <f t="shared" si="72"/>
        <v>#VALUE!</v>
      </c>
      <c r="K252" s="16">
        <f t="shared" si="81"/>
        <v>0</v>
      </c>
      <c r="L252" s="16" t="e">
        <f t="shared" si="82"/>
        <v>#VALUE!</v>
      </c>
      <c r="M252" s="89">
        <f t="shared" si="83"/>
        <v>0</v>
      </c>
      <c r="N252" s="68">
        <f t="shared" si="84"/>
        <v>0</v>
      </c>
      <c r="O252" s="68" t="e">
        <f t="shared" si="85"/>
        <v>#VALUE!</v>
      </c>
      <c r="P252" s="68" t="e">
        <f t="shared" si="86"/>
        <v>#VALUE!</v>
      </c>
      <c r="Q252" s="17" t="e">
        <f t="shared" si="87"/>
        <v>#VALUE!</v>
      </c>
      <c r="R252" s="17" t="e">
        <f t="shared" si="88"/>
        <v>#VALUE!</v>
      </c>
      <c r="S252" s="17">
        <f t="shared" si="89"/>
        <v>0</v>
      </c>
      <c r="T252" s="35" t="str">
        <f t="shared" si="90"/>
        <v/>
      </c>
      <c r="U252" s="35" t="str">
        <f t="shared" si="70"/>
        <v/>
      </c>
      <c r="V252" s="35">
        <f t="shared" si="71"/>
        <v>0</v>
      </c>
      <c r="W252" s="161" t="e">
        <f>VLOOKUP(CertState,Lookups!$A$30:$E$32,2,FALSE)</f>
        <v>#N/A</v>
      </c>
      <c r="X252" s="162" t="str">
        <f t="shared" si="73"/>
        <v/>
      </c>
      <c r="Y252" s="135" t="e">
        <f>VLOOKUP(CertState,Lookups!$A$30:$E$32,3,FALSE)</f>
        <v>#N/A</v>
      </c>
      <c r="Z252" s="162" t="str">
        <f t="shared" si="74"/>
        <v/>
      </c>
      <c r="AA252" s="162" t="str">
        <f t="shared" si="75"/>
        <v/>
      </c>
      <c r="AB252" t="str">
        <f t="shared" si="76"/>
        <v/>
      </c>
      <c r="AC252" t="str">
        <f t="shared" si="77"/>
        <v/>
      </c>
      <c r="AD252" s="162" t="str">
        <f t="shared" si="78"/>
        <v/>
      </c>
      <c r="AE252" s="162">
        <f t="shared" si="79"/>
        <v>0</v>
      </c>
    </row>
    <row r="253" spans="1:31" x14ac:dyDescent="0.25">
      <c r="A253" s="36">
        <v>244</v>
      </c>
      <c r="B253" s="33"/>
      <c r="C253" s="33"/>
      <c r="D253" s="27"/>
      <c r="E253" s="34"/>
      <c r="F253" s="169"/>
      <c r="G253" s="170"/>
      <c r="H253" s="171"/>
      <c r="I253" s="16" t="e">
        <f t="shared" si="80"/>
        <v>#VALUE!</v>
      </c>
      <c r="J253" s="15" t="e">
        <f t="shared" si="72"/>
        <v>#VALUE!</v>
      </c>
      <c r="K253" s="16">
        <f t="shared" si="81"/>
        <v>0</v>
      </c>
      <c r="L253" s="16" t="e">
        <f t="shared" si="82"/>
        <v>#VALUE!</v>
      </c>
      <c r="M253" s="89">
        <f t="shared" si="83"/>
        <v>0</v>
      </c>
      <c r="N253" s="68">
        <f t="shared" si="84"/>
        <v>0</v>
      </c>
      <c r="O253" s="68" t="e">
        <f t="shared" si="85"/>
        <v>#VALUE!</v>
      </c>
      <c r="P253" s="68" t="e">
        <f t="shared" si="86"/>
        <v>#VALUE!</v>
      </c>
      <c r="Q253" s="17" t="e">
        <f t="shared" si="87"/>
        <v>#VALUE!</v>
      </c>
      <c r="R253" s="17" t="e">
        <f t="shared" si="88"/>
        <v>#VALUE!</v>
      </c>
      <c r="S253" s="17">
        <f t="shared" si="89"/>
        <v>0</v>
      </c>
      <c r="T253" s="35" t="str">
        <f t="shared" si="90"/>
        <v/>
      </c>
      <c r="U253" s="35" t="str">
        <f t="shared" si="70"/>
        <v/>
      </c>
      <c r="V253" s="35">
        <f t="shared" si="71"/>
        <v>0</v>
      </c>
      <c r="W253" s="161" t="e">
        <f>VLOOKUP(CertState,Lookups!$A$30:$E$32,2,FALSE)</f>
        <v>#N/A</v>
      </c>
      <c r="X253" s="162" t="str">
        <f t="shared" si="73"/>
        <v/>
      </c>
      <c r="Y253" s="135" t="e">
        <f>VLOOKUP(CertState,Lookups!$A$30:$E$32,3,FALSE)</f>
        <v>#N/A</v>
      </c>
      <c r="Z253" s="162" t="str">
        <f t="shared" si="74"/>
        <v/>
      </c>
      <c r="AA253" s="162" t="str">
        <f t="shared" si="75"/>
        <v/>
      </c>
      <c r="AB253" t="str">
        <f t="shared" si="76"/>
        <v/>
      </c>
      <c r="AC253" t="str">
        <f t="shared" si="77"/>
        <v/>
      </c>
      <c r="AD253" s="162" t="str">
        <f t="shared" si="78"/>
        <v/>
      </c>
      <c r="AE253" s="162">
        <f t="shared" si="79"/>
        <v>0</v>
      </c>
    </row>
    <row r="254" spans="1:31" x14ac:dyDescent="0.25">
      <c r="A254" s="36">
        <v>245</v>
      </c>
      <c r="B254" s="33"/>
      <c r="C254" s="33"/>
      <c r="D254" s="27"/>
      <c r="E254" s="34"/>
      <c r="F254" s="169"/>
      <c r="G254" s="170"/>
      <c r="H254" s="171"/>
      <c r="I254" s="16" t="e">
        <f t="shared" si="80"/>
        <v>#VALUE!</v>
      </c>
      <c r="J254" s="15" t="e">
        <f t="shared" si="72"/>
        <v>#VALUE!</v>
      </c>
      <c r="K254" s="16">
        <f t="shared" si="81"/>
        <v>0</v>
      </c>
      <c r="L254" s="16" t="e">
        <f t="shared" si="82"/>
        <v>#VALUE!</v>
      </c>
      <c r="M254" s="89">
        <f t="shared" si="83"/>
        <v>0</v>
      </c>
      <c r="N254" s="68">
        <f t="shared" si="84"/>
        <v>0</v>
      </c>
      <c r="O254" s="68" t="e">
        <f t="shared" si="85"/>
        <v>#VALUE!</v>
      </c>
      <c r="P254" s="68" t="e">
        <f t="shared" si="86"/>
        <v>#VALUE!</v>
      </c>
      <c r="Q254" s="17" t="e">
        <f t="shared" si="87"/>
        <v>#VALUE!</v>
      </c>
      <c r="R254" s="17" t="e">
        <f t="shared" si="88"/>
        <v>#VALUE!</v>
      </c>
      <c r="S254" s="17">
        <f t="shared" si="89"/>
        <v>0</v>
      </c>
      <c r="T254" s="35" t="str">
        <f t="shared" si="90"/>
        <v/>
      </c>
      <c r="U254" s="35" t="str">
        <f t="shared" si="70"/>
        <v/>
      </c>
      <c r="V254" s="35">
        <f t="shared" si="71"/>
        <v>0</v>
      </c>
      <c r="W254" s="161" t="e">
        <f>VLOOKUP(CertState,Lookups!$A$30:$E$32,2,FALSE)</f>
        <v>#N/A</v>
      </c>
      <c r="X254" s="162" t="str">
        <f t="shared" si="73"/>
        <v/>
      </c>
      <c r="Y254" s="135" t="e">
        <f>VLOOKUP(CertState,Lookups!$A$30:$E$32,3,FALSE)</f>
        <v>#N/A</v>
      </c>
      <c r="Z254" s="162" t="str">
        <f t="shared" si="74"/>
        <v/>
      </c>
      <c r="AA254" s="162" t="str">
        <f t="shared" si="75"/>
        <v/>
      </c>
      <c r="AB254" t="str">
        <f t="shared" si="76"/>
        <v/>
      </c>
      <c r="AC254" t="str">
        <f t="shared" si="77"/>
        <v/>
      </c>
      <c r="AD254" s="162" t="str">
        <f t="shared" si="78"/>
        <v/>
      </c>
      <c r="AE254" s="162">
        <f t="shared" si="79"/>
        <v>0</v>
      </c>
    </row>
    <row r="255" spans="1:31" x14ac:dyDescent="0.25">
      <c r="A255" s="36">
        <v>246</v>
      </c>
      <c r="B255" s="33"/>
      <c r="C255" s="33"/>
      <c r="D255" s="27"/>
      <c r="E255" s="34"/>
      <c r="F255" s="169"/>
      <c r="G255" s="170"/>
      <c r="H255" s="171"/>
      <c r="I255" s="16" t="e">
        <f t="shared" si="80"/>
        <v>#VALUE!</v>
      </c>
      <c r="J255" s="15" t="e">
        <f t="shared" si="72"/>
        <v>#VALUE!</v>
      </c>
      <c r="K255" s="16">
        <f t="shared" si="81"/>
        <v>0</v>
      </c>
      <c r="L255" s="16" t="e">
        <f t="shared" si="82"/>
        <v>#VALUE!</v>
      </c>
      <c r="M255" s="89">
        <f t="shared" si="83"/>
        <v>0</v>
      </c>
      <c r="N255" s="68">
        <f t="shared" si="84"/>
        <v>0</v>
      </c>
      <c r="O255" s="68" t="e">
        <f t="shared" si="85"/>
        <v>#VALUE!</v>
      </c>
      <c r="P255" s="68" t="e">
        <f t="shared" si="86"/>
        <v>#VALUE!</v>
      </c>
      <c r="Q255" s="17" t="e">
        <f t="shared" si="87"/>
        <v>#VALUE!</v>
      </c>
      <c r="R255" s="17" t="e">
        <f t="shared" si="88"/>
        <v>#VALUE!</v>
      </c>
      <c r="S255" s="17">
        <f t="shared" si="89"/>
        <v>0</v>
      </c>
      <c r="T255" s="35" t="str">
        <f t="shared" si="90"/>
        <v/>
      </c>
      <c r="U255" s="35" t="str">
        <f t="shared" si="70"/>
        <v/>
      </c>
      <c r="V255" s="35">
        <f t="shared" si="71"/>
        <v>0</v>
      </c>
      <c r="W255" s="161" t="e">
        <f>VLOOKUP(CertState,Lookups!$A$30:$E$32,2,FALSE)</f>
        <v>#N/A</v>
      </c>
      <c r="X255" s="162" t="str">
        <f t="shared" si="73"/>
        <v/>
      </c>
      <c r="Y255" s="135" t="e">
        <f>VLOOKUP(CertState,Lookups!$A$30:$E$32,3,FALSE)</f>
        <v>#N/A</v>
      </c>
      <c r="Z255" s="162" t="str">
        <f t="shared" si="74"/>
        <v/>
      </c>
      <c r="AA255" s="162" t="str">
        <f t="shared" si="75"/>
        <v/>
      </c>
      <c r="AB255" t="str">
        <f t="shared" si="76"/>
        <v/>
      </c>
      <c r="AC255" t="str">
        <f t="shared" si="77"/>
        <v/>
      </c>
      <c r="AD255" s="162" t="str">
        <f t="shared" si="78"/>
        <v/>
      </c>
      <c r="AE255" s="162">
        <f t="shared" si="79"/>
        <v>0</v>
      </c>
    </row>
    <row r="256" spans="1:31" x14ac:dyDescent="0.25">
      <c r="A256" s="36">
        <v>247</v>
      </c>
      <c r="B256" s="33"/>
      <c r="C256" s="33"/>
      <c r="D256" s="27"/>
      <c r="E256" s="34"/>
      <c r="F256" s="169"/>
      <c r="G256" s="170"/>
      <c r="H256" s="171"/>
      <c r="I256" s="16" t="e">
        <f t="shared" si="80"/>
        <v>#VALUE!</v>
      </c>
      <c r="J256" s="15" t="e">
        <f t="shared" si="72"/>
        <v>#VALUE!</v>
      </c>
      <c r="K256" s="16">
        <f t="shared" si="81"/>
        <v>0</v>
      </c>
      <c r="L256" s="16" t="e">
        <f t="shared" si="82"/>
        <v>#VALUE!</v>
      </c>
      <c r="M256" s="89">
        <f t="shared" si="83"/>
        <v>0</v>
      </c>
      <c r="N256" s="68">
        <f t="shared" si="84"/>
        <v>0</v>
      </c>
      <c r="O256" s="68" t="e">
        <f t="shared" si="85"/>
        <v>#VALUE!</v>
      </c>
      <c r="P256" s="68" t="e">
        <f t="shared" si="86"/>
        <v>#VALUE!</v>
      </c>
      <c r="Q256" s="17" t="e">
        <f t="shared" si="87"/>
        <v>#VALUE!</v>
      </c>
      <c r="R256" s="17" t="e">
        <f t="shared" si="88"/>
        <v>#VALUE!</v>
      </c>
      <c r="S256" s="17">
        <f t="shared" si="89"/>
        <v>0</v>
      </c>
      <c r="T256" s="35" t="str">
        <f t="shared" si="90"/>
        <v/>
      </c>
      <c r="U256" s="35" t="str">
        <f t="shared" si="70"/>
        <v/>
      </c>
      <c r="V256" s="35">
        <f t="shared" si="71"/>
        <v>0</v>
      </c>
      <c r="W256" s="161" t="e">
        <f>VLOOKUP(CertState,Lookups!$A$30:$E$32,2,FALSE)</f>
        <v>#N/A</v>
      </c>
      <c r="X256" s="162" t="str">
        <f t="shared" si="73"/>
        <v/>
      </c>
      <c r="Y256" s="135" t="e">
        <f>VLOOKUP(CertState,Lookups!$A$30:$E$32,3,FALSE)</f>
        <v>#N/A</v>
      </c>
      <c r="Z256" s="162" t="str">
        <f t="shared" si="74"/>
        <v/>
      </c>
      <c r="AA256" s="162" t="str">
        <f t="shared" si="75"/>
        <v/>
      </c>
      <c r="AB256" t="str">
        <f t="shared" si="76"/>
        <v/>
      </c>
      <c r="AC256" t="str">
        <f t="shared" si="77"/>
        <v/>
      </c>
      <c r="AD256" s="162" t="str">
        <f t="shared" si="78"/>
        <v/>
      </c>
      <c r="AE256" s="162">
        <f t="shared" si="79"/>
        <v>0</v>
      </c>
    </row>
    <row r="257" spans="1:31" x14ac:dyDescent="0.25">
      <c r="A257" s="36">
        <v>248</v>
      </c>
      <c r="B257" s="33"/>
      <c r="C257" s="33"/>
      <c r="D257" s="27"/>
      <c r="E257" s="34"/>
      <c r="F257" s="169"/>
      <c r="G257" s="170"/>
      <c r="H257" s="171"/>
      <c r="I257" s="16" t="e">
        <f t="shared" si="80"/>
        <v>#VALUE!</v>
      </c>
      <c r="J257" s="15" t="e">
        <f t="shared" si="72"/>
        <v>#VALUE!</v>
      </c>
      <c r="K257" s="16">
        <f t="shared" si="81"/>
        <v>0</v>
      </c>
      <c r="L257" s="16" t="e">
        <f t="shared" si="82"/>
        <v>#VALUE!</v>
      </c>
      <c r="M257" s="89">
        <f t="shared" si="83"/>
        <v>0</v>
      </c>
      <c r="N257" s="68">
        <f t="shared" si="84"/>
        <v>0</v>
      </c>
      <c r="O257" s="68" t="e">
        <f t="shared" si="85"/>
        <v>#VALUE!</v>
      </c>
      <c r="P257" s="68" t="e">
        <f t="shared" si="86"/>
        <v>#VALUE!</v>
      </c>
      <c r="Q257" s="17" t="e">
        <f t="shared" si="87"/>
        <v>#VALUE!</v>
      </c>
      <c r="R257" s="17" t="e">
        <f t="shared" si="88"/>
        <v>#VALUE!</v>
      </c>
      <c r="S257" s="17">
        <f t="shared" si="89"/>
        <v>0</v>
      </c>
      <c r="T257" s="35" t="str">
        <f t="shared" si="90"/>
        <v/>
      </c>
      <c r="U257" s="35" t="str">
        <f t="shared" si="70"/>
        <v/>
      </c>
      <c r="V257" s="35">
        <f t="shared" si="71"/>
        <v>0</v>
      </c>
      <c r="W257" s="161" t="e">
        <f>VLOOKUP(CertState,Lookups!$A$30:$E$32,2,FALSE)</f>
        <v>#N/A</v>
      </c>
      <c r="X257" s="162" t="str">
        <f t="shared" si="73"/>
        <v/>
      </c>
      <c r="Y257" s="135" t="e">
        <f>VLOOKUP(CertState,Lookups!$A$30:$E$32,3,FALSE)</f>
        <v>#N/A</v>
      </c>
      <c r="Z257" s="162" t="str">
        <f t="shared" si="74"/>
        <v/>
      </c>
      <c r="AA257" s="162" t="str">
        <f t="shared" si="75"/>
        <v/>
      </c>
      <c r="AB257" t="str">
        <f t="shared" si="76"/>
        <v/>
      </c>
      <c r="AC257" t="str">
        <f t="shared" si="77"/>
        <v/>
      </c>
      <c r="AD257" s="162" t="str">
        <f t="shared" si="78"/>
        <v/>
      </c>
      <c r="AE257" s="162">
        <f t="shared" si="79"/>
        <v>0</v>
      </c>
    </row>
    <row r="258" spans="1:31" x14ac:dyDescent="0.25">
      <c r="A258" s="36">
        <v>249</v>
      </c>
      <c r="B258" s="33"/>
      <c r="C258" s="33"/>
      <c r="D258" s="27"/>
      <c r="E258" s="34"/>
      <c r="F258" s="169"/>
      <c r="G258" s="170"/>
      <c r="H258" s="171"/>
      <c r="I258" s="16" t="e">
        <f t="shared" si="80"/>
        <v>#VALUE!</v>
      </c>
      <c r="J258" s="15" t="e">
        <f t="shared" si="72"/>
        <v>#VALUE!</v>
      </c>
      <c r="K258" s="16">
        <f t="shared" si="81"/>
        <v>0</v>
      </c>
      <c r="L258" s="16" t="e">
        <f t="shared" si="82"/>
        <v>#VALUE!</v>
      </c>
      <c r="M258" s="89">
        <f t="shared" si="83"/>
        <v>0</v>
      </c>
      <c r="N258" s="68">
        <f t="shared" si="84"/>
        <v>0</v>
      </c>
      <c r="O258" s="68" t="e">
        <f t="shared" si="85"/>
        <v>#VALUE!</v>
      </c>
      <c r="P258" s="68" t="e">
        <f t="shared" si="86"/>
        <v>#VALUE!</v>
      </c>
      <c r="Q258" s="17" t="e">
        <f t="shared" si="87"/>
        <v>#VALUE!</v>
      </c>
      <c r="R258" s="17" t="e">
        <f t="shared" si="88"/>
        <v>#VALUE!</v>
      </c>
      <c r="S258" s="17">
        <f t="shared" si="89"/>
        <v>0</v>
      </c>
      <c r="T258" s="35" t="str">
        <f t="shared" si="90"/>
        <v/>
      </c>
      <c r="U258" s="35" t="str">
        <f t="shared" si="70"/>
        <v/>
      </c>
      <c r="V258" s="35">
        <f t="shared" si="71"/>
        <v>0</v>
      </c>
      <c r="W258" s="161" t="e">
        <f>VLOOKUP(CertState,Lookups!$A$30:$E$32,2,FALSE)</f>
        <v>#N/A</v>
      </c>
      <c r="X258" s="162" t="str">
        <f t="shared" si="73"/>
        <v/>
      </c>
      <c r="Y258" s="135" t="e">
        <f>VLOOKUP(CertState,Lookups!$A$30:$E$32,3,FALSE)</f>
        <v>#N/A</v>
      </c>
      <c r="Z258" s="162" t="str">
        <f t="shared" si="74"/>
        <v/>
      </c>
      <c r="AA258" s="162" t="str">
        <f t="shared" si="75"/>
        <v/>
      </c>
      <c r="AB258" t="str">
        <f t="shared" si="76"/>
        <v/>
      </c>
      <c r="AC258" t="str">
        <f t="shared" si="77"/>
        <v/>
      </c>
      <c r="AD258" s="162" t="str">
        <f t="shared" si="78"/>
        <v/>
      </c>
      <c r="AE258" s="162">
        <f t="shared" si="79"/>
        <v>0</v>
      </c>
    </row>
    <row r="259" spans="1:31" x14ac:dyDescent="0.25">
      <c r="A259" s="36">
        <v>250</v>
      </c>
      <c r="B259" s="33"/>
      <c r="C259" s="33"/>
      <c r="D259" s="27"/>
      <c r="E259" s="34"/>
      <c r="F259" s="169"/>
      <c r="G259" s="170"/>
      <c r="H259" s="171"/>
      <c r="I259" s="16" t="e">
        <f t="shared" si="80"/>
        <v>#VALUE!</v>
      </c>
      <c r="J259" s="15" t="e">
        <f t="shared" si="72"/>
        <v>#VALUE!</v>
      </c>
      <c r="K259" s="16">
        <f t="shared" si="81"/>
        <v>0</v>
      </c>
      <c r="L259" s="16" t="e">
        <f t="shared" si="82"/>
        <v>#VALUE!</v>
      </c>
      <c r="M259" s="89">
        <f t="shared" si="83"/>
        <v>0</v>
      </c>
      <c r="N259" s="68">
        <f t="shared" si="84"/>
        <v>0</v>
      </c>
      <c r="O259" s="68" t="e">
        <f t="shared" si="85"/>
        <v>#VALUE!</v>
      </c>
      <c r="P259" s="68" t="e">
        <f t="shared" si="86"/>
        <v>#VALUE!</v>
      </c>
      <c r="Q259" s="17" t="e">
        <f t="shared" si="87"/>
        <v>#VALUE!</v>
      </c>
      <c r="R259" s="17" t="e">
        <f t="shared" si="88"/>
        <v>#VALUE!</v>
      </c>
      <c r="S259" s="17">
        <f t="shared" si="89"/>
        <v>0</v>
      </c>
      <c r="T259" s="35" t="str">
        <f t="shared" si="90"/>
        <v/>
      </c>
      <c r="U259" s="35" t="str">
        <f t="shared" si="70"/>
        <v/>
      </c>
      <c r="V259" s="35">
        <f t="shared" si="71"/>
        <v>0</v>
      </c>
      <c r="W259" s="161" t="e">
        <f>VLOOKUP(CertState,Lookups!$A$30:$E$32,2,FALSE)</f>
        <v>#N/A</v>
      </c>
      <c r="X259" s="162" t="str">
        <f t="shared" si="73"/>
        <v/>
      </c>
      <c r="Y259" s="135" t="e">
        <f>VLOOKUP(CertState,Lookups!$A$30:$E$32,3,FALSE)</f>
        <v>#N/A</v>
      </c>
      <c r="Z259" s="162" t="str">
        <f t="shared" si="74"/>
        <v/>
      </c>
      <c r="AA259" s="162" t="str">
        <f t="shared" si="75"/>
        <v/>
      </c>
      <c r="AB259" t="str">
        <f t="shared" si="76"/>
        <v/>
      </c>
      <c r="AC259" t="str">
        <f t="shared" si="77"/>
        <v/>
      </c>
      <c r="AD259" s="162" t="str">
        <f t="shared" si="78"/>
        <v/>
      </c>
      <c r="AE259" s="162">
        <f t="shared" si="79"/>
        <v>0</v>
      </c>
    </row>
    <row r="260" spans="1:31" x14ac:dyDescent="0.25">
      <c r="A260" s="36">
        <v>251</v>
      </c>
      <c r="B260" s="33"/>
      <c r="C260" s="33"/>
      <c r="D260" s="27"/>
      <c r="E260" s="34"/>
      <c r="F260" s="169"/>
      <c r="G260" s="170"/>
      <c r="H260" s="171"/>
      <c r="I260" s="16" t="e">
        <f t="shared" si="80"/>
        <v>#VALUE!</v>
      </c>
      <c r="J260" s="15" t="e">
        <f t="shared" si="72"/>
        <v>#VALUE!</v>
      </c>
      <c r="K260" s="16">
        <f t="shared" si="81"/>
        <v>0</v>
      </c>
      <c r="L260" s="16" t="e">
        <f t="shared" si="82"/>
        <v>#VALUE!</v>
      </c>
      <c r="M260" s="89">
        <f t="shared" si="83"/>
        <v>0</v>
      </c>
      <c r="N260" s="68">
        <f t="shared" si="84"/>
        <v>0</v>
      </c>
      <c r="O260" s="68" t="e">
        <f t="shared" si="85"/>
        <v>#VALUE!</v>
      </c>
      <c r="P260" s="68" t="e">
        <f t="shared" si="86"/>
        <v>#VALUE!</v>
      </c>
      <c r="Q260" s="17" t="e">
        <f t="shared" si="87"/>
        <v>#VALUE!</v>
      </c>
      <c r="R260" s="17" t="e">
        <f t="shared" si="88"/>
        <v>#VALUE!</v>
      </c>
      <c r="S260" s="17">
        <f t="shared" si="89"/>
        <v>0</v>
      </c>
      <c r="T260" s="35" t="str">
        <f t="shared" si="90"/>
        <v/>
      </c>
      <c r="U260" s="35" t="str">
        <f t="shared" si="70"/>
        <v/>
      </c>
      <c r="V260" s="35">
        <f t="shared" si="71"/>
        <v>0</v>
      </c>
      <c r="W260" s="161" t="e">
        <f>VLOOKUP(CertState,Lookups!$A$30:$E$32,2,FALSE)</f>
        <v>#N/A</v>
      </c>
      <c r="X260" s="162" t="str">
        <f t="shared" si="73"/>
        <v/>
      </c>
      <c r="Y260" s="135" t="e">
        <f>VLOOKUP(CertState,Lookups!$A$30:$E$32,3,FALSE)</f>
        <v>#N/A</v>
      </c>
      <c r="Z260" s="162" t="str">
        <f t="shared" si="74"/>
        <v/>
      </c>
      <c r="AA260" s="162" t="str">
        <f t="shared" si="75"/>
        <v/>
      </c>
      <c r="AB260" t="str">
        <f t="shared" si="76"/>
        <v/>
      </c>
      <c r="AC260" t="str">
        <f t="shared" si="77"/>
        <v/>
      </c>
      <c r="AD260" s="162" t="str">
        <f t="shared" si="78"/>
        <v/>
      </c>
      <c r="AE260" s="162">
        <f t="shared" si="79"/>
        <v>0</v>
      </c>
    </row>
    <row r="261" spans="1:31" x14ac:dyDescent="0.25">
      <c r="A261" s="36">
        <v>252</v>
      </c>
      <c r="B261" s="33"/>
      <c r="C261" s="33"/>
      <c r="D261" s="27"/>
      <c r="E261" s="34"/>
      <c r="F261" s="169"/>
      <c r="G261" s="170"/>
      <c r="H261" s="171"/>
      <c r="I261" s="16" t="e">
        <f t="shared" si="80"/>
        <v>#VALUE!</v>
      </c>
      <c r="J261" s="15" t="e">
        <f t="shared" si="72"/>
        <v>#VALUE!</v>
      </c>
      <c r="K261" s="16">
        <f t="shared" si="81"/>
        <v>0</v>
      </c>
      <c r="L261" s="16" t="e">
        <f t="shared" si="82"/>
        <v>#VALUE!</v>
      </c>
      <c r="M261" s="89">
        <f t="shared" si="83"/>
        <v>0</v>
      </c>
      <c r="N261" s="68">
        <f t="shared" si="84"/>
        <v>0</v>
      </c>
      <c r="O261" s="68" t="e">
        <f t="shared" si="85"/>
        <v>#VALUE!</v>
      </c>
      <c r="P261" s="68" t="e">
        <f t="shared" si="86"/>
        <v>#VALUE!</v>
      </c>
      <c r="Q261" s="17" t="e">
        <f t="shared" si="87"/>
        <v>#VALUE!</v>
      </c>
      <c r="R261" s="17" t="e">
        <f t="shared" si="88"/>
        <v>#VALUE!</v>
      </c>
      <c r="S261" s="17">
        <f t="shared" si="89"/>
        <v>0</v>
      </c>
      <c r="T261" s="35" t="str">
        <f t="shared" si="90"/>
        <v/>
      </c>
      <c r="U261" s="35" t="str">
        <f t="shared" si="70"/>
        <v/>
      </c>
      <c r="V261" s="35">
        <f t="shared" si="71"/>
        <v>0</v>
      </c>
      <c r="W261" s="161" t="e">
        <f>VLOOKUP(CertState,Lookups!$A$30:$E$32,2,FALSE)</f>
        <v>#N/A</v>
      </c>
      <c r="X261" s="162" t="str">
        <f t="shared" si="73"/>
        <v/>
      </c>
      <c r="Y261" s="135" t="e">
        <f>VLOOKUP(CertState,Lookups!$A$30:$E$32,3,FALSE)</f>
        <v>#N/A</v>
      </c>
      <c r="Z261" s="162" t="str">
        <f t="shared" si="74"/>
        <v/>
      </c>
      <c r="AA261" s="162" t="str">
        <f t="shared" si="75"/>
        <v/>
      </c>
      <c r="AB261" t="str">
        <f t="shared" si="76"/>
        <v/>
      </c>
      <c r="AC261" t="str">
        <f t="shared" si="77"/>
        <v/>
      </c>
      <c r="AD261" s="162" t="str">
        <f t="shared" si="78"/>
        <v/>
      </c>
      <c r="AE261" s="162">
        <f t="shared" si="79"/>
        <v>0</v>
      </c>
    </row>
    <row r="262" spans="1:31" x14ac:dyDescent="0.25">
      <c r="A262" s="36">
        <v>253</v>
      </c>
      <c r="B262" s="33"/>
      <c r="C262" s="33"/>
      <c r="D262" s="27"/>
      <c r="E262" s="34"/>
      <c r="F262" s="169"/>
      <c r="G262" s="170"/>
      <c r="H262" s="171"/>
      <c r="I262" s="16" t="e">
        <f t="shared" si="80"/>
        <v>#VALUE!</v>
      </c>
      <c r="J262" s="15" t="e">
        <f t="shared" si="72"/>
        <v>#VALUE!</v>
      </c>
      <c r="K262" s="16">
        <f t="shared" si="81"/>
        <v>0</v>
      </c>
      <c r="L262" s="16" t="e">
        <f t="shared" si="82"/>
        <v>#VALUE!</v>
      </c>
      <c r="M262" s="89">
        <f t="shared" si="83"/>
        <v>0</v>
      </c>
      <c r="N262" s="68">
        <f t="shared" si="84"/>
        <v>0</v>
      </c>
      <c r="O262" s="68" t="e">
        <f t="shared" si="85"/>
        <v>#VALUE!</v>
      </c>
      <c r="P262" s="68" t="e">
        <f t="shared" si="86"/>
        <v>#VALUE!</v>
      </c>
      <c r="Q262" s="17" t="e">
        <f t="shared" si="87"/>
        <v>#VALUE!</v>
      </c>
      <c r="R262" s="17" t="e">
        <f t="shared" si="88"/>
        <v>#VALUE!</v>
      </c>
      <c r="S262" s="17">
        <f t="shared" si="89"/>
        <v>0</v>
      </c>
      <c r="T262" s="35" t="str">
        <f t="shared" si="90"/>
        <v/>
      </c>
      <c r="U262" s="35" t="str">
        <f t="shared" si="70"/>
        <v/>
      </c>
      <c r="V262" s="35">
        <f t="shared" si="71"/>
        <v>0</v>
      </c>
      <c r="W262" s="161" t="e">
        <f>VLOOKUP(CertState,Lookups!$A$30:$E$32,2,FALSE)</f>
        <v>#N/A</v>
      </c>
      <c r="X262" s="162" t="str">
        <f t="shared" si="73"/>
        <v/>
      </c>
      <c r="Y262" s="135" t="e">
        <f>VLOOKUP(CertState,Lookups!$A$30:$E$32,3,FALSE)</f>
        <v>#N/A</v>
      </c>
      <c r="Z262" s="162" t="str">
        <f t="shared" si="74"/>
        <v/>
      </c>
      <c r="AA262" s="162" t="str">
        <f t="shared" si="75"/>
        <v/>
      </c>
      <c r="AB262" t="str">
        <f t="shared" si="76"/>
        <v/>
      </c>
      <c r="AC262" t="str">
        <f t="shared" si="77"/>
        <v/>
      </c>
      <c r="AD262" s="162" t="str">
        <f t="shared" si="78"/>
        <v/>
      </c>
      <c r="AE262" s="162">
        <f t="shared" si="79"/>
        <v>0</v>
      </c>
    </row>
    <row r="263" spans="1:31" x14ac:dyDescent="0.25">
      <c r="A263" s="36">
        <v>254</v>
      </c>
      <c r="B263" s="33"/>
      <c r="C263" s="33"/>
      <c r="D263" s="27"/>
      <c r="E263" s="34"/>
      <c r="F263" s="169"/>
      <c r="G263" s="170"/>
      <c r="H263" s="171"/>
      <c r="I263" s="16" t="e">
        <f t="shared" si="80"/>
        <v>#VALUE!</v>
      </c>
      <c r="J263" s="15" t="e">
        <f t="shared" si="72"/>
        <v>#VALUE!</v>
      </c>
      <c r="K263" s="16">
        <f t="shared" si="81"/>
        <v>0</v>
      </c>
      <c r="L263" s="16" t="e">
        <f t="shared" si="82"/>
        <v>#VALUE!</v>
      </c>
      <c r="M263" s="89">
        <f t="shared" si="83"/>
        <v>0</v>
      </c>
      <c r="N263" s="68">
        <f t="shared" si="84"/>
        <v>0</v>
      </c>
      <c r="O263" s="68" t="e">
        <f t="shared" si="85"/>
        <v>#VALUE!</v>
      </c>
      <c r="P263" s="68" t="e">
        <f t="shared" si="86"/>
        <v>#VALUE!</v>
      </c>
      <c r="Q263" s="17" t="e">
        <f t="shared" si="87"/>
        <v>#VALUE!</v>
      </c>
      <c r="R263" s="17" t="e">
        <f t="shared" si="88"/>
        <v>#VALUE!</v>
      </c>
      <c r="S263" s="17">
        <f t="shared" si="89"/>
        <v>0</v>
      </c>
      <c r="T263" s="35" t="str">
        <f t="shared" si="90"/>
        <v/>
      </c>
      <c r="U263" s="35" t="str">
        <f t="shared" si="70"/>
        <v/>
      </c>
      <c r="V263" s="35">
        <f t="shared" si="71"/>
        <v>0</v>
      </c>
      <c r="W263" s="161" t="e">
        <f>VLOOKUP(CertState,Lookups!$A$30:$E$32,2,FALSE)</f>
        <v>#N/A</v>
      </c>
      <c r="X263" s="162" t="str">
        <f t="shared" si="73"/>
        <v/>
      </c>
      <c r="Y263" s="135" t="e">
        <f>VLOOKUP(CertState,Lookups!$A$30:$E$32,3,FALSE)</f>
        <v>#N/A</v>
      </c>
      <c r="Z263" s="162" t="str">
        <f t="shared" si="74"/>
        <v/>
      </c>
      <c r="AA263" s="162" t="str">
        <f t="shared" si="75"/>
        <v/>
      </c>
      <c r="AB263" t="str">
        <f t="shared" si="76"/>
        <v/>
      </c>
      <c r="AC263" t="str">
        <f t="shared" si="77"/>
        <v/>
      </c>
      <c r="AD263" s="162" t="str">
        <f t="shared" si="78"/>
        <v/>
      </c>
      <c r="AE263" s="162">
        <f t="shared" si="79"/>
        <v>0</v>
      </c>
    </row>
    <row r="264" spans="1:31" x14ac:dyDescent="0.25">
      <c r="A264" s="36">
        <v>255</v>
      </c>
      <c r="B264" s="33"/>
      <c r="C264" s="33"/>
      <c r="D264" s="27"/>
      <c r="E264" s="34"/>
      <c r="F264" s="169"/>
      <c r="G264" s="170"/>
      <c r="H264" s="171"/>
      <c r="I264" s="16" t="e">
        <f t="shared" si="80"/>
        <v>#VALUE!</v>
      </c>
      <c r="J264" s="15" t="e">
        <f t="shared" si="72"/>
        <v>#VALUE!</v>
      </c>
      <c r="K264" s="16">
        <f t="shared" si="81"/>
        <v>0</v>
      </c>
      <c r="L264" s="16" t="e">
        <f t="shared" si="82"/>
        <v>#VALUE!</v>
      </c>
      <c r="M264" s="89">
        <f t="shared" si="83"/>
        <v>0</v>
      </c>
      <c r="N264" s="68">
        <f t="shared" si="84"/>
        <v>0</v>
      </c>
      <c r="O264" s="68" t="e">
        <f t="shared" si="85"/>
        <v>#VALUE!</v>
      </c>
      <c r="P264" s="68" t="e">
        <f t="shared" si="86"/>
        <v>#VALUE!</v>
      </c>
      <c r="Q264" s="17" t="e">
        <f t="shared" si="87"/>
        <v>#VALUE!</v>
      </c>
      <c r="R264" s="17" t="e">
        <f t="shared" si="88"/>
        <v>#VALUE!</v>
      </c>
      <c r="S264" s="17">
        <f t="shared" si="89"/>
        <v>0</v>
      </c>
      <c r="T264" s="35" t="str">
        <f t="shared" si="90"/>
        <v/>
      </c>
      <c r="U264" s="35" t="str">
        <f t="shared" si="70"/>
        <v/>
      </c>
      <c r="V264" s="35">
        <f t="shared" si="71"/>
        <v>0</v>
      </c>
      <c r="W264" s="161" t="e">
        <f>VLOOKUP(CertState,Lookups!$A$30:$E$32,2,FALSE)</f>
        <v>#N/A</v>
      </c>
      <c r="X264" s="162" t="str">
        <f t="shared" si="73"/>
        <v/>
      </c>
      <c r="Y264" s="135" t="e">
        <f>VLOOKUP(CertState,Lookups!$A$30:$E$32,3,FALSE)</f>
        <v>#N/A</v>
      </c>
      <c r="Z264" s="162" t="str">
        <f t="shared" si="74"/>
        <v/>
      </c>
      <c r="AA264" s="162" t="str">
        <f t="shared" si="75"/>
        <v/>
      </c>
      <c r="AB264" t="str">
        <f t="shared" si="76"/>
        <v/>
      </c>
      <c r="AC264" t="str">
        <f t="shared" si="77"/>
        <v/>
      </c>
      <c r="AD264" s="162" t="str">
        <f t="shared" si="78"/>
        <v/>
      </c>
      <c r="AE264" s="162">
        <f t="shared" si="79"/>
        <v>0</v>
      </c>
    </row>
    <row r="265" spans="1:31" x14ac:dyDescent="0.25">
      <c r="A265" s="36">
        <v>256</v>
      </c>
      <c r="B265" s="33"/>
      <c r="C265" s="33"/>
      <c r="D265" s="27"/>
      <c r="E265" s="34"/>
      <c r="F265" s="169"/>
      <c r="G265" s="170"/>
      <c r="H265" s="171"/>
      <c r="I265" s="16" t="e">
        <f t="shared" si="80"/>
        <v>#VALUE!</v>
      </c>
      <c r="J265" s="15" t="e">
        <f t="shared" si="72"/>
        <v>#VALUE!</v>
      </c>
      <c r="K265" s="16">
        <f t="shared" si="81"/>
        <v>0</v>
      </c>
      <c r="L265" s="16" t="e">
        <f t="shared" si="82"/>
        <v>#VALUE!</v>
      </c>
      <c r="M265" s="89">
        <f t="shared" si="83"/>
        <v>0</v>
      </c>
      <c r="N265" s="68">
        <f t="shared" si="84"/>
        <v>0</v>
      </c>
      <c r="O265" s="68" t="e">
        <f t="shared" si="85"/>
        <v>#VALUE!</v>
      </c>
      <c r="P265" s="68" t="e">
        <f t="shared" si="86"/>
        <v>#VALUE!</v>
      </c>
      <c r="Q265" s="17" t="e">
        <f t="shared" si="87"/>
        <v>#VALUE!</v>
      </c>
      <c r="R265" s="17" t="e">
        <f t="shared" si="88"/>
        <v>#VALUE!</v>
      </c>
      <c r="S265" s="17">
        <f t="shared" si="89"/>
        <v>0</v>
      </c>
      <c r="T265" s="35" t="str">
        <f t="shared" si="90"/>
        <v/>
      </c>
      <c r="U265" s="35" t="str">
        <f t="shared" si="70"/>
        <v/>
      </c>
      <c r="V265" s="35">
        <f t="shared" si="71"/>
        <v>0</v>
      </c>
      <c r="W265" s="161" t="e">
        <f>VLOOKUP(CertState,Lookups!$A$30:$E$32,2,FALSE)</f>
        <v>#N/A</v>
      </c>
      <c r="X265" s="162" t="str">
        <f t="shared" si="73"/>
        <v/>
      </c>
      <c r="Y265" s="135" t="e">
        <f>VLOOKUP(CertState,Lookups!$A$30:$E$32,3,FALSE)</f>
        <v>#N/A</v>
      </c>
      <c r="Z265" s="162" t="str">
        <f t="shared" si="74"/>
        <v/>
      </c>
      <c r="AA265" s="162" t="str">
        <f t="shared" si="75"/>
        <v/>
      </c>
      <c r="AB265" t="str">
        <f t="shared" si="76"/>
        <v/>
      </c>
      <c r="AC265" t="str">
        <f t="shared" si="77"/>
        <v/>
      </c>
      <c r="AD265" s="162" t="str">
        <f t="shared" si="78"/>
        <v/>
      </c>
      <c r="AE265" s="162">
        <f t="shared" si="79"/>
        <v>0</v>
      </c>
    </row>
    <row r="266" spans="1:31" x14ac:dyDescent="0.25">
      <c r="A266" s="36">
        <v>257</v>
      </c>
      <c r="B266" s="33"/>
      <c r="C266" s="33"/>
      <c r="D266" s="27"/>
      <c r="E266" s="34"/>
      <c r="F266" s="169"/>
      <c r="G266" s="170"/>
      <c r="H266" s="171"/>
      <c r="I266" s="16" t="e">
        <f t="shared" si="80"/>
        <v>#VALUE!</v>
      </c>
      <c r="J266" s="15" t="e">
        <f t="shared" si="72"/>
        <v>#VALUE!</v>
      </c>
      <c r="K266" s="16">
        <f t="shared" si="81"/>
        <v>0</v>
      </c>
      <c r="L266" s="16" t="e">
        <f t="shared" si="82"/>
        <v>#VALUE!</v>
      </c>
      <c r="M266" s="89">
        <f t="shared" si="83"/>
        <v>0</v>
      </c>
      <c r="N266" s="68">
        <f t="shared" si="84"/>
        <v>0</v>
      </c>
      <c r="O266" s="68" t="e">
        <f t="shared" si="85"/>
        <v>#VALUE!</v>
      </c>
      <c r="P266" s="68" t="e">
        <f t="shared" si="86"/>
        <v>#VALUE!</v>
      </c>
      <c r="Q266" s="17" t="e">
        <f t="shared" si="87"/>
        <v>#VALUE!</v>
      </c>
      <c r="R266" s="17" t="e">
        <f t="shared" si="88"/>
        <v>#VALUE!</v>
      </c>
      <c r="S266" s="17">
        <f t="shared" si="89"/>
        <v>0</v>
      </c>
      <c r="T266" s="35" t="str">
        <f t="shared" si="90"/>
        <v/>
      </c>
      <c r="U266" s="35" t="str">
        <f t="shared" ref="U266:U329" si="91">IF(AND(Company="State National", domical="USA",E266&lt;&gt;""),1,"")</f>
        <v/>
      </c>
      <c r="V266" s="35">
        <f t="shared" ref="V266:V329" si="92">CertState</f>
        <v>0</v>
      </c>
      <c r="W266" s="161" t="e">
        <f>VLOOKUP(CertState,Lookups!$A$30:$E$32,2,FALSE)</f>
        <v>#N/A</v>
      </c>
      <c r="X266" s="162" t="str">
        <f t="shared" si="73"/>
        <v/>
      </c>
      <c r="Y266" s="135" t="e">
        <f>VLOOKUP(CertState,Lookups!$A$30:$E$32,3,FALSE)</f>
        <v>#N/A</v>
      </c>
      <c r="Z266" s="162" t="str">
        <f t="shared" si="74"/>
        <v/>
      </c>
      <c r="AA266" s="162" t="str">
        <f t="shared" si="75"/>
        <v/>
      </c>
      <c r="AB266" t="str">
        <f t="shared" si="76"/>
        <v/>
      </c>
      <c r="AC266" t="str">
        <f t="shared" si="77"/>
        <v/>
      </c>
      <c r="AD266" s="162" t="str">
        <f t="shared" si="78"/>
        <v/>
      </c>
      <c r="AE266" s="162">
        <f t="shared" si="79"/>
        <v>0</v>
      </c>
    </row>
    <row r="267" spans="1:31" x14ac:dyDescent="0.25">
      <c r="A267" s="36">
        <v>258</v>
      </c>
      <c r="B267" s="33"/>
      <c r="C267" s="33"/>
      <c r="D267" s="27"/>
      <c r="E267" s="34"/>
      <c r="F267" s="169"/>
      <c r="G267" s="170"/>
      <c r="H267" s="171"/>
      <c r="I267" s="16" t="e">
        <f t="shared" si="80"/>
        <v>#VALUE!</v>
      </c>
      <c r="J267" s="15" t="e">
        <f t="shared" ref="J267:J330" si="93">1-ROUND((365-I267)/365,4)</f>
        <v>#VALUE!</v>
      </c>
      <c r="K267" s="16">
        <f t="shared" si="81"/>
        <v>0</v>
      </c>
      <c r="L267" s="16" t="e">
        <f t="shared" si="82"/>
        <v>#VALUE!</v>
      </c>
      <c r="M267" s="89">
        <f t="shared" si="83"/>
        <v>0</v>
      </c>
      <c r="N267" s="68">
        <f t="shared" si="84"/>
        <v>0</v>
      </c>
      <c r="O267" s="68" t="e">
        <f t="shared" si="85"/>
        <v>#VALUE!</v>
      </c>
      <c r="P267" s="68" t="e">
        <f t="shared" si="86"/>
        <v>#VALUE!</v>
      </c>
      <c r="Q267" s="17" t="e">
        <f t="shared" si="87"/>
        <v>#VALUE!</v>
      </c>
      <c r="R267" s="17" t="e">
        <f t="shared" si="88"/>
        <v>#VALUE!</v>
      </c>
      <c r="S267" s="17">
        <f t="shared" si="89"/>
        <v>0</v>
      </c>
      <c r="T267" s="35" t="str">
        <f t="shared" si="90"/>
        <v/>
      </c>
      <c r="U267" s="35" t="str">
        <f t="shared" si="91"/>
        <v/>
      </c>
      <c r="V267" s="35">
        <f t="shared" si="92"/>
        <v>0</v>
      </c>
      <c r="W267" s="161" t="e">
        <f>VLOOKUP(CertState,Lookups!$A$30:$E$32,2,FALSE)</f>
        <v>#N/A</v>
      </c>
      <c r="X267" s="162" t="str">
        <f t="shared" ref="X267:X330" si="94">IF($U267=1,W267*$G267,"")</f>
        <v/>
      </c>
      <c r="Y267" s="135" t="e">
        <f>VLOOKUP(CertState,Lookups!$A$30:$E$32,3,FALSE)</f>
        <v>#N/A</v>
      </c>
      <c r="Z267" s="162" t="str">
        <f t="shared" ref="Z267:Z330" si="95">IF($U267=1,Y267*$G267,"")</f>
        <v/>
      </c>
      <c r="AA267" s="162" t="str">
        <f t="shared" ref="AA267:AA330" si="96">IF(U267=1,0.004*G267,"")</f>
        <v/>
      </c>
      <c r="AB267" t="str">
        <f t="shared" ref="AB267:AB330" si="97">IF(AND($AD$9="Processing Fee:",U267=1),(G267*0.05),"")</f>
        <v/>
      </c>
      <c r="AC267" t="str">
        <f t="shared" ref="AC267:AC330" si="98">IF(AB267&lt;0,0,AB267)</f>
        <v/>
      </c>
      <c r="AD267" s="162" t="str">
        <f t="shared" ref="AD267:AD330" si="99">IF(ISERROR(AB267),"",AC267)</f>
        <v/>
      </c>
      <c r="AE267" s="162">
        <f t="shared" ref="AE267:AE330" si="100">SUM(AD267,AA267,Z267,X267)</f>
        <v>0</v>
      </c>
    </row>
    <row r="268" spans="1:31" x14ac:dyDescent="0.25">
      <c r="A268" s="36">
        <v>259</v>
      </c>
      <c r="B268" s="33"/>
      <c r="C268" s="33"/>
      <c r="D268" s="27"/>
      <c r="E268" s="34"/>
      <c r="F268" s="169"/>
      <c r="G268" s="170"/>
      <c r="H268" s="171"/>
      <c r="I268" s="16" t="e">
        <f t="shared" ref="I268:I331" si="101">ExpirationDate-D268</f>
        <v>#VALUE!</v>
      </c>
      <c r="J268" s="15" t="e">
        <f t="shared" si="93"/>
        <v>#VALUE!</v>
      </c>
      <c r="K268" s="16">
        <f t="shared" ref="K268:K331" si="102">IF(ISBLANK(D268),0,D268-C262)</f>
        <v>0</v>
      </c>
      <c r="L268" s="16" t="e">
        <f t="shared" ref="L268:L331" si="103">I268-K268</f>
        <v>#VALUE!</v>
      </c>
      <c r="M268" s="89">
        <f t="shared" ref="M268:M331" si="104">1-ROUND((365-K268)/365,3)</f>
        <v>0</v>
      </c>
      <c r="N268" s="68">
        <f t="shared" ref="N268:N331" si="105">M268*F268</f>
        <v>0</v>
      </c>
      <c r="O268" s="68" t="e">
        <f t="shared" ref="O268:O331" si="106">P268-N268</f>
        <v>#VALUE!</v>
      </c>
      <c r="P268" s="68" t="e">
        <f t="shared" ref="P268:P331" si="107">F268*J268</f>
        <v>#VALUE!</v>
      </c>
      <c r="Q268" s="17" t="e">
        <f t="shared" ref="Q268:Q331" si="108">P268*-1</f>
        <v>#VALUE!</v>
      </c>
      <c r="R268" s="17" t="e">
        <f t="shared" ref="R268:R331" si="109">P268</f>
        <v>#VALUE!</v>
      </c>
      <c r="S268" s="17">
        <f t="shared" ref="S268:S331" si="110">F268*-1</f>
        <v>0</v>
      </c>
      <c r="T268" s="35" t="str">
        <f t="shared" ref="T268:T331" si="111">IF(ISERROR(FIND("Operador",E268))=FALSE,"No olvide actualizar la lista de Operadores","")</f>
        <v/>
      </c>
      <c r="U268" s="35" t="str">
        <f t="shared" si="91"/>
        <v/>
      </c>
      <c r="V268" s="35">
        <f t="shared" si="92"/>
        <v>0</v>
      </c>
      <c r="W268" s="161" t="e">
        <f>VLOOKUP(CertState,Lookups!$A$30:$E$32,2,FALSE)</f>
        <v>#N/A</v>
      </c>
      <c r="X268" s="162" t="str">
        <f t="shared" si="94"/>
        <v/>
      </c>
      <c r="Y268" s="135" t="e">
        <f>VLOOKUP(CertState,Lookups!$A$30:$E$32,3,FALSE)</f>
        <v>#N/A</v>
      </c>
      <c r="Z268" s="162" t="str">
        <f t="shared" si="95"/>
        <v/>
      </c>
      <c r="AA268" s="162" t="str">
        <f t="shared" si="96"/>
        <v/>
      </c>
      <c r="AB268" t="str">
        <f t="shared" si="97"/>
        <v/>
      </c>
      <c r="AC268" t="str">
        <f t="shared" si="98"/>
        <v/>
      </c>
      <c r="AD268" s="162" t="str">
        <f t="shared" si="99"/>
        <v/>
      </c>
      <c r="AE268" s="162">
        <f t="shared" si="100"/>
        <v>0</v>
      </c>
    </row>
    <row r="269" spans="1:31" x14ac:dyDescent="0.25">
      <c r="A269" s="36">
        <v>260</v>
      </c>
      <c r="B269" s="33"/>
      <c r="C269" s="33"/>
      <c r="D269" s="27"/>
      <c r="E269" s="34"/>
      <c r="F269" s="169"/>
      <c r="G269" s="170"/>
      <c r="H269" s="171"/>
      <c r="I269" s="16" t="e">
        <f t="shared" si="101"/>
        <v>#VALUE!</v>
      </c>
      <c r="J269" s="15" t="e">
        <f t="shared" si="93"/>
        <v>#VALUE!</v>
      </c>
      <c r="K269" s="16">
        <f t="shared" si="102"/>
        <v>0</v>
      </c>
      <c r="L269" s="16" t="e">
        <f t="shared" si="103"/>
        <v>#VALUE!</v>
      </c>
      <c r="M269" s="89">
        <f t="shared" si="104"/>
        <v>0</v>
      </c>
      <c r="N269" s="68">
        <f t="shared" si="105"/>
        <v>0</v>
      </c>
      <c r="O269" s="68" t="e">
        <f t="shared" si="106"/>
        <v>#VALUE!</v>
      </c>
      <c r="P269" s="68" t="e">
        <f t="shared" si="107"/>
        <v>#VALUE!</v>
      </c>
      <c r="Q269" s="17" t="e">
        <f t="shared" si="108"/>
        <v>#VALUE!</v>
      </c>
      <c r="R269" s="17" t="e">
        <f t="shared" si="109"/>
        <v>#VALUE!</v>
      </c>
      <c r="S269" s="17">
        <f t="shared" si="110"/>
        <v>0</v>
      </c>
      <c r="T269" s="35" t="str">
        <f t="shared" si="111"/>
        <v/>
      </c>
      <c r="U269" s="35" t="str">
        <f t="shared" si="91"/>
        <v/>
      </c>
      <c r="V269" s="35">
        <f t="shared" si="92"/>
        <v>0</v>
      </c>
      <c r="W269" s="161" t="e">
        <f>VLOOKUP(CertState,Lookups!$A$30:$E$32,2,FALSE)</f>
        <v>#N/A</v>
      </c>
      <c r="X269" s="162" t="str">
        <f t="shared" si="94"/>
        <v/>
      </c>
      <c r="Y269" s="135" t="e">
        <f>VLOOKUP(CertState,Lookups!$A$30:$E$32,3,FALSE)</f>
        <v>#N/A</v>
      </c>
      <c r="Z269" s="162" t="str">
        <f t="shared" si="95"/>
        <v/>
      </c>
      <c r="AA269" s="162" t="str">
        <f t="shared" si="96"/>
        <v/>
      </c>
      <c r="AB269" t="str">
        <f t="shared" si="97"/>
        <v/>
      </c>
      <c r="AC269" t="str">
        <f t="shared" si="98"/>
        <v/>
      </c>
      <c r="AD269" s="162" t="str">
        <f t="shared" si="99"/>
        <v/>
      </c>
      <c r="AE269" s="162">
        <f t="shared" si="100"/>
        <v>0</v>
      </c>
    </row>
    <row r="270" spans="1:31" x14ac:dyDescent="0.25">
      <c r="A270" s="36">
        <v>261</v>
      </c>
      <c r="B270" s="33"/>
      <c r="C270" s="33"/>
      <c r="D270" s="27"/>
      <c r="E270" s="34"/>
      <c r="F270" s="169"/>
      <c r="G270" s="170"/>
      <c r="H270" s="171"/>
      <c r="I270" s="16" t="e">
        <f t="shared" si="101"/>
        <v>#VALUE!</v>
      </c>
      <c r="J270" s="15" t="e">
        <f t="shared" si="93"/>
        <v>#VALUE!</v>
      </c>
      <c r="K270" s="16">
        <f t="shared" si="102"/>
        <v>0</v>
      </c>
      <c r="L270" s="16" t="e">
        <f t="shared" si="103"/>
        <v>#VALUE!</v>
      </c>
      <c r="M270" s="89">
        <f t="shared" si="104"/>
        <v>0</v>
      </c>
      <c r="N270" s="68">
        <f t="shared" si="105"/>
        <v>0</v>
      </c>
      <c r="O270" s="68" t="e">
        <f t="shared" si="106"/>
        <v>#VALUE!</v>
      </c>
      <c r="P270" s="68" t="e">
        <f t="shared" si="107"/>
        <v>#VALUE!</v>
      </c>
      <c r="Q270" s="17" t="e">
        <f t="shared" si="108"/>
        <v>#VALUE!</v>
      </c>
      <c r="R270" s="17" t="e">
        <f t="shared" si="109"/>
        <v>#VALUE!</v>
      </c>
      <c r="S270" s="17">
        <f t="shared" si="110"/>
        <v>0</v>
      </c>
      <c r="T270" s="35" t="str">
        <f t="shared" si="111"/>
        <v/>
      </c>
      <c r="U270" s="35" t="str">
        <f t="shared" si="91"/>
        <v/>
      </c>
      <c r="V270" s="35">
        <f t="shared" si="92"/>
        <v>0</v>
      </c>
      <c r="W270" s="161" t="e">
        <f>VLOOKUP(CertState,Lookups!$A$30:$E$32,2,FALSE)</f>
        <v>#N/A</v>
      </c>
      <c r="X270" s="162" t="str">
        <f t="shared" si="94"/>
        <v/>
      </c>
      <c r="Y270" s="135" t="e">
        <f>VLOOKUP(CertState,Lookups!$A$30:$E$32,3,FALSE)</f>
        <v>#N/A</v>
      </c>
      <c r="Z270" s="162" t="str">
        <f t="shared" si="95"/>
        <v/>
      </c>
      <c r="AA270" s="162" t="str">
        <f t="shared" si="96"/>
        <v/>
      </c>
      <c r="AB270" t="str">
        <f t="shared" si="97"/>
        <v/>
      </c>
      <c r="AC270" t="str">
        <f t="shared" si="98"/>
        <v/>
      </c>
      <c r="AD270" s="162" t="str">
        <f t="shared" si="99"/>
        <v/>
      </c>
      <c r="AE270" s="162">
        <f t="shared" si="100"/>
        <v>0</v>
      </c>
    </row>
    <row r="271" spans="1:31" x14ac:dyDescent="0.25">
      <c r="A271" s="36">
        <v>262</v>
      </c>
      <c r="B271" s="33"/>
      <c r="C271" s="33"/>
      <c r="D271" s="27"/>
      <c r="E271" s="34"/>
      <c r="F271" s="169"/>
      <c r="G271" s="170"/>
      <c r="H271" s="171"/>
      <c r="I271" s="16" t="e">
        <f t="shared" si="101"/>
        <v>#VALUE!</v>
      </c>
      <c r="J271" s="15" t="e">
        <f t="shared" si="93"/>
        <v>#VALUE!</v>
      </c>
      <c r="K271" s="16">
        <f t="shared" si="102"/>
        <v>0</v>
      </c>
      <c r="L271" s="16" t="e">
        <f t="shared" si="103"/>
        <v>#VALUE!</v>
      </c>
      <c r="M271" s="89">
        <f t="shared" si="104"/>
        <v>0</v>
      </c>
      <c r="N271" s="68">
        <f t="shared" si="105"/>
        <v>0</v>
      </c>
      <c r="O271" s="68" t="e">
        <f t="shared" si="106"/>
        <v>#VALUE!</v>
      </c>
      <c r="P271" s="68" t="e">
        <f t="shared" si="107"/>
        <v>#VALUE!</v>
      </c>
      <c r="Q271" s="17" t="e">
        <f t="shared" si="108"/>
        <v>#VALUE!</v>
      </c>
      <c r="R271" s="17" t="e">
        <f t="shared" si="109"/>
        <v>#VALUE!</v>
      </c>
      <c r="S271" s="17">
        <f t="shared" si="110"/>
        <v>0</v>
      </c>
      <c r="T271" s="35" t="str">
        <f t="shared" si="111"/>
        <v/>
      </c>
      <c r="U271" s="35" t="str">
        <f t="shared" si="91"/>
        <v/>
      </c>
      <c r="V271" s="35">
        <f t="shared" si="92"/>
        <v>0</v>
      </c>
      <c r="W271" s="161" t="e">
        <f>VLOOKUP(CertState,Lookups!$A$30:$E$32,2,FALSE)</f>
        <v>#N/A</v>
      </c>
      <c r="X271" s="162" t="str">
        <f t="shared" si="94"/>
        <v/>
      </c>
      <c r="Y271" s="135" t="e">
        <f>VLOOKUP(CertState,Lookups!$A$30:$E$32,3,FALSE)</f>
        <v>#N/A</v>
      </c>
      <c r="Z271" s="162" t="str">
        <f t="shared" si="95"/>
        <v/>
      </c>
      <c r="AA271" s="162" t="str">
        <f t="shared" si="96"/>
        <v/>
      </c>
      <c r="AB271" t="str">
        <f t="shared" si="97"/>
        <v/>
      </c>
      <c r="AC271" t="str">
        <f t="shared" si="98"/>
        <v/>
      </c>
      <c r="AD271" s="162" t="str">
        <f t="shared" si="99"/>
        <v/>
      </c>
      <c r="AE271" s="162">
        <f t="shared" si="100"/>
        <v>0</v>
      </c>
    </row>
    <row r="272" spans="1:31" x14ac:dyDescent="0.25">
      <c r="A272" s="36">
        <v>263</v>
      </c>
      <c r="B272" s="33"/>
      <c r="C272" s="33"/>
      <c r="D272" s="27"/>
      <c r="E272" s="34"/>
      <c r="F272" s="169"/>
      <c r="G272" s="170"/>
      <c r="H272" s="171"/>
      <c r="I272" s="16" t="e">
        <f t="shared" si="101"/>
        <v>#VALUE!</v>
      </c>
      <c r="J272" s="15" t="e">
        <f t="shared" si="93"/>
        <v>#VALUE!</v>
      </c>
      <c r="K272" s="16">
        <f t="shared" si="102"/>
        <v>0</v>
      </c>
      <c r="L272" s="16" t="e">
        <f t="shared" si="103"/>
        <v>#VALUE!</v>
      </c>
      <c r="M272" s="89">
        <f t="shared" si="104"/>
        <v>0</v>
      </c>
      <c r="N272" s="68">
        <f t="shared" si="105"/>
        <v>0</v>
      </c>
      <c r="O272" s="68" t="e">
        <f t="shared" si="106"/>
        <v>#VALUE!</v>
      </c>
      <c r="P272" s="68" t="e">
        <f t="shared" si="107"/>
        <v>#VALUE!</v>
      </c>
      <c r="Q272" s="17" t="e">
        <f t="shared" si="108"/>
        <v>#VALUE!</v>
      </c>
      <c r="R272" s="17" t="e">
        <f t="shared" si="109"/>
        <v>#VALUE!</v>
      </c>
      <c r="S272" s="17">
        <f t="shared" si="110"/>
        <v>0</v>
      </c>
      <c r="T272" s="35" t="str">
        <f t="shared" si="111"/>
        <v/>
      </c>
      <c r="U272" s="35" t="str">
        <f t="shared" si="91"/>
        <v/>
      </c>
      <c r="V272" s="35">
        <f t="shared" si="92"/>
        <v>0</v>
      </c>
      <c r="W272" s="161" t="e">
        <f>VLOOKUP(CertState,Lookups!$A$30:$E$32,2,FALSE)</f>
        <v>#N/A</v>
      </c>
      <c r="X272" s="162" t="str">
        <f t="shared" si="94"/>
        <v/>
      </c>
      <c r="Y272" s="135" t="e">
        <f>VLOOKUP(CertState,Lookups!$A$30:$E$32,3,FALSE)</f>
        <v>#N/A</v>
      </c>
      <c r="Z272" s="162" t="str">
        <f t="shared" si="95"/>
        <v/>
      </c>
      <c r="AA272" s="162" t="str">
        <f t="shared" si="96"/>
        <v/>
      </c>
      <c r="AB272" t="str">
        <f t="shared" si="97"/>
        <v/>
      </c>
      <c r="AC272" t="str">
        <f t="shared" si="98"/>
        <v/>
      </c>
      <c r="AD272" s="162" t="str">
        <f t="shared" si="99"/>
        <v/>
      </c>
      <c r="AE272" s="162">
        <f t="shared" si="100"/>
        <v>0</v>
      </c>
    </row>
    <row r="273" spans="1:31" x14ac:dyDescent="0.25">
      <c r="A273" s="36">
        <v>264</v>
      </c>
      <c r="B273" s="33"/>
      <c r="C273" s="33"/>
      <c r="D273" s="27"/>
      <c r="E273" s="34"/>
      <c r="F273" s="169"/>
      <c r="G273" s="170"/>
      <c r="H273" s="171"/>
      <c r="I273" s="16" t="e">
        <f t="shared" si="101"/>
        <v>#VALUE!</v>
      </c>
      <c r="J273" s="15" t="e">
        <f t="shared" si="93"/>
        <v>#VALUE!</v>
      </c>
      <c r="K273" s="16">
        <f t="shared" si="102"/>
        <v>0</v>
      </c>
      <c r="L273" s="16" t="e">
        <f t="shared" si="103"/>
        <v>#VALUE!</v>
      </c>
      <c r="M273" s="89">
        <f t="shared" si="104"/>
        <v>0</v>
      </c>
      <c r="N273" s="68">
        <f t="shared" si="105"/>
        <v>0</v>
      </c>
      <c r="O273" s="68" t="e">
        <f t="shared" si="106"/>
        <v>#VALUE!</v>
      </c>
      <c r="P273" s="68" t="e">
        <f t="shared" si="107"/>
        <v>#VALUE!</v>
      </c>
      <c r="Q273" s="17" t="e">
        <f t="shared" si="108"/>
        <v>#VALUE!</v>
      </c>
      <c r="R273" s="17" t="e">
        <f t="shared" si="109"/>
        <v>#VALUE!</v>
      </c>
      <c r="S273" s="17">
        <f t="shared" si="110"/>
        <v>0</v>
      </c>
      <c r="T273" s="35" t="str">
        <f t="shared" si="111"/>
        <v/>
      </c>
      <c r="U273" s="35" t="str">
        <f t="shared" si="91"/>
        <v/>
      </c>
      <c r="V273" s="35">
        <f t="shared" si="92"/>
        <v>0</v>
      </c>
      <c r="W273" s="161" t="e">
        <f>VLOOKUP(CertState,Lookups!$A$30:$E$32,2,FALSE)</f>
        <v>#N/A</v>
      </c>
      <c r="X273" s="162" t="str">
        <f t="shared" si="94"/>
        <v/>
      </c>
      <c r="Y273" s="135" t="e">
        <f>VLOOKUP(CertState,Lookups!$A$30:$E$32,3,FALSE)</f>
        <v>#N/A</v>
      </c>
      <c r="Z273" s="162" t="str">
        <f t="shared" si="95"/>
        <v/>
      </c>
      <c r="AA273" s="162" t="str">
        <f t="shared" si="96"/>
        <v/>
      </c>
      <c r="AB273" t="str">
        <f t="shared" si="97"/>
        <v/>
      </c>
      <c r="AC273" t="str">
        <f t="shared" si="98"/>
        <v/>
      </c>
      <c r="AD273" s="162" t="str">
        <f t="shared" si="99"/>
        <v/>
      </c>
      <c r="AE273" s="162">
        <f t="shared" si="100"/>
        <v>0</v>
      </c>
    </row>
    <row r="274" spans="1:31" x14ac:dyDescent="0.25">
      <c r="A274" s="36">
        <v>265</v>
      </c>
      <c r="B274" s="33"/>
      <c r="C274" s="33"/>
      <c r="D274" s="27"/>
      <c r="E274" s="34"/>
      <c r="F274" s="169"/>
      <c r="G274" s="170"/>
      <c r="H274" s="171"/>
      <c r="I274" s="16" t="e">
        <f t="shared" si="101"/>
        <v>#VALUE!</v>
      </c>
      <c r="J274" s="15" t="e">
        <f t="shared" si="93"/>
        <v>#VALUE!</v>
      </c>
      <c r="K274" s="16">
        <f t="shared" si="102"/>
        <v>0</v>
      </c>
      <c r="L274" s="16" t="e">
        <f t="shared" si="103"/>
        <v>#VALUE!</v>
      </c>
      <c r="M274" s="89">
        <f t="shared" si="104"/>
        <v>0</v>
      </c>
      <c r="N274" s="68">
        <f t="shared" si="105"/>
        <v>0</v>
      </c>
      <c r="O274" s="68" t="e">
        <f t="shared" si="106"/>
        <v>#VALUE!</v>
      </c>
      <c r="P274" s="68" t="e">
        <f t="shared" si="107"/>
        <v>#VALUE!</v>
      </c>
      <c r="Q274" s="17" t="e">
        <f t="shared" si="108"/>
        <v>#VALUE!</v>
      </c>
      <c r="R274" s="17" t="e">
        <f t="shared" si="109"/>
        <v>#VALUE!</v>
      </c>
      <c r="S274" s="17">
        <f t="shared" si="110"/>
        <v>0</v>
      </c>
      <c r="T274" s="35" t="str">
        <f t="shared" si="111"/>
        <v/>
      </c>
      <c r="U274" s="35" t="str">
        <f t="shared" si="91"/>
        <v/>
      </c>
      <c r="V274" s="35">
        <f t="shared" si="92"/>
        <v>0</v>
      </c>
      <c r="W274" s="161" t="e">
        <f>VLOOKUP(CertState,Lookups!$A$30:$E$32,2,FALSE)</f>
        <v>#N/A</v>
      </c>
      <c r="X274" s="162" t="str">
        <f t="shared" si="94"/>
        <v/>
      </c>
      <c r="Y274" s="135" t="e">
        <f>VLOOKUP(CertState,Lookups!$A$30:$E$32,3,FALSE)</f>
        <v>#N/A</v>
      </c>
      <c r="Z274" s="162" t="str">
        <f t="shared" si="95"/>
        <v/>
      </c>
      <c r="AA274" s="162" t="str">
        <f t="shared" si="96"/>
        <v/>
      </c>
      <c r="AB274" t="str">
        <f t="shared" si="97"/>
        <v/>
      </c>
      <c r="AC274" t="str">
        <f t="shared" si="98"/>
        <v/>
      </c>
      <c r="AD274" s="162" t="str">
        <f t="shared" si="99"/>
        <v/>
      </c>
      <c r="AE274" s="162">
        <f t="shared" si="100"/>
        <v>0</v>
      </c>
    </row>
    <row r="275" spans="1:31" x14ac:dyDescent="0.25">
      <c r="A275" s="36">
        <v>266</v>
      </c>
      <c r="B275" s="33"/>
      <c r="C275" s="33"/>
      <c r="D275" s="27"/>
      <c r="E275" s="34"/>
      <c r="F275" s="169"/>
      <c r="G275" s="170"/>
      <c r="H275" s="171"/>
      <c r="I275" s="16" t="e">
        <f t="shared" si="101"/>
        <v>#VALUE!</v>
      </c>
      <c r="J275" s="15" t="e">
        <f t="shared" si="93"/>
        <v>#VALUE!</v>
      </c>
      <c r="K275" s="16">
        <f t="shared" si="102"/>
        <v>0</v>
      </c>
      <c r="L275" s="16" t="e">
        <f t="shared" si="103"/>
        <v>#VALUE!</v>
      </c>
      <c r="M275" s="89">
        <f t="shared" si="104"/>
        <v>0</v>
      </c>
      <c r="N275" s="68">
        <f t="shared" si="105"/>
        <v>0</v>
      </c>
      <c r="O275" s="68" t="e">
        <f t="shared" si="106"/>
        <v>#VALUE!</v>
      </c>
      <c r="P275" s="68" t="e">
        <f t="shared" si="107"/>
        <v>#VALUE!</v>
      </c>
      <c r="Q275" s="17" t="e">
        <f t="shared" si="108"/>
        <v>#VALUE!</v>
      </c>
      <c r="R275" s="17" t="e">
        <f t="shared" si="109"/>
        <v>#VALUE!</v>
      </c>
      <c r="S275" s="17">
        <f t="shared" si="110"/>
        <v>0</v>
      </c>
      <c r="T275" s="35" t="str">
        <f t="shared" si="111"/>
        <v/>
      </c>
      <c r="U275" s="35" t="str">
        <f t="shared" si="91"/>
        <v/>
      </c>
      <c r="V275" s="35">
        <f t="shared" si="92"/>
        <v>0</v>
      </c>
      <c r="W275" s="161" t="e">
        <f>VLOOKUP(CertState,Lookups!$A$30:$E$32,2,FALSE)</f>
        <v>#N/A</v>
      </c>
      <c r="X275" s="162" t="str">
        <f t="shared" si="94"/>
        <v/>
      </c>
      <c r="Y275" s="135" t="e">
        <f>VLOOKUP(CertState,Lookups!$A$30:$E$32,3,FALSE)</f>
        <v>#N/A</v>
      </c>
      <c r="Z275" s="162" t="str">
        <f t="shared" si="95"/>
        <v/>
      </c>
      <c r="AA275" s="162" t="str">
        <f t="shared" si="96"/>
        <v/>
      </c>
      <c r="AB275" t="str">
        <f t="shared" si="97"/>
        <v/>
      </c>
      <c r="AC275" t="str">
        <f t="shared" si="98"/>
        <v/>
      </c>
      <c r="AD275" s="162" t="str">
        <f t="shared" si="99"/>
        <v/>
      </c>
      <c r="AE275" s="162">
        <f t="shared" si="100"/>
        <v>0</v>
      </c>
    </row>
    <row r="276" spans="1:31" x14ac:dyDescent="0.25">
      <c r="A276" s="36">
        <v>267</v>
      </c>
      <c r="B276" s="33"/>
      <c r="C276" s="33"/>
      <c r="D276" s="27"/>
      <c r="E276" s="34"/>
      <c r="F276" s="169"/>
      <c r="G276" s="170"/>
      <c r="H276" s="171"/>
      <c r="I276" s="16" t="e">
        <f t="shared" si="101"/>
        <v>#VALUE!</v>
      </c>
      <c r="J276" s="15" t="e">
        <f t="shared" si="93"/>
        <v>#VALUE!</v>
      </c>
      <c r="K276" s="16">
        <f t="shared" si="102"/>
        <v>0</v>
      </c>
      <c r="L276" s="16" t="e">
        <f t="shared" si="103"/>
        <v>#VALUE!</v>
      </c>
      <c r="M276" s="89">
        <f t="shared" si="104"/>
        <v>0</v>
      </c>
      <c r="N276" s="68">
        <f t="shared" si="105"/>
        <v>0</v>
      </c>
      <c r="O276" s="68" t="e">
        <f t="shared" si="106"/>
        <v>#VALUE!</v>
      </c>
      <c r="P276" s="68" t="e">
        <f t="shared" si="107"/>
        <v>#VALUE!</v>
      </c>
      <c r="Q276" s="17" t="e">
        <f t="shared" si="108"/>
        <v>#VALUE!</v>
      </c>
      <c r="R276" s="17" t="e">
        <f t="shared" si="109"/>
        <v>#VALUE!</v>
      </c>
      <c r="S276" s="17">
        <f t="shared" si="110"/>
        <v>0</v>
      </c>
      <c r="T276" s="35" t="str">
        <f t="shared" si="111"/>
        <v/>
      </c>
      <c r="U276" s="35" t="str">
        <f t="shared" si="91"/>
        <v/>
      </c>
      <c r="V276" s="35">
        <f t="shared" si="92"/>
        <v>0</v>
      </c>
      <c r="W276" s="161" t="e">
        <f>VLOOKUP(CertState,Lookups!$A$30:$E$32,2,FALSE)</f>
        <v>#N/A</v>
      </c>
      <c r="X276" s="162" t="str">
        <f t="shared" si="94"/>
        <v/>
      </c>
      <c r="Y276" s="135" t="e">
        <f>VLOOKUP(CertState,Lookups!$A$30:$E$32,3,FALSE)</f>
        <v>#N/A</v>
      </c>
      <c r="Z276" s="162" t="str">
        <f t="shared" si="95"/>
        <v/>
      </c>
      <c r="AA276" s="162" t="str">
        <f t="shared" si="96"/>
        <v/>
      </c>
      <c r="AB276" t="str">
        <f t="shared" si="97"/>
        <v/>
      </c>
      <c r="AC276" t="str">
        <f t="shared" si="98"/>
        <v/>
      </c>
      <c r="AD276" s="162" t="str">
        <f t="shared" si="99"/>
        <v/>
      </c>
      <c r="AE276" s="162">
        <f t="shared" si="100"/>
        <v>0</v>
      </c>
    </row>
    <row r="277" spans="1:31" x14ac:dyDescent="0.25">
      <c r="A277" s="36">
        <v>268</v>
      </c>
      <c r="B277" s="33"/>
      <c r="C277" s="33"/>
      <c r="D277" s="27"/>
      <c r="E277" s="34"/>
      <c r="F277" s="169"/>
      <c r="G277" s="170"/>
      <c r="H277" s="171"/>
      <c r="I277" s="16" t="e">
        <f t="shared" si="101"/>
        <v>#VALUE!</v>
      </c>
      <c r="J277" s="15" t="e">
        <f t="shared" si="93"/>
        <v>#VALUE!</v>
      </c>
      <c r="K277" s="16">
        <f t="shared" si="102"/>
        <v>0</v>
      </c>
      <c r="L277" s="16" t="e">
        <f t="shared" si="103"/>
        <v>#VALUE!</v>
      </c>
      <c r="M277" s="89">
        <f t="shared" si="104"/>
        <v>0</v>
      </c>
      <c r="N277" s="68">
        <f t="shared" si="105"/>
        <v>0</v>
      </c>
      <c r="O277" s="68" t="e">
        <f t="shared" si="106"/>
        <v>#VALUE!</v>
      </c>
      <c r="P277" s="68" t="e">
        <f t="shared" si="107"/>
        <v>#VALUE!</v>
      </c>
      <c r="Q277" s="17" t="e">
        <f t="shared" si="108"/>
        <v>#VALUE!</v>
      </c>
      <c r="R277" s="17" t="e">
        <f t="shared" si="109"/>
        <v>#VALUE!</v>
      </c>
      <c r="S277" s="17">
        <f t="shared" si="110"/>
        <v>0</v>
      </c>
      <c r="T277" s="35" t="str">
        <f t="shared" si="111"/>
        <v/>
      </c>
      <c r="U277" s="35" t="str">
        <f t="shared" si="91"/>
        <v/>
      </c>
      <c r="V277" s="35">
        <f t="shared" si="92"/>
        <v>0</v>
      </c>
      <c r="W277" s="161" t="e">
        <f>VLOOKUP(CertState,Lookups!$A$30:$E$32,2,FALSE)</f>
        <v>#N/A</v>
      </c>
      <c r="X277" s="162" t="str">
        <f t="shared" si="94"/>
        <v/>
      </c>
      <c r="Y277" s="135" t="e">
        <f>VLOOKUP(CertState,Lookups!$A$30:$E$32,3,FALSE)</f>
        <v>#N/A</v>
      </c>
      <c r="Z277" s="162" t="str">
        <f t="shared" si="95"/>
        <v/>
      </c>
      <c r="AA277" s="162" t="str">
        <f t="shared" si="96"/>
        <v/>
      </c>
      <c r="AB277" t="str">
        <f t="shared" si="97"/>
        <v/>
      </c>
      <c r="AC277" t="str">
        <f t="shared" si="98"/>
        <v/>
      </c>
      <c r="AD277" s="162" t="str">
        <f t="shared" si="99"/>
        <v/>
      </c>
      <c r="AE277" s="162">
        <f t="shared" si="100"/>
        <v>0</v>
      </c>
    </row>
    <row r="278" spans="1:31" x14ac:dyDescent="0.25">
      <c r="A278" s="36">
        <v>269</v>
      </c>
      <c r="B278" s="33"/>
      <c r="C278" s="33"/>
      <c r="D278" s="27"/>
      <c r="E278" s="34"/>
      <c r="F278" s="169"/>
      <c r="G278" s="170"/>
      <c r="H278" s="171"/>
      <c r="I278" s="16" t="e">
        <f t="shared" si="101"/>
        <v>#VALUE!</v>
      </c>
      <c r="J278" s="15" t="e">
        <f t="shared" si="93"/>
        <v>#VALUE!</v>
      </c>
      <c r="K278" s="16">
        <f t="shared" si="102"/>
        <v>0</v>
      </c>
      <c r="L278" s="16" t="e">
        <f t="shared" si="103"/>
        <v>#VALUE!</v>
      </c>
      <c r="M278" s="89">
        <f t="shared" si="104"/>
        <v>0</v>
      </c>
      <c r="N278" s="68">
        <f t="shared" si="105"/>
        <v>0</v>
      </c>
      <c r="O278" s="68" t="e">
        <f t="shared" si="106"/>
        <v>#VALUE!</v>
      </c>
      <c r="P278" s="68" t="e">
        <f t="shared" si="107"/>
        <v>#VALUE!</v>
      </c>
      <c r="Q278" s="17" t="e">
        <f t="shared" si="108"/>
        <v>#VALUE!</v>
      </c>
      <c r="R278" s="17" t="e">
        <f t="shared" si="109"/>
        <v>#VALUE!</v>
      </c>
      <c r="S278" s="17">
        <f t="shared" si="110"/>
        <v>0</v>
      </c>
      <c r="T278" s="35" t="str">
        <f t="shared" si="111"/>
        <v/>
      </c>
      <c r="U278" s="35" t="str">
        <f t="shared" si="91"/>
        <v/>
      </c>
      <c r="V278" s="35">
        <f t="shared" si="92"/>
        <v>0</v>
      </c>
      <c r="W278" s="161" t="e">
        <f>VLOOKUP(CertState,Lookups!$A$30:$E$32,2,FALSE)</f>
        <v>#N/A</v>
      </c>
      <c r="X278" s="162" t="str">
        <f t="shared" si="94"/>
        <v/>
      </c>
      <c r="Y278" s="135" t="e">
        <f>VLOOKUP(CertState,Lookups!$A$30:$E$32,3,FALSE)</f>
        <v>#N/A</v>
      </c>
      <c r="Z278" s="162" t="str">
        <f t="shared" si="95"/>
        <v/>
      </c>
      <c r="AA278" s="162" t="str">
        <f t="shared" si="96"/>
        <v/>
      </c>
      <c r="AB278" t="str">
        <f t="shared" si="97"/>
        <v/>
      </c>
      <c r="AC278" t="str">
        <f t="shared" si="98"/>
        <v/>
      </c>
      <c r="AD278" s="162" t="str">
        <f t="shared" si="99"/>
        <v/>
      </c>
      <c r="AE278" s="162">
        <f t="shared" si="100"/>
        <v>0</v>
      </c>
    </row>
    <row r="279" spans="1:31" x14ac:dyDescent="0.25">
      <c r="A279" s="36">
        <v>270</v>
      </c>
      <c r="B279" s="33"/>
      <c r="C279" s="33"/>
      <c r="D279" s="27"/>
      <c r="E279" s="34"/>
      <c r="F279" s="169"/>
      <c r="G279" s="170"/>
      <c r="H279" s="171"/>
      <c r="I279" s="16" t="e">
        <f t="shared" si="101"/>
        <v>#VALUE!</v>
      </c>
      <c r="J279" s="15" t="e">
        <f t="shared" si="93"/>
        <v>#VALUE!</v>
      </c>
      <c r="K279" s="16">
        <f t="shared" si="102"/>
        <v>0</v>
      </c>
      <c r="L279" s="16" t="e">
        <f t="shared" si="103"/>
        <v>#VALUE!</v>
      </c>
      <c r="M279" s="89">
        <f t="shared" si="104"/>
        <v>0</v>
      </c>
      <c r="N279" s="68">
        <f t="shared" si="105"/>
        <v>0</v>
      </c>
      <c r="O279" s="68" t="e">
        <f t="shared" si="106"/>
        <v>#VALUE!</v>
      </c>
      <c r="P279" s="68" t="e">
        <f t="shared" si="107"/>
        <v>#VALUE!</v>
      </c>
      <c r="Q279" s="17" t="e">
        <f t="shared" si="108"/>
        <v>#VALUE!</v>
      </c>
      <c r="R279" s="17" t="e">
        <f t="shared" si="109"/>
        <v>#VALUE!</v>
      </c>
      <c r="S279" s="17">
        <f t="shared" si="110"/>
        <v>0</v>
      </c>
      <c r="T279" s="35" t="str">
        <f t="shared" si="111"/>
        <v/>
      </c>
      <c r="U279" s="35" t="str">
        <f t="shared" si="91"/>
        <v/>
      </c>
      <c r="V279" s="35">
        <f t="shared" si="92"/>
        <v>0</v>
      </c>
      <c r="W279" s="161" t="e">
        <f>VLOOKUP(CertState,Lookups!$A$30:$E$32,2,FALSE)</f>
        <v>#N/A</v>
      </c>
      <c r="X279" s="162" t="str">
        <f t="shared" si="94"/>
        <v/>
      </c>
      <c r="Y279" s="135" t="e">
        <f>VLOOKUP(CertState,Lookups!$A$30:$E$32,3,FALSE)</f>
        <v>#N/A</v>
      </c>
      <c r="Z279" s="162" t="str">
        <f t="shared" si="95"/>
        <v/>
      </c>
      <c r="AA279" s="162" t="str">
        <f t="shared" si="96"/>
        <v/>
      </c>
      <c r="AB279" t="str">
        <f t="shared" si="97"/>
        <v/>
      </c>
      <c r="AC279" t="str">
        <f t="shared" si="98"/>
        <v/>
      </c>
      <c r="AD279" s="162" t="str">
        <f t="shared" si="99"/>
        <v/>
      </c>
      <c r="AE279" s="162">
        <f t="shared" si="100"/>
        <v>0</v>
      </c>
    </row>
    <row r="280" spans="1:31" x14ac:dyDescent="0.25">
      <c r="A280" s="36">
        <v>271</v>
      </c>
      <c r="B280" s="33"/>
      <c r="C280" s="33"/>
      <c r="D280" s="27"/>
      <c r="E280" s="34"/>
      <c r="F280" s="169"/>
      <c r="G280" s="170"/>
      <c r="H280" s="171"/>
      <c r="I280" s="16" t="e">
        <f t="shared" si="101"/>
        <v>#VALUE!</v>
      </c>
      <c r="J280" s="15" t="e">
        <f t="shared" si="93"/>
        <v>#VALUE!</v>
      </c>
      <c r="K280" s="16">
        <f t="shared" si="102"/>
        <v>0</v>
      </c>
      <c r="L280" s="16" t="e">
        <f t="shared" si="103"/>
        <v>#VALUE!</v>
      </c>
      <c r="M280" s="89">
        <f t="shared" si="104"/>
        <v>0</v>
      </c>
      <c r="N280" s="68">
        <f t="shared" si="105"/>
        <v>0</v>
      </c>
      <c r="O280" s="68" t="e">
        <f t="shared" si="106"/>
        <v>#VALUE!</v>
      </c>
      <c r="P280" s="68" t="e">
        <f t="shared" si="107"/>
        <v>#VALUE!</v>
      </c>
      <c r="Q280" s="17" t="e">
        <f t="shared" si="108"/>
        <v>#VALUE!</v>
      </c>
      <c r="R280" s="17" t="e">
        <f t="shared" si="109"/>
        <v>#VALUE!</v>
      </c>
      <c r="S280" s="17">
        <f t="shared" si="110"/>
        <v>0</v>
      </c>
      <c r="T280" s="35" t="str">
        <f t="shared" si="111"/>
        <v/>
      </c>
      <c r="U280" s="35" t="str">
        <f t="shared" si="91"/>
        <v/>
      </c>
      <c r="V280" s="35">
        <f t="shared" si="92"/>
        <v>0</v>
      </c>
      <c r="W280" s="161" t="e">
        <f>VLOOKUP(CertState,Lookups!$A$30:$E$32,2,FALSE)</f>
        <v>#N/A</v>
      </c>
      <c r="X280" s="162" t="str">
        <f t="shared" si="94"/>
        <v/>
      </c>
      <c r="Y280" s="135" t="e">
        <f>VLOOKUP(CertState,Lookups!$A$30:$E$32,3,FALSE)</f>
        <v>#N/A</v>
      </c>
      <c r="Z280" s="162" t="str">
        <f t="shared" si="95"/>
        <v/>
      </c>
      <c r="AA280" s="162" t="str">
        <f t="shared" si="96"/>
        <v/>
      </c>
      <c r="AB280" t="str">
        <f t="shared" si="97"/>
        <v/>
      </c>
      <c r="AC280" t="str">
        <f t="shared" si="98"/>
        <v/>
      </c>
      <c r="AD280" s="162" t="str">
        <f t="shared" si="99"/>
        <v/>
      </c>
      <c r="AE280" s="162">
        <f t="shared" si="100"/>
        <v>0</v>
      </c>
    </row>
    <row r="281" spans="1:31" x14ac:dyDescent="0.25">
      <c r="A281" s="36">
        <v>272</v>
      </c>
      <c r="B281" s="33"/>
      <c r="C281" s="33"/>
      <c r="D281" s="27"/>
      <c r="E281" s="34"/>
      <c r="F281" s="169"/>
      <c r="G281" s="170"/>
      <c r="H281" s="171"/>
      <c r="I281" s="16" t="e">
        <f t="shared" si="101"/>
        <v>#VALUE!</v>
      </c>
      <c r="J281" s="15" t="e">
        <f t="shared" si="93"/>
        <v>#VALUE!</v>
      </c>
      <c r="K281" s="16">
        <f t="shared" si="102"/>
        <v>0</v>
      </c>
      <c r="L281" s="16" t="e">
        <f t="shared" si="103"/>
        <v>#VALUE!</v>
      </c>
      <c r="M281" s="89">
        <f t="shared" si="104"/>
        <v>0</v>
      </c>
      <c r="N281" s="68">
        <f t="shared" si="105"/>
        <v>0</v>
      </c>
      <c r="O281" s="68" t="e">
        <f t="shared" si="106"/>
        <v>#VALUE!</v>
      </c>
      <c r="P281" s="68" t="e">
        <f t="shared" si="107"/>
        <v>#VALUE!</v>
      </c>
      <c r="Q281" s="17" t="e">
        <f t="shared" si="108"/>
        <v>#VALUE!</v>
      </c>
      <c r="R281" s="17" t="e">
        <f t="shared" si="109"/>
        <v>#VALUE!</v>
      </c>
      <c r="S281" s="17">
        <f t="shared" si="110"/>
        <v>0</v>
      </c>
      <c r="T281" s="35" t="str">
        <f t="shared" si="111"/>
        <v/>
      </c>
      <c r="U281" s="35" t="str">
        <f t="shared" si="91"/>
        <v/>
      </c>
      <c r="V281" s="35">
        <f t="shared" si="92"/>
        <v>0</v>
      </c>
      <c r="W281" s="161" t="e">
        <f>VLOOKUP(CertState,Lookups!$A$30:$E$32,2,FALSE)</f>
        <v>#N/A</v>
      </c>
      <c r="X281" s="162" t="str">
        <f t="shared" si="94"/>
        <v/>
      </c>
      <c r="Y281" s="135" t="e">
        <f>VLOOKUP(CertState,Lookups!$A$30:$E$32,3,FALSE)</f>
        <v>#N/A</v>
      </c>
      <c r="Z281" s="162" t="str">
        <f t="shared" si="95"/>
        <v/>
      </c>
      <c r="AA281" s="162" t="str">
        <f t="shared" si="96"/>
        <v/>
      </c>
      <c r="AB281" t="str">
        <f t="shared" si="97"/>
        <v/>
      </c>
      <c r="AC281" t="str">
        <f t="shared" si="98"/>
        <v/>
      </c>
      <c r="AD281" s="162" t="str">
        <f t="shared" si="99"/>
        <v/>
      </c>
      <c r="AE281" s="162">
        <f t="shared" si="100"/>
        <v>0</v>
      </c>
    </row>
    <row r="282" spans="1:31" x14ac:dyDescent="0.25">
      <c r="A282" s="36">
        <v>273</v>
      </c>
      <c r="B282" s="33"/>
      <c r="C282" s="33"/>
      <c r="D282" s="27"/>
      <c r="E282" s="34"/>
      <c r="F282" s="169"/>
      <c r="G282" s="170"/>
      <c r="H282" s="171"/>
      <c r="I282" s="16" t="e">
        <f t="shared" si="101"/>
        <v>#VALUE!</v>
      </c>
      <c r="J282" s="15" t="e">
        <f t="shared" si="93"/>
        <v>#VALUE!</v>
      </c>
      <c r="K282" s="16">
        <f t="shared" si="102"/>
        <v>0</v>
      </c>
      <c r="L282" s="16" t="e">
        <f t="shared" si="103"/>
        <v>#VALUE!</v>
      </c>
      <c r="M282" s="89">
        <f t="shared" si="104"/>
        <v>0</v>
      </c>
      <c r="N282" s="68">
        <f t="shared" si="105"/>
        <v>0</v>
      </c>
      <c r="O282" s="68" t="e">
        <f t="shared" si="106"/>
        <v>#VALUE!</v>
      </c>
      <c r="P282" s="68" t="e">
        <f t="shared" si="107"/>
        <v>#VALUE!</v>
      </c>
      <c r="Q282" s="17" t="e">
        <f t="shared" si="108"/>
        <v>#VALUE!</v>
      </c>
      <c r="R282" s="17" t="e">
        <f t="shared" si="109"/>
        <v>#VALUE!</v>
      </c>
      <c r="S282" s="17">
        <f t="shared" si="110"/>
        <v>0</v>
      </c>
      <c r="T282" s="35" t="str">
        <f t="shared" si="111"/>
        <v/>
      </c>
      <c r="U282" s="35" t="str">
        <f t="shared" si="91"/>
        <v/>
      </c>
      <c r="V282" s="35">
        <f t="shared" si="92"/>
        <v>0</v>
      </c>
      <c r="W282" s="161" t="e">
        <f>VLOOKUP(CertState,Lookups!$A$30:$E$32,2,FALSE)</f>
        <v>#N/A</v>
      </c>
      <c r="X282" s="162" t="str">
        <f t="shared" si="94"/>
        <v/>
      </c>
      <c r="Y282" s="135" t="e">
        <f>VLOOKUP(CertState,Lookups!$A$30:$E$32,3,FALSE)</f>
        <v>#N/A</v>
      </c>
      <c r="Z282" s="162" t="str">
        <f t="shared" si="95"/>
        <v/>
      </c>
      <c r="AA282" s="162" t="str">
        <f t="shared" si="96"/>
        <v/>
      </c>
      <c r="AB282" t="str">
        <f t="shared" si="97"/>
        <v/>
      </c>
      <c r="AC282" t="str">
        <f t="shared" si="98"/>
        <v/>
      </c>
      <c r="AD282" s="162" t="str">
        <f t="shared" si="99"/>
        <v/>
      </c>
      <c r="AE282" s="162">
        <f t="shared" si="100"/>
        <v>0</v>
      </c>
    </row>
    <row r="283" spans="1:31" x14ac:dyDescent="0.25">
      <c r="A283" s="36">
        <v>274</v>
      </c>
      <c r="B283" s="33"/>
      <c r="C283" s="33"/>
      <c r="D283" s="27"/>
      <c r="E283" s="34"/>
      <c r="F283" s="169"/>
      <c r="G283" s="170"/>
      <c r="H283" s="171"/>
      <c r="I283" s="16" t="e">
        <f t="shared" si="101"/>
        <v>#VALUE!</v>
      </c>
      <c r="J283" s="15" t="e">
        <f t="shared" si="93"/>
        <v>#VALUE!</v>
      </c>
      <c r="K283" s="16">
        <f t="shared" si="102"/>
        <v>0</v>
      </c>
      <c r="L283" s="16" t="e">
        <f t="shared" si="103"/>
        <v>#VALUE!</v>
      </c>
      <c r="M283" s="89">
        <f t="shared" si="104"/>
        <v>0</v>
      </c>
      <c r="N283" s="68">
        <f t="shared" si="105"/>
        <v>0</v>
      </c>
      <c r="O283" s="68" t="e">
        <f t="shared" si="106"/>
        <v>#VALUE!</v>
      </c>
      <c r="P283" s="68" t="e">
        <f t="shared" si="107"/>
        <v>#VALUE!</v>
      </c>
      <c r="Q283" s="17" t="e">
        <f t="shared" si="108"/>
        <v>#VALUE!</v>
      </c>
      <c r="R283" s="17" t="e">
        <f t="shared" si="109"/>
        <v>#VALUE!</v>
      </c>
      <c r="S283" s="17">
        <f t="shared" si="110"/>
        <v>0</v>
      </c>
      <c r="T283" s="35" t="str">
        <f t="shared" si="111"/>
        <v/>
      </c>
      <c r="U283" s="35" t="str">
        <f t="shared" si="91"/>
        <v/>
      </c>
      <c r="V283" s="35">
        <f t="shared" si="92"/>
        <v>0</v>
      </c>
      <c r="W283" s="161" t="e">
        <f>VLOOKUP(CertState,Lookups!$A$30:$E$32,2,FALSE)</f>
        <v>#N/A</v>
      </c>
      <c r="X283" s="162" t="str">
        <f t="shared" si="94"/>
        <v/>
      </c>
      <c r="Y283" s="135" t="e">
        <f>VLOOKUP(CertState,Lookups!$A$30:$E$32,3,FALSE)</f>
        <v>#N/A</v>
      </c>
      <c r="Z283" s="162" t="str">
        <f t="shared" si="95"/>
        <v/>
      </c>
      <c r="AA283" s="162" t="str">
        <f t="shared" si="96"/>
        <v/>
      </c>
      <c r="AB283" t="str">
        <f t="shared" si="97"/>
        <v/>
      </c>
      <c r="AC283" t="str">
        <f t="shared" si="98"/>
        <v/>
      </c>
      <c r="AD283" s="162" t="str">
        <f t="shared" si="99"/>
        <v/>
      </c>
      <c r="AE283" s="162">
        <f t="shared" si="100"/>
        <v>0</v>
      </c>
    </row>
    <row r="284" spans="1:31" x14ac:dyDescent="0.25">
      <c r="A284" s="36">
        <v>275</v>
      </c>
      <c r="B284" s="33"/>
      <c r="C284" s="33"/>
      <c r="D284" s="27"/>
      <c r="E284" s="34"/>
      <c r="F284" s="169"/>
      <c r="G284" s="170"/>
      <c r="H284" s="171"/>
      <c r="I284" s="16" t="e">
        <f t="shared" si="101"/>
        <v>#VALUE!</v>
      </c>
      <c r="J284" s="15" t="e">
        <f t="shared" si="93"/>
        <v>#VALUE!</v>
      </c>
      <c r="K284" s="16">
        <f t="shared" si="102"/>
        <v>0</v>
      </c>
      <c r="L284" s="16" t="e">
        <f t="shared" si="103"/>
        <v>#VALUE!</v>
      </c>
      <c r="M284" s="89">
        <f t="shared" si="104"/>
        <v>0</v>
      </c>
      <c r="N284" s="68">
        <f t="shared" si="105"/>
        <v>0</v>
      </c>
      <c r="O284" s="68" t="e">
        <f t="shared" si="106"/>
        <v>#VALUE!</v>
      </c>
      <c r="P284" s="68" t="e">
        <f t="shared" si="107"/>
        <v>#VALUE!</v>
      </c>
      <c r="Q284" s="17" t="e">
        <f t="shared" si="108"/>
        <v>#VALUE!</v>
      </c>
      <c r="R284" s="17" t="e">
        <f t="shared" si="109"/>
        <v>#VALUE!</v>
      </c>
      <c r="S284" s="17">
        <f t="shared" si="110"/>
        <v>0</v>
      </c>
      <c r="T284" s="35" t="str">
        <f t="shared" si="111"/>
        <v/>
      </c>
      <c r="U284" s="35" t="str">
        <f t="shared" si="91"/>
        <v/>
      </c>
      <c r="V284" s="35">
        <f t="shared" si="92"/>
        <v>0</v>
      </c>
      <c r="W284" s="161" t="e">
        <f>VLOOKUP(CertState,Lookups!$A$30:$E$32,2,FALSE)</f>
        <v>#N/A</v>
      </c>
      <c r="X284" s="162" t="str">
        <f t="shared" si="94"/>
        <v/>
      </c>
      <c r="Y284" s="135" t="e">
        <f>VLOOKUP(CertState,Lookups!$A$30:$E$32,3,FALSE)</f>
        <v>#N/A</v>
      </c>
      <c r="Z284" s="162" t="str">
        <f t="shared" si="95"/>
        <v/>
      </c>
      <c r="AA284" s="162" t="str">
        <f t="shared" si="96"/>
        <v/>
      </c>
      <c r="AB284" t="str">
        <f t="shared" si="97"/>
        <v/>
      </c>
      <c r="AC284" t="str">
        <f t="shared" si="98"/>
        <v/>
      </c>
      <c r="AD284" s="162" t="str">
        <f t="shared" si="99"/>
        <v/>
      </c>
      <c r="AE284" s="162">
        <f t="shared" si="100"/>
        <v>0</v>
      </c>
    </row>
    <row r="285" spans="1:31" x14ac:dyDescent="0.25">
      <c r="A285" s="36">
        <v>276</v>
      </c>
      <c r="B285" s="33"/>
      <c r="C285" s="33"/>
      <c r="D285" s="27"/>
      <c r="E285" s="34"/>
      <c r="F285" s="169"/>
      <c r="G285" s="170"/>
      <c r="H285" s="171"/>
      <c r="I285" s="16" t="e">
        <f t="shared" si="101"/>
        <v>#VALUE!</v>
      </c>
      <c r="J285" s="15" t="e">
        <f t="shared" si="93"/>
        <v>#VALUE!</v>
      </c>
      <c r="K285" s="16">
        <f t="shared" si="102"/>
        <v>0</v>
      </c>
      <c r="L285" s="16" t="e">
        <f t="shared" si="103"/>
        <v>#VALUE!</v>
      </c>
      <c r="M285" s="89">
        <f t="shared" si="104"/>
        <v>0</v>
      </c>
      <c r="N285" s="68">
        <f t="shared" si="105"/>
        <v>0</v>
      </c>
      <c r="O285" s="68" t="e">
        <f t="shared" si="106"/>
        <v>#VALUE!</v>
      </c>
      <c r="P285" s="68" t="e">
        <f t="shared" si="107"/>
        <v>#VALUE!</v>
      </c>
      <c r="Q285" s="17" t="e">
        <f t="shared" si="108"/>
        <v>#VALUE!</v>
      </c>
      <c r="R285" s="17" t="e">
        <f t="shared" si="109"/>
        <v>#VALUE!</v>
      </c>
      <c r="S285" s="17">
        <f t="shared" si="110"/>
        <v>0</v>
      </c>
      <c r="T285" s="35" t="str">
        <f t="shared" si="111"/>
        <v/>
      </c>
      <c r="U285" s="35" t="str">
        <f t="shared" si="91"/>
        <v/>
      </c>
      <c r="V285" s="35">
        <f t="shared" si="92"/>
        <v>0</v>
      </c>
      <c r="W285" s="161" t="e">
        <f>VLOOKUP(CertState,Lookups!$A$30:$E$32,2,FALSE)</f>
        <v>#N/A</v>
      </c>
      <c r="X285" s="162" t="str">
        <f t="shared" si="94"/>
        <v/>
      </c>
      <c r="Y285" s="135" t="e">
        <f>VLOOKUP(CertState,Lookups!$A$30:$E$32,3,FALSE)</f>
        <v>#N/A</v>
      </c>
      <c r="Z285" s="162" t="str">
        <f t="shared" si="95"/>
        <v/>
      </c>
      <c r="AA285" s="162" t="str">
        <f t="shared" si="96"/>
        <v/>
      </c>
      <c r="AB285" t="str">
        <f t="shared" si="97"/>
        <v/>
      </c>
      <c r="AC285" t="str">
        <f t="shared" si="98"/>
        <v/>
      </c>
      <c r="AD285" s="162" t="str">
        <f t="shared" si="99"/>
        <v/>
      </c>
      <c r="AE285" s="162">
        <f t="shared" si="100"/>
        <v>0</v>
      </c>
    </row>
    <row r="286" spans="1:31" x14ac:dyDescent="0.25">
      <c r="A286" s="36">
        <v>277</v>
      </c>
      <c r="B286" s="33"/>
      <c r="C286" s="33"/>
      <c r="D286" s="27"/>
      <c r="E286" s="34"/>
      <c r="F286" s="169"/>
      <c r="G286" s="170"/>
      <c r="H286" s="171"/>
      <c r="I286" s="16" t="e">
        <f t="shared" si="101"/>
        <v>#VALUE!</v>
      </c>
      <c r="J286" s="15" t="e">
        <f t="shared" si="93"/>
        <v>#VALUE!</v>
      </c>
      <c r="K286" s="16">
        <f t="shared" si="102"/>
        <v>0</v>
      </c>
      <c r="L286" s="16" t="e">
        <f t="shared" si="103"/>
        <v>#VALUE!</v>
      </c>
      <c r="M286" s="89">
        <f t="shared" si="104"/>
        <v>0</v>
      </c>
      <c r="N286" s="68">
        <f t="shared" si="105"/>
        <v>0</v>
      </c>
      <c r="O286" s="68" t="e">
        <f t="shared" si="106"/>
        <v>#VALUE!</v>
      </c>
      <c r="P286" s="68" t="e">
        <f t="shared" si="107"/>
        <v>#VALUE!</v>
      </c>
      <c r="Q286" s="17" t="e">
        <f t="shared" si="108"/>
        <v>#VALUE!</v>
      </c>
      <c r="R286" s="17" t="e">
        <f t="shared" si="109"/>
        <v>#VALUE!</v>
      </c>
      <c r="S286" s="17">
        <f t="shared" si="110"/>
        <v>0</v>
      </c>
      <c r="T286" s="35" t="str">
        <f t="shared" si="111"/>
        <v/>
      </c>
      <c r="U286" s="35" t="str">
        <f t="shared" si="91"/>
        <v/>
      </c>
      <c r="V286" s="35">
        <f t="shared" si="92"/>
        <v>0</v>
      </c>
      <c r="W286" s="161" t="e">
        <f>VLOOKUP(CertState,Lookups!$A$30:$E$32,2,FALSE)</f>
        <v>#N/A</v>
      </c>
      <c r="X286" s="162" t="str">
        <f t="shared" si="94"/>
        <v/>
      </c>
      <c r="Y286" s="135" t="e">
        <f>VLOOKUP(CertState,Lookups!$A$30:$E$32,3,FALSE)</f>
        <v>#N/A</v>
      </c>
      <c r="Z286" s="162" t="str">
        <f t="shared" si="95"/>
        <v/>
      </c>
      <c r="AA286" s="162" t="str">
        <f t="shared" si="96"/>
        <v/>
      </c>
      <c r="AB286" t="str">
        <f t="shared" si="97"/>
        <v/>
      </c>
      <c r="AC286" t="str">
        <f t="shared" si="98"/>
        <v/>
      </c>
      <c r="AD286" s="162" t="str">
        <f t="shared" si="99"/>
        <v/>
      </c>
      <c r="AE286" s="162">
        <f t="shared" si="100"/>
        <v>0</v>
      </c>
    </row>
    <row r="287" spans="1:31" x14ac:dyDescent="0.25">
      <c r="A287" s="36">
        <v>278</v>
      </c>
      <c r="B287" s="33"/>
      <c r="C287" s="33"/>
      <c r="D287" s="27"/>
      <c r="E287" s="34"/>
      <c r="F287" s="169"/>
      <c r="G287" s="170"/>
      <c r="H287" s="171"/>
      <c r="I287" s="16" t="e">
        <f t="shared" si="101"/>
        <v>#VALUE!</v>
      </c>
      <c r="J287" s="15" t="e">
        <f t="shared" si="93"/>
        <v>#VALUE!</v>
      </c>
      <c r="K287" s="16">
        <f t="shared" si="102"/>
        <v>0</v>
      </c>
      <c r="L287" s="16" t="e">
        <f t="shared" si="103"/>
        <v>#VALUE!</v>
      </c>
      <c r="M287" s="89">
        <f t="shared" si="104"/>
        <v>0</v>
      </c>
      <c r="N287" s="68">
        <f t="shared" si="105"/>
        <v>0</v>
      </c>
      <c r="O287" s="68" t="e">
        <f t="shared" si="106"/>
        <v>#VALUE!</v>
      </c>
      <c r="P287" s="68" t="e">
        <f t="shared" si="107"/>
        <v>#VALUE!</v>
      </c>
      <c r="Q287" s="17" t="e">
        <f t="shared" si="108"/>
        <v>#VALUE!</v>
      </c>
      <c r="R287" s="17" t="e">
        <f t="shared" si="109"/>
        <v>#VALUE!</v>
      </c>
      <c r="S287" s="17">
        <f t="shared" si="110"/>
        <v>0</v>
      </c>
      <c r="T287" s="35" t="str">
        <f t="shared" si="111"/>
        <v/>
      </c>
      <c r="U287" s="35" t="str">
        <f t="shared" si="91"/>
        <v/>
      </c>
      <c r="V287" s="35">
        <f t="shared" si="92"/>
        <v>0</v>
      </c>
      <c r="W287" s="161" t="e">
        <f>VLOOKUP(CertState,Lookups!$A$30:$E$32,2,FALSE)</f>
        <v>#N/A</v>
      </c>
      <c r="X287" s="162" t="str">
        <f t="shared" si="94"/>
        <v/>
      </c>
      <c r="Y287" s="135" t="e">
        <f>VLOOKUP(CertState,Lookups!$A$30:$E$32,3,FALSE)</f>
        <v>#N/A</v>
      </c>
      <c r="Z287" s="162" t="str">
        <f t="shared" si="95"/>
        <v/>
      </c>
      <c r="AA287" s="162" t="str">
        <f t="shared" si="96"/>
        <v/>
      </c>
      <c r="AB287" t="str">
        <f t="shared" si="97"/>
        <v/>
      </c>
      <c r="AC287" t="str">
        <f t="shared" si="98"/>
        <v/>
      </c>
      <c r="AD287" s="162" t="str">
        <f t="shared" si="99"/>
        <v/>
      </c>
      <c r="AE287" s="162">
        <f t="shared" si="100"/>
        <v>0</v>
      </c>
    </row>
    <row r="288" spans="1:31" x14ac:dyDescent="0.25">
      <c r="A288" s="36">
        <v>279</v>
      </c>
      <c r="B288" s="33"/>
      <c r="C288" s="33"/>
      <c r="D288" s="27"/>
      <c r="E288" s="34"/>
      <c r="F288" s="169"/>
      <c r="G288" s="170"/>
      <c r="H288" s="171"/>
      <c r="I288" s="16" t="e">
        <f t="shared" si="101"/>
        <v>#VALUE!</v>
      </c>
      <c r="J288" s="15" t="e">
        <f t="shared" si="93"/>
        <v>#VALUE!</v>
      </c>
      <c r="K288" s="16">
        <f t="shared" si="102"/>
        <v>0</v>
      </c>
      <c r="L288" s="16" t="e">
        <f t="shared" si="103"/>
        <v>#VALUE!</v>
      </c>
      <c r="M288" s="89">
        <f t="shared" si="104"/>
        <v>0</v>
      </c>
      <c r="N288" s="68">
        <f t="shared" si="105"/>
        <v>0</v>
      </c>
      <c r="O288" s="68" t="e">
        <f t="shared" si="106"/>
        <v>#VALUE!</v>
      </c>
      <c r="P288" s="68" t="e">
        <f t="shared" si="107"/>
        <v>#VALUE!</v>
      </c>
      <c r="Q288" s="17" t="e">
        <f t="shared" si="108"/>
        <v>#VALUE!</v>
      </c>
      <c r="R288" s="17" t="e">
        <f t="shared" si="109"/>
        <v>#VALUE!</v>
      </c>
      <c r="S288" s="17">
        <f t="shared" si="110"/>
        <v>0</v>
      </c>
      <c r="T288" s="35" t="str">
        <f t="shared" si="111"/>
        <v/>
      </c>
      <c r="U288" s="35" t="str">
        <f t="shared" si="91"/>
        <v/>
      </c>
      <c r="V288" s="35">
        <f t="shared" si="92"/>
        <v>0</v>
      </c>
      <c r="W288" s="161" t="e">
        <f>VLOOKUP(CertState,Lookups!$A$30:$E$32,2,FALSE)</f>
        <v>#N/A</v>
      </c>
      <c r="X288" s="162" t="str">
        <f t="shared" si="94"/>
        <v/>
      </c>
      <c r="Y288" s="135" t="e">
        <f>VLOOKUP(CertState,Lookups!$A$30:$E$32,3,FALSE)</f>
        <v>#N/A</v>
      </c>
      <c r="Z288" s="162" t="str">
        <f t="shared" si="95"/>
        <v/>
      </c>
      <c r="AA288" s="162" t="str">
        <f t="shared" si="96"/>
        <v/>
      </c>
      <c r="AB288" t="str">
        <f t="shared" si="97"/>
        <v/>
      </c>
      <c r="AC288" t="str">
        <f t="shared" si="98"/>
        <v/>
      </c>
      <c r="AD288" s="162" t="str">
        <f t="shared" si="99"/>
        <v/>
      </c>
      <c r="AE288" s="162">
        <f t="shared" si="100"/>
        <v>0</v>
      </c>
    </row>
    <row r="289" spans="1:31" x14ac:dyDescent="0.25">
      <c r="A289" s="36">
        <v>280</v>
      </c>
      <c r="B289" s="33"/>
      <c r="C289" s="33"/>
      <c r="D289" s="27"/>
      <c r="E289" s="34"/>
      <c r="F289" s="169"/>
      <c r="G289" s="170"/>
      <c r="H289" s="171"/>
      <c r="I289" s="16" t="e">
        <f t="shared" si="101"/>
        <v>#VALUE!</v>
      </c>
      <c r="J289" s="15" t="e">
        <f t="shared" si="93"/>
        <v>#VALUE!</v>
      </c>
      <c r="K289" s="16">
        <f t="shared" si="102"/>
        <v>0</v>
      </c>
      <c r="L289" s="16" t="e">
        <f t="shared" si="103"/>
        <v>#VALUE!</v>
      </c>
      <c r="M289" s="89">
        <f t="shared" si="104"/>
        <v>0</v>
      </c>
      <c r="N289" s="68">
        <f t="shared" si="105"/>
        <v>0</v>
      </c>
      <c r="O289" s="68" t="e">
        <f t="shared" si="106"/>
        <v>#VALUE!</v>
      </c>
      <c r="P289" s="68" t="e">
        <f t="shared" si="107"/>
        <v>#VALUE!</v>
      </c>
      <c r="Q289" s="17" t="e">
        <f t="shared" si="108"/>
        <v>#VALUE!</v>
      </c>
      <c r="R289" s="17" t="e">
        <f t="shared" si="109"/>
        <v>#VALUE!</v>
      </c>
      <c r="S289" s="17">
        <f t="shared" si="110"/>
        <v>0</v>
      </c>
      <c r="T289" s="35" t="str">
        <f t="shared" si="111"/>
        <v/>
      </c>
      <c r="U289" s="35" t="str">
        <f t="shared" si="91"/>
        <v/>
      </c>
      <c r="V289" s="35">
        <f t="shared" si="92"/>
        <v>0</v>
      </c>
      <c r="W289" s="161" t="e">
        <f>VLOOKUP(CertState,Lookups!$A$30:$E$32,2,FALSE)</f>
        <v>#N/A</v>
      </c>
      <c r="X289" s="162" t="str">
        <f t="shared" si="94"/>
        <v/>
      </c>
      <c r="Y289" s="135" t="e">
        <f>VLOOKUP(CertState,Lookups!$A$30:$E$32,3,FALSE)</f>
        <v>#N/A</v>
      </c>
      <c r="Z289" s="162" t="str">
        <f t="shared" si="95"/>
        <v/>
      </c>
      <c r="AA289" s="162" t="str">
        <f t="shared" si="96"/>
        <v/>
      </c>
      <c r="AB289" t="str">
        <f t="shared" si="97"/>
        <v/>
      </c>
      <c r="AC289" t="str">
        <f t="shared" si="98"/>
        <v/>
      </c>
      <c r="AD289" s="162" t="str">
        <f t="shared" si="99"/>
        <v/>
      </c>
      <c r="AE289" s="162">
        <f t="shared" si="100"/>
        <v>0</v>
      </c>
    </row>
    <row r="290" spans="1:31" x14ac:dyDescent="0.25">
      <c r="A290" s="36">
        <v>281</v>
      </c>
      <c r="B290" s="33"/>
      <c r="C290" s="33"/>
      <c r="D290" s="27"/>
      <c r="E290" s="34"/>
      <c r="F290" s="169"/>
      <c r="G290" s="170"/>
      <c r="H290" s="171"/>
      <c r="I290" s="16" t="e">
        <f t="shared" si="101"/>
        <v>#VALUE!</v>
      </c>
      <c r="J290" s="15" t="e">
        <f t="shared" si="93"/>
        <v>#VALUE!</v>
      </c>
      <c r="K290" s="16">
        <f t="shared" si="102"/>
        <v>0</v>
      </c>
      <c r="L290" s="16" t="e">
        <f t="shared" si="103"/>
        <v>#VALUE!</v>
      </c>
      <c r="M290" s="89">
        <f t="shared" si="104"/>
        <v>0</v>
      </c>
      <c r="N290" s="68">
        <f t="shared" si="105"/>
        <v>0</v>
      </c>
      <c r="O290" s="68" t="e">
        <f t="shared" si="106"/>
        <v>#VALUE!</v>
      </c>
      <c r="P290" s="68" t="e">
        <f t="shared" si="107"/>
        <v>#VALUE!</v>
      </c>
      <c r="Q290" s="17" t="e">
        <f t="shared" si="108"/>
        <v>#VALUE!</v>
      </c>
      <c r="R290" s="17" t="e">
        <f t="shared" si="109"/>
        <v>#VALUE!</v>
      </c>
      <c r="S290" s="17">
        <f t="shared" si="110"/>
        <v>0</v>
      </c>
      <c r="T290" s="35" t="str">
        <f t="shared" si="111"/>
        <v/>
      </c>
      <c r="U290" s="35" t="str">
        <f t="shared" si="91"/>
        <v/>
      </c>
      <c r="V290" s="35">
        <f t="shared" si="92"/>
        <v>0</v>
      </c>
      <c r="W290" s="161" t="e">
        <f>VLOOKUP(CertState,Lookups!$A$30:$E$32,2,FALSE)</f>
        <v>#N/A</v>
      </c>
      <c r="X290" s="162" t="str">
        <f t="shared" si="94"/>
        <v/>
      </c>
      <c r="Y290" s="135" t="e">
        <f>VLOOKUP(CertState,Lookups!$A$30:$E$32,3,FALSE)</f>
        <v>#N/A</v>
      </c>
      <c r="Z290" s="162" t="str">
        <f t="shared" si="95"/>
        <v/>
      </c>
      <c r="AA290" s="162" t="str">
        <f t="shared" si="96"/>
        <v/>
      </c>
      <c r="AB290" t="str">
        <f t="shared" si="97"/>
        <v/>
      </c>
      <c r="AC290" t="str">
        <f t="shared" si="98"/>
        <v/>
      </c>
      <c r="AD290" s="162" t="str">
        <f t="shared" si="99"/>
        <v/>
      </c>
      <c r="AE290" s="162">
        <f t="shared" si="100"/>
        <v>0</v>
      </c>
    </row>
    <row r="291" spans="1:31" x14ac:dyDescent="0.25">
      <c r="A291" s="36">
        <v>282</v>
      </c>
      <c r="B291" s="33"/>
      <c r="C291" s="33"/>
      <c r="D291" s="27"/>
      <c r="E291" s="34"/>
      <c r="F291" s="169"/>
      <c r="G291" s="170"/>
      <c r="H291" s="171"/>
      <c r="I291" s="16" t="e">
        <f t="shared" si="101"/>
        <v>#VALUE!</v>
      </c>
      <c r="J291" s="15" t="e">
        <f t="shared" si="93"/>
        <v>#VALUE!</v>
      </c>
      <c r="K291" s="16">
        <f t="shared" si="102"/>
        <v>0</v>
      </c>
      <c r="L291" s="16" t="e">
        <f t="shared" si="103"/>
        <v>#VALUE!</v>
      </c>
      <c r="M291" s="89">
        <f t="shared" si="104"/>
        <v>0</v>
      </c>
      <c r="N291" s="68">
        <f t="shared" si="105"/>
        <v>0</v>
      </c>
      <c r="O291" s="68" t="e">
        <f t="shared" si="106"/>
        <v>#VALUE!</v>
      </c>
      <c r="P291" s="68" t="e">
        <f t="shared" si="107"/>
        <v>#VALUE!</v>
      </c>
      <c r="Q291" s="17" t="e">
        <f t="shared" si="108"/>
        <v>#VALUE!</v>
      </c>
      <c r="R291" s="17" t="e">
        <f t="shared" si="109"/>
        <v>#VALUE!</v>
      </c>
      <c r="S291" s="17">
        <f t="shared" si="110"/>
        <v>0</v>
      </c>
      <c r="T291" s="35" t="str">
        <f t="shared" si="111"/>
        <v/>
      </c>
      <c r="U291" s="35" t="str">
        <f t="shared" si="91"/>
        <v/>
      </c>
      <c r="V291" s="35">
        <f t="shared" si="92"/>
        <v>0</v>
      </c>
      <c r="W291" s="161" t="e">
        <f>VLOOKUP(CertState,Lookups!$A$30:$E$32,2,FALSE)</f>
        <v>#N/A</v>
      </c>
      <c r="X291" s="162" t="str">
        <f t="shared" si="94"/>
        <v/>
      </c>
      <c r="Y291" s="135" t="e">
        <f>VLOOKUP(CertState,Lookups!$A$30:$E$32,3,FALSE)</f>
        <v>#N/A</v>
      </c>
      <c r="Z291" s="162" t="str">
        <f t="shared" si="95"/>
        <v/>
      </c>
      <c r="AA291" s="162" t="str">
        <f t="shared" si="96"/>
        <v/>
      </c>
      <c r="AB291" t="str">
        <f t="shared" si="97"/>
        <v/>
      </c>
      <c r="AC291" t="str">
        <f t="shared" si="98"/>
        <v/>
      </c>
      <c r="AD291" s="162" t="str">
        <f t="shared" si="99"/>
        <v/>
      </c>
      <c r="AE291" s="162">
        <f t="shared" si="100"/>
        <v>0</v>
      </c>
    </row>
    <row r="292" spans="1:31" x14ac:dyDescent="0.25">
      <c r="A292" s="36">
        <v>283</v>
      </c>
      <c r="B292" s="33"/>
      <c r="C292" s="33"/>
      <c r="D292" s="27"/>
      <c r="E292" s="34"/>
      <c r="F292" s="169"/>
      <c r="G292" s="170"/>
      <c r="H292" s="171"/>
      <c r="I292" s="16" t="e">
        <f t="shared" si="101"/>
        <v>#VALUE!</v>
      </c>
      <c r="J292" s="15" t="e">
        <f t="shared" si="93"/>
        <v>#VALUE!</v>
      </c>
      <c r="K292" s="16">
        <f t="shared" si="102"/>
        <v>0</v>
      </c>
      <c r="L292" s="16" t="e">
        <f t="shared" si="103"/>
        <v>#VALUE!</v>
      </c>
      <c r="M292" s="89">
        <f t="shared" si="104"/>
        <v>0</v>
      </c>
      <c r="N292" s="68">
        <f t="shared" si="105"/>
        <v>0</v>
      </c>
      <c r="O292" s="68" t="e">
        <f t="shared" si="106"/>
        <v>#VALUE!</v>
      </c>
      <c r="P292" s="68" t="e">
        <f t="shared" si="107"/>
        <v>#VALUE!</v>
      </c>
      <c r="Q292" s="17" t="e">
        <f t="shared" si="108"/>
        <v>#VALUE!</v>
      </c>
      <c r="R292" s="17" t="e">
        <f t="shared" si="109"/>
        <v>#VALUE!</v>
      </c>
      <c r="S292" s="17">
        <f t="shared" si="110"/>
        <v>0</v>
      </c>
      <c r="T292" s="35" t="str">
        <f t="shared" si="111"/>
        <v/>
      </c>
      <c r="U292" s="35" t="str">
        <f t="shared" si="91"/>
        <v/>
      </c>
      <c r="V292" s="35">
        <f t="shared" si="92"/>
        <v>0</v>
      </c>
      <c r="W292" s="161" t="e">
        <f>VLOOKUP(CertState,Lookups!$A$30:$E$32,2,FALSE)</f>
        <v>#N/A</v>
      </c>
      <c r="X292" s="162" t="str">
        <f t="shared" si="94"/>
        <v/>
      </c>
      <c r="Y292" s="135" t="e">
        <f>VLOOKUP(CertState,Lookups!$A$30:$E$32,3,FALSE)</f>
        <v>#N/A</v>
      </c>
      <c r="Z292" s="162" t="str">
        <f t="shared" si="95"/>
        <v/>
      </c>
      <c r="AA292" s="162" t="str">
        <f t="shared" si="96"/>
        <v/>
      </c>
      <c r="AB292" t="str">
        <f t="shared" si="97"/>
        <v/>
      </c>
      <c r="AC292" t="str">
        <f t="shared" si="98"/>
        <v/>
      </c>
      <c r="AD292" s="162" t="str">
        <f t="shared" si="99"/>
        <v/>
      </c>
      <c r="AE292" s="162">
        <f t="shared" si="100"/>
        <v>0</v>
      </c>
    </row>
    <row r="293" spans="1:31" x14ac:dyDescent="0.25">
      <c r="A293" s="36">
        <v>284</v>
      </c>
      <c r="B293" s="33"/>
      <c r="C293" s="33"/>
      <c r="D293" s="27"/>
      <c r="E293" s="34"/>
      <c r="F293" s="169"/>
      <c r="G293" s="170"/>
      <c r="H293" s="171"/>
      <c r="I293" s="16" t="e">
        <f t="shared" si="101"/>
        <v>#VALUE!</v>
      </c>
      <c r="J293" s="15" t="e">
        <f t="shared" si="93"/>
        <v>#VALUE!</v>
      </c>
      <c r="K293" s="16">
        <f t="shared" si="102"/>
        <v>0</v>
      </c>
      <c r="L293" s="16" t="e">
        <f t="shared" si="103"/>
        <v>#VALUE!</v>
      </c>
      <c r="M293" s="89">
        <f t="shared" si="104"/>
        <v>0</v>
      </c>
      <c r="N293" s="68">
        <f t="shared" si="105"/>
        <v>0</v>
      </c>
      <c r="O293" s="68" t="e">
        <f t="shared" si="106"/>
        <v>#VALUE!</v>
      </c>
      <c r="P293" s="68" t="e">
        <f t="shared" si="107"/>
        <v>#VALUE!</v>
      </c>
      <c r="Q293" s="17" t="e">
        <f t="shared" si="108"/>
        <v>#VALUE!</v>
      </c>
      <c r="R293" s="17" t="e">
        <f t="shared" si="109"/>
        <v>#VALUE!</v>
      </c>
      <c r="S293" s="17">
        <f t="shared" si="110"/>
        <v>0</v>
      </c>
      <c r="T293" s="35" t="str">
        <f t="shared" si="111"/>
        <v/>
      </c>
      <c r="U293" s="35" t="str">
        <f t="shared" si="91"/>
        <v/>
      </c>
      <c r="V293" s="35">
        <f t="shared" si="92"/>
        <v>0</v>
      </c>
      <c r="W293" s="161" t="e">
        <f>VLOOKUP(CertState,Lookups!$A$30:$E$32,2,FALSE)</f>
        <v>#N/A</v>
      </c>
      <c r="X293" s="162" t="str">
        <f t="shared" si="94"/>
        <v/>
      </c>
      <c r="Y293" s="135" t="e">
        <f>VLOOKUP(CertState,Lookups!$A$30:$E$32,3,FALSE)</f>
        <v>#N/A</v>
      </c>
      <c r="Z293" s="162" t="str">
        <f t="shared" si="95"/>
        <v/>
      </c>
      <c r="AA293" s="162" t="str">
        <f t="shared" si="96"/>
        <v/>
      </c>
      <c r="AB293" t="str">
        <f t="shared" si="97"/>
        <v/>
      </c>
      <c r="AC293" t="str">
        <f t="shared" si="98"/>
        <v/>
      </c>
      <c r="AD293" s="162" t="str">
        <f t="shared" si="99"/>
        <v/>
      </c>
      <c r="AE293" s="162">
        <f t="shared" si="100"/>
        <v>0</v>
      </c>
    </row>
    <row r="294" spans="1:31" x14ac:dyDescent="0.25">
      <c r="A294" s="36">
        <v>285</v>
      </c>
      <c r="B294" s="33"/>
      <c r="C294" s="33"/>
      <c r="D294" s="27"/>
      <c r="E294" s="34"/>
      <c r="F294" s="169"/>
      <c r="G294" s="170"/>
      <c r="H294" s="171"/>
      <c r="I294" s="16" t="e">
        <f t="shared" si="101"/>
        <v>#VALUE!</v>
      </c>
      <c r="J294" s="15" t="e">
        <f t="shared" si="93"/>
        <v>#VALUE!</v>
      </c>
      <c r="K294" s="16">
        <f t="shared" si="102"/>
        <v>0</v>
      </c>
      <c r="L294" s="16" t="e">
        <f t="shared" si="103"/>
        <v>#VALUE!</v>
      </c>
      <c r="M294" s="89">
        <f t="shared" si="104"/>
        <v>0</v>
      </c>
      <c r="N294" s="68">
        <f t="shared" si="105"/>
        <v>0</v>
      </c>
      <c r="O294" s="68" t="e">
        <f t="shared" si="106"/>
        <v>#VALUE!</v>
      </c>
      <c r="P294" s="68" t="e">
        <f t="shared" si="107"/>
        <v>#VALUE!</v>
      </c>
      <c r="Q294" s="17" t="e">
        <f t="shared" si="108"/>
        <v>#VALUE!</v>
      </c>
      <c r="R294" s="17" t="e">
        <f t="shared" si="109"/>
        <v>#VALUE!</v>
      </c>
      <c r="S294" s="17">
        <f t="shared" si="110"/>
        <v>0</v>
      </c>
      <c r="T294" s="35" t="str">
        <f t="shared" si="111"/>
        <v/>
      </c>
      <c r="U294" s="35" t="str">
        <f t="shared" si="91"/>
        <v/>
      </c>
      <c r="V294" s="35">
        <f t="shared" si="92"/>
        <v>0</v>
      </c>
      <c r="W294" s="161" t="e">
        <f>VLOOKUP(CertState,Lookups!$A$30:$E$32,2,FALSE)</f>
        <v>#N/A</v>
      </c>
      <c r="X294" s="162" t="str">
        <f t="shared" si="94"/>
        <v/>
      </c>
      <c r="Y294" s="135" t="e">
        <f>VLOOKUP(CertState,Lookups!$A$30:$E$32,3,FALSE)</f>
        <v>#N/A</v>
      </c>
      <c r="Z294" s="162" t="str">
        <f t="shared" si="95"/>
        <v/>
      </c>
      <c r="AA294" s="162" t="str">
        <f t="shared" si="96"/>
        <v/>
      </c>
      <c r="AB294" t="str">
        <f t="shared" si="97"/>
        <v/>
      </c>
      <c r="AC294" t="str">
        <f t="shared" si="98"/>
        <v/>
      </c>
      <c r="AD294" s="162" t="str">
        <f t="shared" si="99"/>
        <v/>
      </c>
      <c r="AE294" s="162">
        <f t="shared" si="100"/>
        <v>0</v>
      </c>
    </row>
    <row r="295" spans="1:31" x14ac:dyDescent="0.25">
      <c r="A295" s="36">
        <v>286</v>
      </c>
      <c r="B295" s="33"/>
      <c r="C295" s="33"/>
      <c r="D295" s="27"/>
      <c r="E295" s="34"/>
      <c r="F295" s="169"/>
      <c r="G295" s="170"/>
      <c r="H295" s="171"/>
      <c r="I295" s="16" t="e">
        <f t="shared" si="101"/>
        <v>#VALUE!</v>
      </c>
      <c r="J295" s="15" t="e">
        <f t="shared" si="93"/>
        <v>#VALUE!</v>
      </c>
      <c r="K295" s="16">
        <f t="shared" si="102"/>
        <v>0</v>
      </c>
      <c r="L295" s="16" t="e">
        <f t="shared" si="103"/>
        <v>#VALUE!</v>
      </c>
      <c r="M295" s="89">
        <f t="shared" si="104"/>
        <v>0</v>
      </c>
      <c r="N295" s="68">
        <f t="shared" si="105"/>
        <v>0</v>
      </c>
      <c r="O295" s="68" t="e">
        <f t="shared" si="106"/>
        <v>#VALUE!</v>
      </c>
      <c r="P295" s="68" t="e">
        <f t="shared" si="107"/>
        <v>#VALUE!</v>
      </c>
      <c r="Q295" s="17" t="e">
        <f t="shared" si="108"/>
        <v>#VALUE!</v>
      </c>
      <c r="R295" s="17" t="e">
        <f t="shared" si="109"/>
        <v>#VALUE!</v>
      </c>
      <c r="S295" s="17">
        <f t="shared" si="110"/>
        <v>0</v>
      </c>
      <c r="T295" s="35" t="str">
        <f t="shared" si="111"/>
        <v/>
      </c>
      <c r="U295" s="35" t="str">
        <f t="shared" si="91"/>
        <v/>
      </c>
      <c r="V295" s="35">
        <f t="shared" si="92"/>
        <v>0</v>
      </c>
      <c r="W295" s="161" t="e">
        <f>VLOOKUP(CertState,Lookups!$A$30:$E$32,2,FALSE)</f>
        <v>#N/A</v>
      </c>
      <c r="X295" s="162" t="str">
        <f t="shared" si="94"/>
        <v/>
      </c>
      <c r="Y295" s="135" t="e">
        <f>VLOOKUP(CertState,Lookups!$A$30:$E$32,3,FALSE)</f>
        <v>#N/A</v>
      </c>
      <c r="Z295" s="162" t="str">
        <f t="shared" si="95"/>
        <v/>
      </c>
      <c r="AA295" s="162" t="str">
        <f t="shared" si="96"/>
        <v/>
      </c>
      <c r="AB295" t="str">
        <f t="shared" si="97"/>
        <v/>
      </c>
      <c r="AC295" t="str">
        <f t="shared" si="98"/>
        <v/>
      </c>
      <c r="AD295" s="162" t="str">
        <f t="shared" si="99"/>
        <v/>
      </c>
      <c r="AE295" s="162">
        <f t="shared" si="100"/>
        <v>0</v>
      </c>
    </row>
    <row r="296" spans="1:31" x14ac:dyDescent="0.25">
      <c r="A296" s="36">
        <v>287</v>
      </c>
      <c r="B296" s="33"/>
      <c r="C296" s="33"/>
      <c r="D296" s="27"/>
      <c r="E296" s="34"/>
      <c r="F296" s="169"/>
      <c r="G296" s="170"/>
      <c r="H296" s="171"/>
      <c r="I296" s="16" t="e">
        <f t="shared" si="101"/>
        <v>#VALUE!</v>
      </c>
      <c r="J296" s="15" t="e">
        <f t="shared" si="93"/>
        <v>#VALUE!</v>
      </c>
      <c r="K296" s="16">
        <f t="shared" si="102"/>
        <v>0</v>
      </c>
      <c r="L296" s="16" t="e">
        <f t="shared" si="103"/>
        <v>#VALUE!</v>
      </c>
      <c r="M296" s="89">
        <f t="shared" si="104"/>
        <v>0</v>
      </c>
      <c r="N296" s="68">
        <f t="shared" si="105"/>
        <v>0</v>
      </c>
      <c r="O296" s="68" t="e">
        <f t="shared" si="106"/>
        <v>#VALUE!</v>
      </c>
      <c r="P296" s="68" t="e">
        <f t="shared" si="107"/>
        <v>#VALUE!</v>
      </c>
      <c r="Q296" s="17" t="e">
        <f t="shared" si="108"/>
        <v>#VALUE!</v>
      </c>
      <c r="R296" s="17" t="e">
        <f t="shared" si="109"/>
        <v>#VALUE!</v>
      </c>
      <c r="S296" s="17">
        <f t="shared" si="110"/>
        <v>0</v>
      </c>
      <c r="T296" s="35" t="str">
        <f t="shared" si="111"/>
        <v/>
      </c>
      <c r="U296" s="35" t="str">
        <f t="shared" si="91"/>
        <v/>
      </c>
      <c r="V296" s="35">
        <f t="shared" si="92"/>
        <v>0</v>
      </c>
      <c r="W296" s="161" t="e">
        <f>VLOOKUP(CertState,Lookups!$A$30:$E$32,2,FALSE)</f>
        <v>#N/A</v>
      </c>
      <c r="X296" s="162" t="str">
        <f t="shared" si="94"/>
        <v/>
      </c>
      <c r="Y296" s="135" t="e">
        <f>VLOOKUP(CertState,Lookups!$A$30:$E$32,3,FALSE)</f>
        <v>#N/A</v>
      </c>
      <c r="Z296" s="162" t="str">
        <f t="shared" si="95"/>
        <v/>
      </c>
      <c r="AA296" s="162" t="str">
        <f t="shared" si="96"/>
        <v/>
      </c>
      <c r="AB296" t="str">
        <f t="shared" si="97"/>
        <v/>
      </c>
      <c r="AC296" t="str">
        <f t="shared" si="98"/>
        <v/>
      </c>
      <c r="AD296" s="162" t="str">
        <f t="shared" si="99"/>
        <v/>
      </c>
      <c r="AE296" s="162">
        <f t="shared" si="100"/>
        <v>0</v>
      </c>
    </row>
    <row r="297" spans="1:31" x14ac:dyDescent="0.25">
      <c r="A297" s="36">
        <v>288</v>
      </c>
      <c r="B297" s="33"/>
      <c r="C297" s="33"/>
      <c r="D297" s="27"/>
      <c r="E297" s="34"/>
      <c r="F297" s="169"/>
      <c r="G297" s="170"/>
      <c r="H297" s="171"/>
      <c r="I297" s="16" t="e">
        <f t="shared" si="101"/>
        <v>#VALUE!</v>
      </c>
      <c r="J297" s="15" t="e">
        <f t="shared" si="93"/>
        <v>#VALUE!</v>
      </c>
      <c r="K297" s="16">
        <f t="shared" si="102"/>
        <v>0</v>
      </c>
      <c r="L297" s="16" t="e">
        <f t="shared" si="103"/>
        <v>#VALUE!</v>
      </c>
      <c r="M297" s="89">
        <f t="shared" si="104"/>
        <v>0</v>
      </c>
      <c r="N297" s="68">
        <f t="shared" si="105"/>
        <v>0</v>
      </c>
      <c r="O297" s="68" t="e">
        <f t="shared" si="106"/>
        <v>#VALUE!</v>
      </c>
      <c r="P297" s="68" t="e">
        <f t="shared" si="107"/>
        <v>#VALUE!</v>
      </c>
      <c r="Q297" s="17" t="e">
        <f t="shared" si="108"/>
        <v>#VALUE!</v>
      </c>
      <c r="R297" s="17" t="e">
        <f t="shared" si="109"/>
        <v>#VALUE!</v>
      </c>
      <c r="S297" s="17">
        <f t="shared" si="110"/>
        <v>0</v>
      </c>
      <c r="T297" s="35" t="str">
        <f t="shared" si="111"/>
        <v/>
      </c>
      <c r="U297" s="35" t="str">
        <f t="shared" si="91"/>
        <v/>
      </c>
      <c r="V297" s="35">
        <f t="shared" si="92"/>
        <v>0</v>
      </c>
      <c r="W297" s="161" t="e">
        <f>VLOOKUP(CertState,Lookups!$A$30:$E$32,2,FALSE)</f>
        <v>#N/A</v>
      </c>
      <c r="X297" s="162" t="str">
        <f t="shared" si="94"/>
        <v/>
      </c>
      <c r="Y297" s="135" t="e">
        <f>VLOOKUP(CertState,Lookups!$A$30:$E$32,3,FALSE)</f>
        <v>#N/A</v>
      </c>
      <c r="Z297" s="162" t="str">
        <f t="shared" si="95"/>
        <v/>
      </c>
      <c r="AA297" s="162" t="str">
        <f t="shared" si="96"/>
        <v/>
      </c>
      <c r="AB297" t="str">
        <f t="shared" si="97"/>
        <v/>
      </c>
      <c r="AC297" t="str">
        <f t="shared" si="98"/>
        <v/>
      </c>
      <c r="AD297" s="162" t="str">
        <f t="shared" si="99"/>
        <v/>
      </c>
      <c r="AE297" s="162">
        <f t="shared" si="100"/>
        <v>0</v>
      </c>
    </row>
    <row r="298" spans="1:31" x14ac:dyDescent="0.25">
      <c r="A298" s="36">
        <v>289</v>
      </c>
      <c r="B298" s="33"/>
      <c r="C298" s="33"/>
      <c r="D298" s="27"/>
      <c r="E298" s="34"/>
      <c r="F298" s="169"/>
      <c r="G298" s="170"/>
      <c r="H298" s="171"/>
      <c r="I298" s="16" t="e">
        <f t="shared" si="101"/>
        <v>#VALUE!</v>
      </c>
      <c r="J298" s="15" t="e">
        <f t="shared" si="93"/>
        <v>#VALUE!</v>
      </c>
      <c r="K298" s="16">
        <f t="shared" si="102"/>
        <v>0</v>
      </c>
      <c r="L298" s="16" t="e">
        <f t="shared" si="103"/>
        <v>#VALUE!</v>
      </c>
      <c r="M298" s="89">
        <f t="shared" si="104"/>
        <v>0</v>
      </c>
      <c r="N298" s="68">
        <f t="shared" si="105"/>
        <v>0</v>
      </c>
      <c r="O298" s="68" t="e">
        <f t="shared" si="106"/>
        <v>#VALUE!</v>
      </c>
      <c r="P298" s="68" t="e">
        <f t="shared" si="107"/>
        <v>#VALUE!</v>
      </c>
      <c r="Q298" s="17" t="e">
        <f t="shared" si="108"/>
        <v>#VALUE!</v>
      </c>
      <c r="R298" s="17" t="e">
        <f t="shared" si="109"/>
        <v>#VALUE!</v>
      </c>
      <c r="S298" s="17">
        <f t="shared" si="110"/>
        <v>0</v>
      </c>
      <c r="T298" s="35" t="str">
        <f t="shared" si="111"/>
        <v/>
      </c>
      <c r="U298" s="35" t="str">
        <f t="shared" si="91"/>
        <v/>
      </c>
      <c r="V298" s="35">
        <f t="shared" si="92"/>
        <v>0</v>
      </c>
      <c r="W298" s="161" t="e">
        <f>VLOOKUP(CertState,Lookups!$A$30:$E$32,2,FALSE)</f>
        <v>#N/A</v>
      </c>
      <c r="X298" s="162" t="str">
        <f t="shared" si="94"/>
        <v/>
      </c>
      <c r="Y298" s="135" t="e">
        <f>VLOOKUP(CertState,Lookups!$A$30:$E$32,3,FALSE)</f>
        <v>#N/A</v>
      </c>
      <c r="Z298" s="162" t="str">
        <f t="shared" si="95"/>
        <v/>
      </c>
      <c r="AA298" s="162" t="str">
        <f t="shared" si="96"/>
        <v/>
      </c>
      <c r="AB298" t="str">
        <f t="shared" si="97"/>
        <v/>
      </c>
      <c r="AC298" t="str">
        <f t="shared" si="98"/>
        <v/>
      </c>
      <c r="AD298" s="162" t="str">
        <f t="shared" si="99"/>
        <v/>
      </c>
      <c r="AE298" s="162">
        <f t="shared" si="100"/>
        <v>0</v>
      </c>
    </row>
    <row r="299" spans="1:31" x14ac:dyDescent="0.25">
      <c r="A299" s="36">
        <v>290</v>
      </c>
      <c r="B299" s="33"/>
      <c r="C299" s="33"/>
      <c r="D299" s="27"/>
      <c r="E299" s="34"/>
      <c r="F299" s="169"/>
      <c r="G299" s="170"/>
      <c r="H299" s="171"/>
      <c r="I299" s="16" t="e">
        <f t="shared" si="101"/>
        <v>#VALUE!</v>
      </c>
      <c r="J299" s="15" t="e">
        <f t="shared" si="93"/>
        <v>#VALUE!</v>
      </c>
      <c r="K299" s="16">
        <f t="shared" si="102"/>
        <v>0</v>
      </c>
      <c r="L299" s="16" t="e">
        <f t="shared" si="103"/>
        <v>#VALUE!</v>
      </c>
      <c r="M299" s="89">
        <f t="shared" si="104"/>
        <v>0</v>
      </c>
      <c r="N299" s="68">
        <f t="shared" si="105"/>
        <v>0</v>
      </c>
      <c r="O299" s="68" t="e">
        <f t="shared" si="106"/>
        <v>#VALUE!</v>
      </c>
      <c r="P299" s="68" t="e">
        <f t="shared" si="107"/>
        <v>#VALUE!</v>
      </c>
      <c r="Q299" s="17" t="e">
        <f t="shared" si="108"/>
        <v>#VALUE!</v>
      </c>
      <c r="R299" s="17" t="e">
        <f t="shared" si="109"/>
        <v>#VALUE!</v>
      </c>
      <c r="S299" s="17">
        <f t="shared" si="110"/>
        <v>0</v>
      </c>
      <c r="T299" s="35" t="str">
        <f t="shared" si="111"/>
        <v/>
      </c>
      <c r="U299" s="35" t="str">
        <f t="shared" si="91"/>
        <v/>
      </c>
      <c r="V299" s="35">
        <f t="shared" si="92"/>
        <v>0</v>
      </c>
      <c r="W299" s="161" t="e">
        <f>VLOOKUP(CertState,Lookups!$A$30:$E$32,2,FALSE)</f>
        <v>#N/A</v>
      </c>
      <c r="X299" s="162" t="str">
        <f t="shared" si="94"/>
        <v/>
      </c>
      <c r="Y299" s="135" t="e">
        <f>VLOOKUP(CertState,Lookups!$A$30:$E$32,3,FALSE)</f>
        <v>#N/A</v>
      </c>
      <c r="Z299" s="162" t="str">
        <f t="shared" si="95"/>
        <v/>
      </c>
      <c r="AA299" s="162" t="str">
        <f t="shared" si="96"/>
        <v/>
      </c>
      <c r="AB299" t="str">
        <f t="shared" si="97"/>
        <v/>
      </c>
      <c r="AC299" t="str">
        <f t="shared" si="98"/>
        <v/>
      </c>
      <c r="AD299" s="162" t="str">
        <f t="shared" si="99"/>
        <v/>
      </c>
      <c r="AE299" s="162">
        <f t="shared" si="100"/>
        <v>0</v>
      </c>
    </row>
    <row r="300" spans="1:31" x14ac:dyDescent="0.25">
      <c r="A300" s="36">
        <v>291</v>
      </c>
      <c r="B300" s="33"/>
      <c r="C300" s="33"/>
      <c r="D300" s="27"/>
      <c r="E300" s="34"/>
      <c r="F300" s="169">
        <f t="shared" ref="F300:F333" si="112">IF(OR(E300="Alta de Vehículo",E300="Baja de Vehículo",E300="Cancelar Corto Plazo"),VLOOKUP(C300,Vehicle_List,8,FALSE),)</f>
        <v>0</v>
      </c>
      <c r="G300" s="170">
        <f t="shared" ref="G300:G333" si="113">IF(ISERROR(FIND("Operador",E300))=FALSE,0,IF(OR(ISBLANK(E300),ISBLANK(D300)),0,HLOOKUP(E300,EndorsementTable,A300+1,FALSE)))</f>
        <v>0</v>
      </c>
      <c r="H300" s="171">
        <f t="shared" ref="H300:H333" si="114">IF(E300="Alta de Vehículo",G300*0.3,0)</f>
        <v>0</v>
      </c>
      <c r="I300" s="16" t="e">
        <f t="shared" si="101"/>
        <v>#VALUE!</v>
      </c>
      <c r="J300" s="15" t="e">
        <f t="shared" si="93"/>
        <v>#VALUE!</v>
      </c>
      <c r="K300" s="16">
        <f t="shared" si="102"/>
        <v>0</v>
      </c>
      <c r="L300" s="16" t="e">
        <f t="shared" si="103"/>
        <v>#VALUE!</v>
      </c>
      <c r="M300" s="89">
        <f t="shared" si="104"/>
        <v>0</v>
      </c>
      <c r="N300" s="68">
        <f t="shared" si="105"/>
        <v>0</v>
      </c>
      <c r="O300" s="68" t="e">
        <f t="shared" si="106"/>
        <v>#VALUE!</v>
      </c>
      <c r="P300" s="68" t="e">
        <f t="shared" si="107"/>
        <v>#VALUE!</v>
      </c>
      <c r="Q300" s="17" t="e">
        <f t="shared" si="108"/>
        <v>#VALUE!</v>
      </c>
      <c r="R300" s="17" t="e">
        <f t="shared" si="109"/>
        <v>#VALUE!</v>
      </c>
      <c r="S300" s="17">
        <f t="shared" si="110"/>
        <v>0</v>
      </c>
      <c r="T300" s="35" t="str">
        <f t="shared" si="111"/>
        <v/>
      </c>
      <c r="U300" s="35" t="str">
        <f t="shared" si="91"/>
        <v/>
      </c>
      <c r="V300" s="35">
        <f t="shared" si="92"/>
        <v>0</v>
      </c>
      <c r="W300" s="161" t="e">
        <f>VLOOKUP(CertState,Lookups!$A$30:$E$32,2,FALSE)</f>
        <v>#N/A</v>
      </c>
      <c r="X300" s="162" t="str">
        <f t="shared" si="94"/>
        <v/>
      </c>
      <c r="Y300" s="135" t="e">
        <f>VLOOKUP(CertState,Lookups!$A$30:$E$32,3,FALSE)</f>
        <v>#N/A</v>
      </c>
      <c r="Z300" s="162" t="str">
        <f t="shared" si="95"/>
        <v/>
      </c>
      <c r="AA300" s="162" t="str">
        <f t="shared" si="96"/>
        <v/>
      </c>
      <c r="AB300" t="str">
        <f t="shared" si="97"/>
        <v/>
      </c>
      <c r="AC300" t="str">
        <f t="shared" si="98"/>
        <v/>
      </c>
      <c r="AD300" s="162" t="str">
        <f t="shared" si="99"/>
        <v/>
      </c>
      <c r="AE300" s="162">
        <f t="shared" si="100"/>
        <v>0</v>
      </c>
    </row>
    <row r="301" spans="1:31" x14ac:dyDescent="0.25">
      <c r="A301" s="36">
        <v>292</v>
      </c>
      <c r="B301" s="33"/>
      <c r="C301" s="33"/>
      <c r="D301" s="27"/>
      <c r="E301" s="34"/>
      <c r="F301" s="169">
        <f t="shared" si="112"/>
        <v>0</v>
      </c>
      <c r="G301" s="170">
        <f t="shared" si="113"/>
        <v>0</v>
      </c>
      <c r="H301" s="171">
        <f t="shared" si="114"/>
        <v>0</v>
      </c>
      <c r="I301" s="16" t="e">
        <f t="shared" si="101"/>
        <v>#VALUE!</v>
      </c>
      <c r="J301" s="15" t="e">
        <f t="shared" si="93"/>
        <v>#VALUE!</v>
      </c>
      <c r="K301" s="16">
        <f t="shared" si="102"/>
        <v>0</v>
      </c>
      <c r="L301" s="16" t="e">
        <f t="shared" si="103"/>
        <v>#VALUE!</v>
      </c>
      <c r="M301" s="89">
        <f t="shared" si="104"/>
        <v>0</v>
      </c>
      <c r="N301" s="68">
        <f t="shared" si="105"/>
        <v>0</v>
      </c>
      <c r="O301" s="68" t="e">
        <f t="shared" si="106"/>
        <v>#VALUE!</v>
      </c>
      <c r="P301" s="68" t="e">
        <f t="shared" si="107"/>
        <v>#VALUE!</v>
      </c>
      <c r="Q301" s="17" t="e">
        <f t="shared" si="108"/>
        <v>#VALUE!</v>
      </c>
      <c r="R301" s="17" t="e">
        <f t="shared" si="109"/>
        <v>#VALUE!</v>
      </c>
      <c r="S301" s="17">
        <f t="shared" si="110"/>
        <v>0</v>
      </c>
      <c r="T301" s="35" t="str">
        <f t="shared" si="111"/>
        <v/>
      </c>
      <c r="U301" s="35" t="str">
        <f t="shared" si="91"/>
        <v/>
      </c>
      <c r="V301" s="35">
        <f t="shared" si="92"/>
        <v>0</v>
      </c>
      <c r="W301" s="161" t="e">
        <f>VLOOKUP(CertState,Lookups!$A$30:$E$32,2,FALSE)</f>
        <v>#N/A</v>
      </c>
      <c r="X301" s="162" t="str">
        <f t="shared" si="94"/>
        <v/>
      </c>
      <c r="Y301" s="135" t="e">
        <f>VLOOKUP(CertState,Lookups!$A$30:$E$32,3,FALSE)</f>
        <v>#N/A</v>
      </c>
      <c r="Z301" s="162" t="str">
        <f t="shared" si="95"/>
        <v/>
      </c>
      <c r="AA301" s="162" t="str">
        <f t="shared" si="96"/>
        <v/>
      </c>
      <c r="AB301" t="str">
        <f t="shared" si="97"/>
        <v/>
      </c>
      <c r="AC301" t="str">
        <f t="shared" si="98"/>
        <v/>
      </c>
      <c r="AD301" s="162" t="str">
        <f t="shared" si="99"/>
        <v/>
      </c>
      <c r="AE301" s="162">
        <f t="shared" si="100"/>
        <v>0</v>
      </c>
    </row>
    <row r="302" spans="1:31" x14ac:dyDescent="0.25">
      <c r="A302" s="36">
        <v>293</v>
      </c>
      <c r="B302" s="33"/>
      <c r="C302" s="33"/>
      <c r="D302" s="27"/>
      <c r="E302" s="34"/>
      <c r="F302" s="169">
        <f t="shared" si="112"/>
        <v>0</v>
      </c>
      <c r="G302" s="170">
        <f t="shared" si="113"/>
        <v>0</v>
      </c>
      <c r="H302" s="171">
        <f t="shared" si="114"/>
        <v>0</v>
      </c>
      <c r="I302" s="16" t="e">
        <f t="shared" si="101"/>
        <v>#VALUE!</v>
      </c>
      <c r="J302" s="15" t="e">
        <f t="shared" si="93"/>
        <v>#VALUE!</v>
      </c>
      <c r="K302" s="16">
        <f t="shared" si="102"/>
        <v>0</v>
      </c>
      <c r="L302" s="16" t="e">
        <f t="shared" si="103"/>
        <v>#VALUE!</v>
      </c>
      <c r="M302" s="89">
        <f t="shared" si="104"/>
        <v>0</v>
      </c>
      <c r="N302" s="68">
        <f t="shared" si="105"/>
        <v>0</v>
      </c>
      <c r="O302" s="68" t="e">
        <f t="shared" si="106"/>
        <v>#VALUE!</v>
      </c>
      <c r="P302" s="68" t="e">
        <f t="shared" si="107"/>
        <v>#VALUE!</v>
      </c>
      <c r="Q302" s="17" t="e">
        <f t="shared" si="108"/>
        <v>#VALUE!</v>
      </c>
      <c r="R302" s="17" t="e">
        <f t="shared" si="109"/>
        <v>#VALUE!</v>
      </c>
      <c r="S302" s="17">
        <f t="shared" si="110"/>
        <v>0</v>
      </c>
      <c r="T302" s="35" t="str">
        <f t="shared" si="111"/>
        <v/>
      </c>
      <c r="U302" s="35" t="str">
        <f t="shared" si="91"/>
        <v/>
      </c>
      <c r="V302" s="35">
        <f t="shared" si="92"/>
        <v>0</v>
      </c>
      <c r="W302" s="161" t="e">
        <f>VLOOKUP(CertState,Lookups!$A$30:$E$32,2,FALSE)</f>
        <v>#N/A</v>
      </c>
      <c r="X302" s="162" t="str">
        <f t="shared" si="94"/>
        <v/>
      </c>
      <c r="Y302" s="135" t="e">
        <f>VLOOKUP(CertState,Lookups!$A$30:$E$32,3,FALSE)</f>
        <v>#N/A</v>
      </c>
      <c r="Z302" s="162" t="str">
        <f t="shared" si="95"/>
        <v/>
      </c>
      <c r="AA302" s="162" t="str">
        <f t="shared" si="96"/>
        <v/>
      </c>
      <c r="AB302" t="str">
        <f t="shared" si="97"/>
        <v/>
      </c>
      <c r="AC302" t="str">
        <f t="shared" si="98"/>
        <v/>
      </c>
      <c r="AD302" s="162" t="str">
        <f t="shared" si="99"/>
        <v/>
      </c>
      <c r="AE302" s="162">
        <f t="shared" si="100"/>
        <v>0</v>
      </c>
    </row>
    <row r="303" spans="1:31" x14ac:dyDescent="0.25">
      <c r="A303" s="36">
        <v>294</v>
      </c>
      <c r="B303" s="33"/>
      <c r="C303" s="33"/>
      <c r="D303" s="27"/>
      <c r="E303" s="34"/>
      <c r="F303" s="169">
        <f t="shared" si="112"/>
        <v>0</v>
      </c>
      <c r="G303" s="170">
        <f t="shared" si="113"/>
        <v>0</v>
      </c>
      <c r="H303" s="171">
        <f t="shared" si="114"/>
        <v>0</v>
      </c>
      <c r="I303" s="16" t="e">
        <f t="shared" si="101"/>
        <v>#VALUE!</v>
      </c>
      <c r="J303" s="15" t="e">
        <f t="shared" si="93"/>
        <v>#VALUE!</v>
      </c>
      <c r="K303" s="16">
        <f t="shared" si="102"/>
        <v>0</v>
      </c>
      <c r="L303" s="16" t="e">
        <f t="shared" si="103"/>
        <v>#VALUE!</v>
      </c>
      <c r="M303" s="89">
        <f t="shared" si="104"/>
        <v>0</v>
      </c>
      <c r="N303" s="68">
        <f t="shared" si="105"/>
        <v>0</v>
      </c>
      <c r="O303" s="68" t="e">
        <f t="shared" si="106"/>
        <v>#VALUE!</v>
      </c>
      <c r="P303" s="68" t="e">
        <f t="shared" si="107"/>
        <v>#VALUE!</v>
      </c>
      <c r="Q303" s="17" t="e">
        <f t="shared" si="108"/>
        <v>#VALUE!</v>
      </c>
      <c r="R303" s="17" t="e">
        <f t="shared" si="109"/>
        <v>#VALUE!</v>
      </c>
      <c r="S303" s="17">
        <f t="shared" si="110"/>
        <v>0</v>
      </c>
      <c r="T303" s="35" t="str">
        <f t="shared" si="111"/>
        <v/>
      </c>
      <c r="U303" s="35" t="str">
        <f t="shared" si="91"/>
        <v/>
      </c>
      <c r="V303" s="35">
        <f t="shared" si="92"/>
        <v>0</v>
      </c>
      <c r="W303" s="161" t="e">
        <f>VLOOKUP(CertState,Lookups!$A$30:$E$32,2,FALSE)</f>
        <v>#N/A</v>
      </c>
      <c r="X303" s="162" t="str">
        <f t="shared" si="94"/>
        <v/>
      </c>
      <c r="Y303" s="135" t="e">
        <f>VLOOKUP(CertState,Lookups!$A$30:$E$32,3,FALSE)</f>
        <v>#N/A</v>
      </c>
      <c r="Z303" s="162" t="str">
        <f t="shared" si="95"/>
        <v/>
      </c>
      <c r="AA303" s="162" t="str">
        <f t="shared" si="96"/>
        <v/>
      </c>
      <c r="AB303" t="str">
        <f t="shared" si="97"/>
        <v/>
      </c>
      <c r="AC303" t="str">
        <f t="shared" si="98"/>
        <v/>
      </c>
      <c r="AD303" s="162" t="str">
        <f t="shared" si="99"/>
        <v/>
      </c>
      <c r="AE303" s="162">
        <f t="shared" si="100"/>
        <v>0</v>
      </c>
    </row>
    <row r="304" spans="1:31" x14ac:dyDescent="0.25">
      <c r="A304" s="36">
        <v>295</v>
      </c>
      <c r="B304" s="33"/>
      <c r="C304" s="33"/>
      <c r="D304" s="27"/>
      <c r="E304" s="34"/>
      <c r="F304" s="169">
        <f t="shared" si="112"/>
        <v>0</v>
      </c>
      <c r="G304" s="170">
        <f t="shared" si="113"/>
        <v>0</v>
      </c>
      <c r="H304" s="171">
        <f t="shared" si="114"/>
        <v>0</v>
      </c>
      <c r="I304" s="16" t="e">
        <f t="shared" si="101"/>
        <v>#VALUE!</v>
      </c>
      <c r="J304" s="15" t="e">
        <f t="shared" si="93"/>
        <v>#VALUE!</v>
      </c>
      <c r="K304" s="16">
        <f t="shared" si="102"/>
        <v>0</v>
      </c>
      <c r="L304" s="16" t="e">
        <f t="shared" si="103"/>
        <v>#VALUE!</v>
      </c>
      <c r="M304" s="89">
        <f t="shared" si="104"/>
        <v>0</v>
      </c>
      <c r="N304" s="68">
        <f t="shared" si="105"/>
        <v>0</v>
      </c>
      <c r="O304" s="68" t="e">
        <f t="shared" si="106"/>
        <v>#VALUE!</v>
      </c>
      <c r="P304" s="68" t="e">
        <f t="shared" si="107"/>
        <v>#VALUE!</v>
      </c>
      <c r="Q304" s="17" t="e">
        <f t="shared" si="108"/>
        <v>#VALUE!</v>
      </c>
      <c r="R304" s="17" t="e">
        <f t="shared" si="109"/>
        <v>#VALUE!</v>
      </c>
      <c r="S304" s="17">
        <f t="shared" si="110"/>
        <v>0</v>
      </c>
      <c r="T304" s="35" t="str">
        <f t="shared" si="111"/>
        <v/>
      </c>
      <c r="U304" s="35" t="str">
        <f t="shared" si="91"/>
        <v/>
      </c>
      <c r="V304" s="35">
        <f t="shared" si="92"/>
        <v>0</v>
      </c>
      <c r="W304" s="161" t="e">
        <f>VLOOKUP(CertState,Lookups!$A$30:$E$32,2,FALSE)</f>
        <v>#N/A</v>
      </c>
      <c r="X304" s="162" t="str">
        <f t="shared" si="94"/>
        <v/>
      </c>
      <c r="Y304" s="135" t="e">
        <f>VLOOKUP(CertState,Lookups!$A$30:$E$32,3,FALSE)</f>
        <v>#N/A</v>
      </c>
      <c r="Z304" s="162" t="str">
        <f t="shared" si="95"/>
        <v/>
      </c>
      <c r="AA304" s="162" t="str">
        <f t="shared" si="96"/>
        <v/>
      </c>
      <c r="AB304" t="str">
        <f t="shared" si="97"/>
        <v/>
      </c>
      <c r="AC304" t="str">
        <f t="shared" si="98"/>
        <v/>
      </c>
      <c r="AD304" s="162" t="str">
        <f t="shared" si="99"/>
        <v/>
      </c>
      <c r="AE304" s="162">
        <f t="shared" si="100"/>
        <v>0</v>
      </c>
    </row>
    <row r="305" spans="1:31" x14ac:dyDescent="0.25">
      <c r="A305" s="36">
        <v>296</v>
      </c>
      <c r="B305" s="33"/>
      <c r="C305" s="33"/>
      <c r="D305" s="27"/>
      <c r="E305" s="34"/>
      <c r="F305" s="169">
        <f t="shared" si="112"/>
        <v>0</v>
      </c>
      <c r="G305" s="170">
        <f t="shared" si="113"/>
        <v>0</v>
      </c>
      <c r="H305" s="171">
        <f t="shared" si="114"/>
        <v>0</v>
      </c>
      <c r="I305" s="16" t="e">
        <f t="shared" si="101"/>
        <v>#VALUE!</v>
      </c>
      <c r="J305" s="15" t="e">
        <f t="shared" si="93"/>
        <v>#VALUE!</v>
      </c>
      <c r="K305" s="16">
        <f t="shared" si="102"/>
        <v>0</v>
      </c>
      <c r="L305" s="16" t="e">
        <f t="shared" si="103"/>
        <v>#VALUE!</v>
      </c>
      <c r="M305" s="89">
        <f t="shared" si="104"/>
        <v>0</v>
      </c>
      <c r="N305" s="68">
        <f t="shared" si="105"/>
        <v>0</v>
      </c>
      <c r="O305" s="68" t="e">
        <f t="shared" si="106"/>
        <v>#VALUE!</v>
      </c>
      <c r="P305" s="68" t="e">
        <f t="shared" si="107"/>
        <v>#VALUE!</v>
      </c>
      <c r="Q305" s="17" t="e">
        <f t="shared" si="108"/>
        <v>#VALUE!</v>
      </c>
      <c r="R305" s="17" t="e">
        <f t="shared" si="109"/>
        <v>#VALUE!</v>
      </c>
      <c r="S305" s="17">
        <f t="shared" si="110"/>
        <v>0</v>
      </c>
      <c r="T305" s="35" t="str">
        <f t="shared" si="111"/>
        <v/>
      </c>
      <c r="U305" s="35" t="str">
        <f t="shared" si="91"/>
        <v/>
      </c>
      <c r="V305" s="35">
        <f t="shared" si="92"/>
        <v>0</v>
      </c>
      <c r="W305" s="161" t="e">
        <f>VLOOKUP(CertState,Lookups!$A$30:$E$32,2,FALSE)</f>
        <v>#N/A</v>
      </c>
      <c r="X305" s="162" t="str">
        <f t="shared" si="94"/>
        <v/>
      </c>
      <c r="Y305" s="135" t="e">
        <f>VLOOKUP(CertState,Lookups!$A$30:$E$32,3,FALSE)</f>
        <v>#N/A</v>
      </c>
      <c r="Z305" s="162" t="str">
        <f t="shared" si="95"/>
        <v/>
      </c>
      <c r="AA305" s="162" t="str">
        <f t="shared" si="96"/>
        <v/>
      </c>
      <c r="AB305" t="str">
        <f t="shared" si="97"/>
        <v/>
      </c>
      <c r="AC305" t="str">
        <f t="shared" si="98"/>
        <v/>
      </c>
      <c r="AD305" s="162" t="str">
        <f t="shared" si="99"/>
        <v/>
      </c>
      <c r="AE305" s="162">
        <f t="shared" si="100"/>
        <v>0</v>
      </c>
    </row>
    <row r="306" spans="1:31" x14ac:dyDescent="0.25">
      <c r="A306" s="36">
        <v>297</v>
      </c>
      <c r="B306" s="33"/>
      <c r="C306" s="33"/>
      <c r="D306" s="27"/>
      <c r="E306" s="34"/>
      <c r="F306" s="169">
        <f t="shared" si="112"/>
        <v>0</v>
      </c>
      <c r="G306" s="170">
        <f t="shared" si="113"/>
        <v>0</v>
      </c>
      <c r="H306" s="171">
        <f t="shared" si="114"/>
        <v>0</v>
      </c>
      <c r="I306" s="16" t="e">
        <f t="shared" si="101"/>
        <v>#VALUE!</v>
      </c>
      <c r="J306" s="15" t="e">
        <f t="shared" si="93"/>
        <v>#VALUE!</v>
      </c>
      <c r="K306" s="16">
        <f t="shared" si="102"/>
        <v>0</v>
      </c>
      <c r="L306" s="16" t="e">
        <f t="shared" si="103"/>
        <v>#VALUE!</v>
      </c>
      <c r="M306" s="89">
        <f t="shared" si="104"/>
        <v>0</v>
      </c>
      <c r="N306" s="68">
        <f t="shared" si="105"/>
        <v>0</v>
      </c>
      <c r="O306" s="68" t="e">
        <f t="shared" si="106"/>
        <v>#VALUE!</v>
      </c>
      <c r="P306" s="68" t="e">
        <f t="shared" si="107"/>
        <v>#VALUE!</v>
      </c>
      <c r="Q306" s="17" t="e">
        <f t="shared" si="108"/>
        <v>#VALUE!</v>
      </c>
      <c r="R306" s="17" t="e">
        <f t="shared" si="109"/>
        <v>#VALUE!</v>
      </c>
      <c r="S306" s="17">
        <f t="shared" si="110"/>
        <v>0</v>
      </c>
      <c r="T306" s="35" t="str">
        <f t="shared" si="111"/>
        <v/>
      </c>
      <c r="U306" s="35" t="str">
        <f t="shared" si="91"/>
        <v/>
      </c>
      <c r="V306" s="35">
        <f t="shared" si="92"/>
        <v>0</v>
      </c>
      <c r="W306" s="161" t="e">
        <f>VLOOKUP(CertState,Lookups!$A$30:$E$32,2,FALSE)</f>
        <v>#N/A</v>
      </c>
      <c r="X306" s="162" t="str">
        <f t="shared" si="94"/>
        <v/>
      </c>
      <c r="Y306" s="135" t="e">
        <f>VLOOKUP(CertState,Lookups!$A$30:$E$32,3,FALSE)</f>
        <v>#N/A</v>
      </c>
      <c r="Z306" s="162" t="str">
        <f t="shared" si="95"/>
        <v/>
      </c>
      <c r="AA306" s="162" t="str">
        <f t="shared" si="96"/>
        <v/>
      </c>
      <c r="AB306" t="str">
        <f t="shared" si="97"/>
        <v/>
      </c>
      <c r="AC306" t="str">
        <f t="shared" si="98"/>
        <v/>
      </c>
      <c r="AD306" s="162" t="str">
        <f t="shared" si="99"/>
        <v/>
      </c>
      <c r="AE306" s="162">
        <f t="shared" si="100"/>
        <v>0</v>
      </c>
    </row>
    <row r="307" spans="1:31" x14ac:dyDescent="0.25">
      <c r="A307" s="36">
        <v>298</v>
      </c>
      <c r="B307" s="33"/>
      <c r="C307" s="33"/>
      <c r="D307" s="27"/>
      <c r="E307" s="34"/>
      <c r="F307" s="169">
        <f t="shared" si="112"/>
        <v>0</v>
      </c>
      <c r="G307" s="170">
        <f t="shared" si="113"/>
        <v>0</v>
      </c>
      <c r="H307" s="171">
        <f t="shared" si="114"/>
        <v>0</v>
      </c>
      <c r="I307" s="16" t="e">
        <f t="shared" si="101"/>
        <v>#VALUE!</v>
      </c>
      <c r="J307" s="15" t="e">
        <f t="shared" si="93"/>
        <v>#VALUE!</v>
      </c>
      <c r="K307" s="16">
        <f t="shared" si="102"/>
        <v>0</v>
      </c>
      <c r="L307" s="16" t="e">
        <f t="shared" si="103"/>
        <v>#VALUE!</v>
      </c>
      <c r="M307" s="89">
        <f t="shared" si="104"/>
        <v>0</v>
      </c>
      <c r="N307" s="68">
        <f t="shared" si="105"/>
        <v>0</v>
      </c>
      <c r="O307" s="68" t="e">
        <f t="shared" si="106"/>
        <v>#VALUE!</v>
      </c>
      <c r="P307" s="68" t="e">
        <f t="shared" si="107"/>
        <v>#VALUE!</v>
      </c>
      <c r="Q307" s="17" t="e">
        <f t="shared" si="108"/>
        <v>#VALUE!</v>
      </c>
      <c r="R307" s="17" t="e">
        <f t="shared" si="109"/>
        <v>#VALUE!</v>
      </c>
      <c r="S307" s="17">
        <f t="shared" si="110"/>
        <v>0</v>
      </c>
      <c r="T307" s="35" t="str">
        <f t="shared" si="111"/>
        <v/>
      </c>
      <c r="U307" s="35" t="str">
        <f t="shared" si="91"/>
        <v/>
      </c>
      <c r="V307" s="35">
        <f t="shared" si="92"/>
        <v>0</v>
      </c>
      <c r="W307" s="161" t="e">
        <f>VLOOKUP(CertState,Lookups!$A$30:$E$32,2,FALSE)</f>
        <v>#N/A</v>
      </c>
      <c r="X307" s="162" t="str">
        <f t="shared" si="94"/>
        <v/>
      </c>
      <c r="Y307" s="135" t="e">
        <f>VLOOKUP(CertState,Lookups!$A$30:$E$32,3,FALSE)</f>
        <v>#N/A</v>
      </c>
      <c r="Z307" s="162" t="str">
        <f t="shared" si="95"/>
        <v/>
      </c>
      <c r="AA307" s="162" t="str">
        <f t="shared" si="96"/>
        <v/>
      </c>
      <c r="AB307" t="str">
        <f t="shared" si="97"/>
        <v/>
      </c>
      <c r="AC307" t="str">
        <f t="shared" si="98"/>
        <v/>
      </c>
      <c r="AD307" s="162" t="str">
        <f t="shared" si="99"/>
        <v/>
      </c>
      <c r="AE307" s="162">
        <f t="shared" si="100"/>
        <v>0</v>
      </c>
    </row>
    <row r="308" spans="1:31" x14ac:dyDescent="0.25">
      <c r="A308" s="36">
        <v>299</v>
      </c>
      <c r="B308" s="33"/>
      <c r="C308" s="33"/>
      <c r="D308" s="27"/>
      <c r="E308" s="34"/>
      <c r="F308" s="169">
        <f t="shared" si="112"/>
        <v>0</v>
      </c>
      <c r="G308" s="170">
        <f t="shared" si="113"/>
        <v>0</v>
      </c>
      <c r="H308" s="171">
        <f t="shared" si="114"/>
        <v>0</v>
      </c>
      <c r="I308" s="16" t="e">
        <f t="shared" si="101"/>
        <v>#VALUE!</v>
      </c>
      <c r="J308" s="15" t="e">
        <f t="shared" si="93"/>
        <v>#VALUE!</v>
      </c>
      <c r="K308" s="16">
        <f t="shared" si="102"/>
        <v>0</v>
      </c>
      <c r="L308" s="16" t="e">
        <f t="shared" si="103"/>
        <v>#VALUE!</v>
      </c>
      <c r="M308" s="89">
        <f t="shared" si="104"/>
        <v>0</v>
      </c>
      <c r="N308" s="68">
        <f t="shared" si="105"/>
        <v>0</v>
      </c>
      <c r="O308" s="68" t="e">
        <f t="shared" si="106"/>
        <v>#VALUE!</v>
      </c>
      <c r="P308" s="68" t="e">
        <f t="shared" si="107"/>
        <v>#VALUE!</v>
      </c>
      <c r="Q308" s="17" t="e">
        <f t="shared" si="108"/>
        <v>#VALUE!</v>
      </c>
      <c r="R308" s="17" t="e">
        <f t="shared" si="109"/>
        <v>#VALUE!</v>
      </c>
      <c r="S308" s="17">
        <f t="shared" si="110"/>
        <v>0</v>
      </c>
      <c r="T308" s="35" t="str">
        <f t="shared" si="111"/>
        <v/>
      </c>
      <c r="U308" s="35" t="str">
        <f t="shared" si="91"/>
        <v/>
      </c>
      <c r="V308" s="35">
        <f t="shared" si="92"/>
        <v>0</v>
      </c>
      <c r="W308" s="161" t="e">
        <f>VLOOKUP(CertState,Lookups!$A$30:$E$32,2,FALSE)</f>
        <v>#N/A</v>
      </c>
      <c r="X308" s="162" t="str">
        <f t="shared" si="94"/>
        <v/>
      </c>
      <c r="Y308" s="135" t="e">
        <f>VLOOKUP(CertState,Lookups!$A$30:$E$32,3,FALSE)</f>
        <v>#N/A</v>
      </c>
      <c r="Z308" s="162" t="str">
        <f t="shared" si="95"/>
        <v/>
      </c>
      <c r="AA308" s="162" t="str">
        <f t="shared" si="96"/>
        <v/>
      </c>
      <c r="AB308" t="str">
        <f t="shared" si="97"/>
        <v/>
      </c>
      <c r="AC308" t="str">
        <f t="shared" si="98"/>
        <v/>
      </c>
      <c r="AD308" s="162" t="str">
        <f t="shared" si="99"/>
        <v/>
      </c>
      <c r="AE308" s="162">
        <f t="shared" si="100"/>
        <v>0</v>
      </c>
    </row>
    <row r="309" spans="1:31" x14ac:dyDescent="0.25">
      <c r="A309" s="36">
        <v>300</v>
      </c>
      <c r="B309" s="33"/>
      <c r="C309" s="33"/>
      <c r="D309" s="27"/>
      <c r="E309" s="34"/>
      <c r="F309" s="169">
        <f t="shared" si="112"/>
        <v>0</v>
      </c>
      <c r="G309" s="170">
        <f t="shared" si="113"/>
        <v>0</v>
      </c>
      <c r="H309" s="171">
        <f t="shared" si="114"/>
        <v>0</v>
      </c>
      <c r="I309" s="16" t="e">
        <f t="shared" si="101"/>
        <v>#VALUE!</v>
      </c>
      <c r="J309" s="15" t="e">
        <f t="shared" si="93"/>
        <v>#VALUE!</v>
      </c>
      <c r="K309" s="16">
        <f t="shared" si="102"/>
        <v>0</v>
      </c>
      <c r="L309" s="16" t="e">
        <f t="shared" si="103"/>
        <v>#VALUE!</v>
      </c>
      <c r="M309" s="89">
        <f t="shared" si="104"/>
        <v>0</v>
      </c>
      <c r="N309" s="68">
        <f t="shared" si="105"/>
        <v>0</v>
      </c>
      <c r="O309" s="68" t="e">
        <f t="shared" si="106"/>
        <v>#VALUE!</v>
      </c>
      <c r="P309" s="68" t="e">
        <f t="shared" si="107"/>
        <v>#VALUE!</v>
      </c>
      <c r="Q309" s="17" t="e">
        <f t="shared" si="108"/>
        <v>#VALUE!</v>
      </c>
      <c r="R309" s="17" t="e">
        <f t="shared" si="109"/>
        <v>#VALUE!</v>
      </c>
      <c r="S309" s="17">
        <f t="shared" si="110"/>
        <v>0</v>
      </c>
      <c r="T309" s="35" t="str">
        <f t="shared" si="111"/>
        <v/>
      </c>
      <c r="U309" s="35" t="str">
        <f t="shared" si="91"/>
        <v/>
      </c>
      <c r="V309" s="35">
        <f t="shared" si="92"/>
        <v>0</v>
      </c>
      <c r="W309" s="161" t="e">
        <f>VLOOKUP(CertState,Lookups!$A$30:$E$32,2,FALSE)</f>
        <v>#N/A</v>
      </c>
      <c r="X309" s="162" t="str">
        <f t="shared" si="94"/>
        <v/>
      </c>
      <c r="Y309" s="135" t="e">
        <f>VLOOKUP(CertState,Lookups!$A$30:$E$32,3,FALSE)</f>
        <v>#N/A</v>
      </c>
      <c r="Z309" s="162" t="str">
        <f t="shared" si="95"/>
        <v/>
      </c>
      <c r="AA309" s="162" t="str">
        <f t="shared" si="96"/>
        <v/>
      </c>
      <c r="AB309" t="str">
        <f t="shared" si="97"/>
        <v/>
      </c>
      <c r="AC309" t="str">
        <f t="shared" si="98"/>
        <v/>
      </c>
      <c r="AD309" s="162" t="str">
        <f t="shared" si="99"/>
        <v/>
      </c>
      <c r="AE309" s="162">
        <f t="shared" si="100"/>
        <v>0</v>
      </c>
    </row>
    <row r="310" spans="1:31" x14ac:dyDescent="0.25">
      <c r="A310" s="36">
        <v>301</v>
      </c>
      <c r="B310" s="33"/>
      <c r="C310" s="33"/>
      <c r="D310" s="27"/>
      <c r="E310" s="34"/>
      <c r="F310" s="169">
        <f t="shared" si="112"/>
        <v>0</v>
      </c>
      <c r="G310" s="170">
        <f t="shared" si="113"/>
        <v>0</v>
      </c>
      <c r="H310" s="171">
        <f t="shared" si="114"/>
        <v>0</v>
      </c>
      <c r="I310" s="16" t="e">
        <f t="shared" si="101"/>
        <v>#VALUE!</v>
      </c>
      <c r="J310" s="15" t="e">
        <f t="shared" si="93"/>
        <v>#VALUE!</v>
      </c>
      <c r="K310" s="16">
        <f t="shared" si="102"/>
        <v>0</v>
      </c>
      <c r="L310" s="16" t="e">
        <f t="shared" si="103"/>
        <v>#VALUE!</v>
      </c>
      <c r="M310" s="89">
        <f t="shared" si="104"/>
        <v>0</v>
      </c>
      <c r="N310" s="68">
        <f t="shared" si="105"/>
        <v>0</v>
      </c>
      <c r="O310" s="68" t="e">
        <f t="shared" si="106"/>
        <v>#VALUE!</v>
      </c>
      <c r="P310" s="68" t="e">
        <f t="shared" si="107"/>
        <v>#VALUE!</v>
      </c>
      <c r="Q310" s="17" t="e">
        <f t="shared" si="108"/>
        <v>#VALUE!</v>
      </c>
      <c r="R310" s="17" t="e">
        <f t="shared" si="109"/>
        <v>#VALUE!</v>
      </c>
      <c r="S310" s="17">
        <f t="shared" si="110"/>
        <v>0</v>
      </c>
      <c r="T310" s="35" t="str">
        <f t="shared" si="111"/>
        <v/>
      </c>
      <c r="U310" s="35" t="str">
        <f t="shared" si="91"/>
        <v/>
      </c>
      <c r="V310" s="35">
        <f t="shared" si="92"/>
        <v>0</v>
      </c>
      <c r="W310" s="161" t="e">
        <f>VLOOKUP(CertState,Lookups!$A$30:$E$32,2,FALSE)</f>
        <v>#N/A</v>
      </c>
      <c r="X310" s="162" t="str">
        <f t="shared" si="94"/>
        <v/>
      </c>
      <c r="Y310" s="135" t="e">
        <f>VLOOKUP(CertState,Lookups!$A$30:$E$32,3,FALSE)</f>
        <v>#N/A</v>
      </c>
      <c r="Z310" s="162" t="str">
        <f t="shared" si="95"/>
        <v/>
      </c>
      <c r="AA310" s="162" t="str">
        <f t="shared" si="96"/>
        <v/>
      </c>
      <c r="AB310" t="str">
        <f t="shared" si="97"/>
        <v/>
      </c>
      <c r="AC310" t="str">
        <f t="shared" si="98"/>
        <v/>
      </c>
      <c r="AD310" s="162" t="str">
        <f t="shared" si="99"/>
        <v/>
      </c>
      <c r="AE310" s="162">
        <f t="shared" si="100"/>
        <v>0</v>
      </c>
    </row>
    <row r="311" spans="1:31" x14ac:dyDescent="0.25">
      <c r="A311" s="36">
        <v>302</v>
      </c>
      <c r="B311" s="33"/>
      <c r="C311" s="33"/>
      <c r="D311" s="27"/>
      <c r="E311" s="34"/>
      <c r="F311" s="169">
        <f t="shared" si="112"/>
        <v>0</v>
      </c>
      <c r="G311" s="170">
        <f t="shared" si="113"/>
        <v>0</v>
      </c>
      <c r="H311" s="171">
        <f t="shared" si="114"/>
        <v>0</v>
      </c>
      <c r="I311" s="16" t="e">
        <f t="shared" si="101"/>
        <v>#VALUE!</v>
      </c>
      <c r="J311" s="15" t="e">
        <f t="shared" si="93"/>
        <v>#VALUE!</v>
      </c>
      <c r="K311" s="16">
        <f t="shared" si="102"/>
        <v>0</v>
      </c>
      <c r="L311" s="16" t="e">
        <f t="shared" si="103"/>
        <v>#VALUE!</v>
      </c>
      <c r="M311" s="89">
        <f t="shared" si="104"/>
        <v>0</v>
      </c>
      <c r="N311" s="68">
        <f t="shared" si="105"/>
        <v>0</v>
      </c>
      <c r="O311" s="68" t="e">
        <f t="shared" si="106"/>
        <v>#VALUE!</v>
      </c>
      <c r="P311" s="68" t="e">
        <f t="shared" si="107"/>
        <v>#VALUE!</v>
      </c>
      <c r="Q311" s="17" t="e">
        <f t="shared" si="108"/>
        <v>#VALUE!</v>
      </c>
      <c r="R311" s="17" t="e">
        <f t="shared" si="109"/>
        <v>#VALUE!</v>
      </c>
      <c r="S311" s="17">
        <f t="shared" si="110"/>
        <v>0</v>
      </c>
      <c r="T311" s="35" t="str">
        <f t="shared" si="111"/>
        <v/>
      </c>
      <c r="U311" s="35" t="str">
        <f t="shared" si="91"/>
        <v/>
      </c>
      <c r="V311" s="35">
        <f t="shared" si="92"/>
        <v>0</v>
      </c>
      <c r="W311" s="161" t="e">
        <f>VLOOKUP(CertState,Lookups!$A$30:$E$32,2,FALSE)</f>
        <v>#N/A</v>
      </c>
      <c r="X311" s="162" t="str">
        <f t="shared" si="94"/>
        <v/>
      </c>
      <c r="Y311" s="135" t="e">
        <f>VLOOKUP(CertState,Lookups!$A$30:$E$32,3,FALSE)</f>
        <v>#N/A</v>
      </c>
      <c r="Z311" s="162" t="str">
        <f t="shared" si="95"/>
        <v/>
      </c>
      <c r="AA311" s="162" t="str">
        <f t="shared" si="96"/>
        <v/>
      </c>
      <c r="AB311" t="str">
        <f t="shared" si="97"/>
        <v/>
      </c>
      <c r="AC311" t="str">
        <f t="shared" si="98"/>
        <v/>
      </c>
      <c r="AD311" s="162" t="str">
        <f t="shared" si="99"/>
        <v/>
      </c>
      <c r="AE311" s="162">
        <f t="shared" si="100"/>
        <v>0</v>
      </c>
    </row>
    <row r="312" spans="1:31" x14ac:dyDescent="0.25">
      <c r="A312" s="36">
        <v>303</v>
      </c>
      <c r="B312" s="33"/>
      <c r="C312" s="33"/>
      <c r="D312" s="27"/>
      <c r="E312" s="34"/>
      <c r="F312" s="169">
        <f t="shared" si="112"/>
        <v>0</v>
      </c>
      <c r="G312" s="170">
        <f t="shared" si="113"/>
        <v>0</v>
      </c>
      <c r="H312" s="171">
        <f t="shared" si="114"/>
        <v>0</v>
      </c>
      <c r="I312" s="16" t="e">
        <f t="shared" si="101"/>
        <v>#VALUE!</v>
      </c>
      <c r="J312" s="15" t="e">
        <f t="shared" si="93"/>
        <v>#VALUE!</v>
      </c>
      <c r="K312" s="16">
        <f t="shared" si="102"/>
        <v>0</v>
      </c>
      <c r="L312" s="16" t="e">
        <f t="shared" si="103"/>
        <v>#VALUE!</v>
      </c>
      <c r="M312" s="89">
        <f t="shared" si="104"/>
        <v>0</v>
      </c>
      <c r="N312" s="68">
        <f t="shared" si="105"/>
        <v>0</v>
      </c>
      <c r="O312" s="68" t="e">
        <f t="shared" si="106"/>
        <v>#VALUE!</v>
      </c>
      <c r="P312" s="68" t="e">
        <f t="shared" si="107"/>
        <v>#VALUE!</v>
      </c>
      <c r="Q312" s="17" t="e">
        <f t="shared" si="108"/>
        <v>#VALUE!</v>
      </c>
      <c r="R312" s="17" t="e">
        <f t="shared" si="109"/>
        <v>#VALUE!</v>
      </c>
      <c r="S312" s="17">
        <f t="shared" si="110"/>
        <v>0</v>
      </c>
      <c r="T312" s="35" t="str">
        <f t="shared" si="111"/>
        <v/>
      </c>
      <c r="U312" s="35" t="str">
        <f t="shared" si="91"/>
        <v/>
      </c>
      <c r="V312" s="35">
        <f t="shared" si="92"/>
        <v>0</v>
      </c>
      <c r="W312" s="161" t="e">
        <f>VLOOKUP(CertState,Lookups!$A$30:$E$32,2,FALSE)</f>
        <v>#N/A</v>
      </c>
      <c r="X312" s="162" t="str">
        <f t="shared" si="94"/>
        <v/>
      </c>
      <c r="Y312" s="135" t="e">
        <f>VLOOKUP(CertState,Lookups!$A$30:$E$32,3,FALSE)</f>
        <v>#N/A</v>
      </c>
      <c r="Z312" s="162" t="str">
        <f t="shared" si="95"/>
        <v/>
      </c>
      <c r="AA312" s="162" t="str">
        <f t="shared" si="96"/>
        <v/>
      </c>
      <c r="AB312" t="str">
        <f t="shared" si="97"/>
        <v/>
      </c>
      <c r="AC312" t="str">
        <f t="shared" si="98"/>
        <v/>
      </c>
      <c r="AD312" s="162" t="str">
        <f t="shared" si="99"/>
        <v/>
      </c>
      <c r="AE312" s="162">
        <f t="shared" si="100"/>
        <v>0</v>
      </c>
    </row>
    <row r="313" spans="1:31" x14ac:dyDescent="0.25">
      <c r="A313" s="36">
        <v>304</v>
      </c>
      <c r="B313" s="33"/>
      <c r="C313" s="33"/>
      <c r="D313" s="27"/>
      <c r="E313" s="34"/>
      <c r="F313" s="169">
        <f t="shared" si="112"/>
        <v>0</v>
      </c>
      <c r="G313" s="170">
        <f t="shared" si="113"/>
        <v>0</v>
      </c>
      <c r="H313" s="171">
        <f t="shared" si="114"/>
        <v>0</v>
      </c>
      <c r="I313" s="16" t="e">
        <f t="shared" si="101"/>
        <v>#VALUE!</v>
      </c>
      <c r="J313" s="15" t="e">
        <f t="shared" si="93"/>
        <v>#VALUE!</v>
      </c>
      <c r="K313" s="16">
        <f t="shared" si="102"/>
        <v>0</v>
      </c>
      <c r="L313" s="16" t="e">
        <f t="shared" si="103"/>
        <v>#VALUE!</v>
      </c>
      <c r="M313" s="89">
        <f t="shared" si="104"/>
        <v>0</v>
      </c>
      <c r="N313" s="68">
        <f t="shared" si="105"/>
        <v>0</v>
      </c>
      <c r="O313" s="68" t="e">
        <f t="shared" si="106"/>
        <v>#VALUE!</v>
      </c>
      <c r="P313" s="68" t="e">
        <f t="shared" si="107"/>
        <v>#VALUE!</v>
      </c>
      <c r="Q313" s="17" t="e">
        <f t="shared" si="108"/>
        <v>#VALUE!</v>
      </c>
      <c r="R313" s="17" t="e">
        <f t="shared" si="109"/>
        <v>#VALUE!</v>
      </c>
      <c r="S313" s="17">
        <f t="shared" si="110"/>
        <v>0</v>
      </c>
      <c r="T313" s="35" t="str">
        <f t="shared" si="111"/>
        <v/>
      </c>
      <c r="U313" s="35" t="str">
        <f t="shared" si="91"/>
        <v/>
      </c>
      <c r="V313" s="35">
        <f t="shared" si="92"/>
        <v>0</v>
      </c>
      <c r="W313" s="161" t="e">
        <f>VLOOKUP(CertState,Lookups!$A$30:$E$32,2,FALSE)</f>
        <v>#N/A</v>
      </c>
      <c r="X313" s="162" t="str">
        <f t="shared" si="94"/>
        <v/>
      </c>
      <c r="Y313" s="135" t="e">
        <f>VLOOKUP(CertState,Lookups!$A$30:$E$32,3,FALSE)</f>
        <v>#N/A</v>
      </c>
      <c r="Z313" s="162" t="str">
        <f t="shared" si="95"/>
        <v/>
      </c>
      <c r="AA313" s="162" t="str">
        <f t="shared" si="96"/>
        <v/>
      </c>
      <c r="AB313" t="str">
        <f t="shared" si="97"/>
        <v/>
      </c>
      <c r="AC313" t="str">
        <f t="shared" si="98"/>
        <v/>
      </c>
      <c r="AD313" s="162" t="str">
        <f t="shared" si="99"/>
        <v/>
      </c>
      <c r="AE313" s="162">
        <f t="shared" si="100"/>
        <v>0</v>
      </c>
    </row>
    <row r="314" spans="1:31" x14ac:dyDescent="0.25">
      <c r="A314" s="36">
        <v>305</v>
      </c>
      <c r="B314" s="33"/>
      <c r="C314" s="33"/>
      <c r="D314" s="27"/>
      <c r="E314" s="34"/>
      <c r="F314" s="169">
        <f t="shared" si="112"/>
        <v>0</v>
      </c>
      <c r="G314" s="170">
        <f t="shared" si="113"/>
        <v>0</v>
      </c>
      <c r="H314" s="171">
        <f t="shared" si="114"/>
        <v>0</v>
      </c>
      <c r="I314" s="16" t="e">
        <f t="shared" si="101"/>
        <v>#VALUE!</v>
      </c>
      <c r="J314" s="15" t="e">
        <f t="shared" si="93"/>
        <v>#VALUE!</v>
      </c>
      <c r="K314" s="16">
        <f t="shared" si="102"/>
        <v>0</v>
      </c>
      <c r="L314" s="16" t="e">
        <f t="shared" si="103"/>
        <v>#VALUE!</v>
      </c>
      <c r="M314" s="89">
        <f t="shared" si="104"/>
        <v>0</v>
      </c>
      <c r="N314" s="68">
        <f t="shared" si="105"/>
        <v>0</v>
      </c>
      <c r="O314" s="68" t="e">
        <f t="shared" si="106"/>
        <v>#VALUE!</v>
      </c>
      <c r="P314" s="68" t="e">
        <f t="shared" si="107"/>
        <v>#VALUE!</v>
      </c>
      <c r="Q314" s="17" t="e">
        <f t="shared" si="108"/>
        <v>#VALUE!</v>
      </c>
      <c r="R314" s="17" t="e">
        <f t="shared" si="109"/>
        <v>#VALUE!</v>
      </c>
      <c r="S314" s="17">
        <f t="shared" si="110"/>
        <v>0</v>
      </c>
      <c r="T314" s="35" t="str">
        <f t="shared" si="111"/>
        <v/>
      </c>
      <c r="U314" s="35" t="str">
        <f t="shared" si="91"/>
        <v/>
      </c>
      <c r="V314" s="35">
        <f t="shared" si="92"/>
        <v>0</v>
      </c>
      <c r="W314" s="161" t="e">
        <f>VLOOKUP(CertState,Lookups!$A$30:$E$32,2,FALSE)</f>
        <v>#N/A</v>
      </c>
      <c r="X314" s="162" t="str">
        <f t="shared" si="94"/>
        <v/>
      </c>
      <c r="Y314" s="135" t="e">
        <f>VLOOKUP(CertState,Lookups!$A$30:$E$32,3,FALSE)</f>
        <v>#N/A</v>
      </c>
      <c r="Z314" s="162" t="str">
        <f t="shared" si="95"/>
        <v/>
      </c>
      <c r="AA314" s="162" t="str">
        <f t="shared" si="96"/>
        <v/>
      </c>
      <c r="AB314" t="str">
        <f t="shared" si="97"/>
        <v/>
      </c>
      <c r="AC314" t="str">
        <f t="shared" si="98"/>
        <v/>
      </c>
      <c r="AD314" s="162" t="str">
        <f t="shared" si="99"/>
        <v/>
      </c>
      <c r="AE314" s="162">
        <f t="shared" si="100"/>
        <v>0</v>
      </c>
    </row>
    <row r="315" spans="1:31" x14ac:dyDescent="0.25">
      <c r="A315" s="36">
        <v>306</v>
      </c>
      <c r="B315" s="33"/>
      <c r="C315" s="33"/>
      <c r="D315" s="27"/>
      <c r="E315" s="34"/>
      <c r="F315" s="169">
        <f t="shared" si="112"/>
        <v>0</v>
      </c>
      <c r="G315" s="170">
        <f t="shared" si="113"/>
        <v>0</v>
      </c>
      <c r="H315" s="171">
        <f t="shared" si="114"/>
        <v>0</v>
      </c>
      <c r="I315" s="16" t="e">
        <f t="shared" si="101"/>
        <v>#VALUE!</v>
      </c>
      <c r="J315" s="15" t="e">
        <f t="shared" si="93"/>
        <v>#VALUE!</v>
      </c>
      <c r="K315" s="16">
        <f t="shared" si="102"/>
        <v>0</v>
      </c>
      <c r="L315" s="16" t="e">
        <f t="shared" si="103"/>
        <v>#VALUE!</v>
      </c>
      <c r="M315" s="89">
        <f t="shared" si="104"/>
        <v>0</v>
      </c>
      <c r="N315" s="68">
        <f t="shared" si="105"/>
        <v>0</v>
      </c>
      <c r="O315" s="68" t="e">
        <f t="shared" si="106"/>
        <v>#VALUE!</v>
      </c>
      <c r="P315" s="68" t="e">
        <f t="shared" si="107"/>
        <v>#VALUE!</v>
      </c>
      <c r="Q315" s="17" t="e">
        <f t="shared" si="108"/>
        <v>#VALUE!</v>
      </c>
      <c r="R315" s="17" t="e">
        <f t="shared" si="109"/>
        <v>#VALUE!</v>
      </c>
      <c r="S315" s="17">
        <f t="shared" si="110"/>
        <v>0</v>
      </c>
      <c r="T315" s="35" t="str">
        <f t="shared" si="111"/>
        <v/>
      </c>
      <c r="U315" s="35" t="str">
        <f t="shared" si="91"/>
        <v/>
      </c>
      <c r="V315" s="35">
        <f t="shared" si="92"/>
        <v>0</v>
      </c>
      <c r="W315" s="161" t="e">
        <f>VLOOKUP(CertState,Lookups!$A$30:$E$32,2,FALSE)</f>
        <v>#N/A</v>
      </c>
      <c r="X315" s="162" t="str">
        <f t="shared" si="94"/>
        <v/>
      </c>
      <c r="Y315" s="135" t="e">
        <f>VLOOKUP(CertState,Lookups!$A$30:$E$32,3,FALSE)</f>
        <v>#N/A</v>
      </c>
      <c r="Z315" s="162" t="str">
        <f t="shared" si="95"/>
        <v/>
      </c>
      <c r="AA315" s="162" t="str">
        <f t="shared" si="96"/>
        <v/>
      </c>
      <c r="AB315" t="str">
        <f t="shared" si="97"/>
        <v/>
      </c>
      <c r="AC315" t="str">
        <f t="shared" si="98"/>
        <v/>
      </c>
      <c r="AD315" s="162" t="str">
        <f t="shared" si="99"/>
        <v/>
      </c>
      <c r="AE315" s="162">
        <f t="shared" si="100"/>
        <v>0</v>
      </c>
    </row>
    <row r="316" spans="1:31" x14ac:dyDescent="0.25">
      <c r="A316" s="36">
        <v>307</v>
      </c>
      <c r="B316" s="33"/>
      <c r="C316" s="33"/>
      <c r="D316" s="27"/>
      <c r="E316" s="34"/>
      <c r="F316" s="169">
        <f t="shared" si="112"/>
        <v>0</v>
      </c>
      <c r="G316" s="170">
        <f t="shared" si="113"/>
        <v>0</v>
      </c>
      <c r="H316" s="171">
        <f t="shared" si="114"/>
        <v>0</v>
      </c>
      <c r="I316" s="16" t="e">
        <f t="shared" si="101"/>
        <v>#VALUE!</v>
      </c>
      <c r="J316" s="15" t="e">
        <f t="shared" si="93"/>
        <v>#VALUE!</v>
      </c>
      <c r="K316" s="16">
        <f t="shared" si="102"/>
        <v>0</v>
      </c>
      <c r="L316" s="16" t="e">
        <f t="shared" si="103"/>
        <v>#VALUE!</v>
      </c>
      <c r="M316" s="89">
        <f t="shared" si="104"/>
        <v>0</v>
      </c>
      <c r="N316" s="68">
        <f t="shared" si="105"/>
        <v>0</v>
      </c>
      <c r="O316" s="68" t="e">
        <f t="shared" si="106"/>
        <v>#VALUE!</v>
      </c>
      <c r="P316" s="68" t="e">
        <f t="shared" si="107"/>
        <v>#VALUE!</v>
      </c>
      <c r="Q316" s="17" t="e">
        <f t="shared" si="108"/>
        <v>#VALUE!</v>
      </c>
      <c r="R316" s="17" t="e">
        <f t="shared" si="109"/>
        <v>#VALUE!</v>
      </c>
      <c r="S316" s="17">
        <f t="shared" si="110"/>
        <v>0</v>
      </c>
      <c r="T316" s="35" t="str">
        <f t="shared" si="111"/>
        <v/>
      </c>
      <c r="U316" s="35" t="str">
        <f t="shared" si="91"/>
        <v/>
      </c>
      <c r="V316" s="35">
        <f t="shared" si="92"/>
        <v>0</v>
      </c>
      <c r="W316" s="161" t="e">
        <f>VLOOKUP(CertState,Lookups!$A$30:$E$32,2,FALSE)</f>
        <v>#N/A</v>
      </c>
      <c r="X316" s="162" t="str">
        <f t="shared" si="94"/>
        <v/>
      </c>
      <c r="Y316" s="135" t="e">
        <f>VLOOKUP(CertState,Lookups!$A$30:$E$32,3,FALSE)</f>
        <v>#N/A</v>
      </c>
      <c r="Z316" s="162" t="str">
        <f t="shared" si="95"/>
        <v/>
      </c>
      <c r="AA316" s="162" t="str">
        <f t="shared" si="96"/>
        <v/>
      </c>
      <c r="AB316" t="str">
        <f t="shared" si="97"/>
        <v/>
      </c>
      <c r="AC316" t="str">
        <f t="shared" si="98"/>
        <v/>
      </c>
      <c r="AD316" s="162" t="str">
        <f t="shared" si="99"/>
        <v/>
      </c>
      <c r="AE316" s="162">
        <f t="shared" si="100"/>
        <v>0</v>
      </c>
    </row>
    <row r="317" spans="1:31" x14ac:dyDescent="0.25">
      <c r="A317" s="36">
        <v>308</v>
      </c>
      <c r="B317" s="33"/>
      <c r="C317" s="33"/>
      <c r="D317" s="27"/>
      <c r="E317" s="34"/>
      <c r="F317" s="169">
        <f t="shared" si="112"/>
        <v>0</v>
      </c>
      <c r="G317" s="170">
        <f t="shared" si="113"/>
        <v>0</v>
      </c>
      <c r="H317" s="171">
        <f t="shared" si="114"/>
        <v>0</v>
      </c>
      <c r="I317" s="16" t="e">
        <f t="shared" si="101"/>
        <v>#VALUE!</v>
      </c>
      <c r="J317" s="15" t="e">
        <f t="shared" si="93"/>
        <v>#VALUE!</v>
      </c>
      <c r="K317" s="16">
        <f t="shared" si="102"/>
        <v>0</v>
      </c>
      <c r="L317" s="16" t="e">
        <f t="shared" si="103"/>
        <v>#VALUE!</v>
      </c>
      <c r="M317" s="89">
        <f t="shared" si="104"/>
        <v>0</v>
      </c>
      <c r="N317" s="68">
        <f t="shared" si="105"/>
        <v>0</v>
      </c>
      <c r="O317" s="68" t="e">
        <f t="shared" si="106"/>
        <v>#VALUE!</v>
      </c>
      <c r="P317" s="68" t="e">
        <f t="shared" si="107"/>
        <v>#VALUE!</v>
      </c>
      <c r="Q317" s="17" t="e">
        <f t="shared" si="108"/>
        <v>#VALUE!</v>
      </c>
      <c r="R317" s="17" t="e">
        <f t="shared" si="109"/>
        <v>#VALUE!</v>
      </c>
      <c r="S317" s="17">
        <f t="shared" si="110"/>
        <v>0</v>
      </c>
      <c r="T317" s="35" t="str">
        <f t="shared" si="111"/>
        <v/>
      </c>
      <c r="U317" s="35" t="str">
        <f t="shared" si="91"/>
        <v/>
      </c>
      <c r="V317" s="35">
        <f t="shared" si="92"/>
        <v>0</v>
      </c>
      <c r="W317" s="161" t="e">
        <f>VLOOKUP(CertState,Lookups!$A$30:$E$32,2,FALSE)</f>
        <v>#N/A</v>
      </c>
      <c r="X317" s="162" t="str">
        <f t="shared" si="94"/>
        <v/>
      </c>
      <c r="Y317" s="135" t="e">
        <f>VLOOKUP(CertState,Lookups!$A$30:$E$32,3,FALSE)</f>
        <v>#N/A</v>
      </c>
      <c r="Z317" s="162" t="str">
        <f t="shared" si="95"/>
        <v/>
      </c>
      <c r="AA317" s="162" t="str">
        <f t="shared" si="96"/>
        <v/>
      </c>
      <c r="AB317" t="str">
        <f t="shared" si="97"/>
        <v/>
      </c>
      <c r="AC317" t="str">
        <f t="shared" si="98"/>
        <v/>
      </c>
      <c r="AD317" s="162" t="str">
        <f t="shared" si="99"/>
        <v/>
      </c>
      <c r="AE317" s="162">
        <f t="shared" si="100"/>
        <v>0</v>
      </c>
    </row>
    <row r="318" spans="1:31" x14ac:dyDescent="0.25">
      <c r="A318" s="36">
        <v>309</v>
      </c>
      <c r="B318" s="33"/>
      <c r="C318" s="33"/>
      <c r="D318" s="27"/>
      <c r="E318" s="34"/>
      <c r="F318" s="169">
        <f t="shared" si="112"/>
        <v>0</v>
      </c>
      <c r="G318" s="170">
        <f t="shared" si="113"/>
        <v>0</v>
      </c>
      <c r="H318" s="171">
        <f t="shared" si="114"/>
        <v>0</v>
      </c>
      <c r="I318" s="16" t="e">
        <f t="shared" si="101"/>
        <v>#VALUE!</v>
      </c>
      <c r="J318" s="15" t="e">
        <f t="shared" si="93"/>
        <v>#VALUE!</v>
      </c>
      <c r="K318" s="16">
        <f t="shared" si="102"/>
        <v>0</v>
      </c>
      <c r="L318" s="16" t="e">
        <f t="shared" si="103"/>
        <v>#VALUE!</v>
      </c>
      <c r="M318" s="89">
        <f t="shared" si="104"/>
        <v>0</v>
      </c>
      <c r="N318" s="68">
        <f t="shared" si="105"/>
        <v>0</v>
      </c>
      <c r="O318" s="68" t="e">
        <f t="shared" si="106"/>
        <v>#VALUE!</v>
      </c>
      <c r="P318" s="68" t="e">
        <f t="shared" si="107"/>
        <v>#VALUE!</v>
      </c>
      <c r="Q318" s="17" t="e">
        <f t="shared" si="108"/>
        <v>#VALUE!</v>
      </c>
      <c r="R318" s="17" t="e">
        <f t="shared" si="109"/>
        <v>#VALUE!</v>
      </c>
      <c r="S318" s="17">
        <f t="shared" si="110"/>
        <v>0</v>
      </c>
      <c r="T318" s="35" t="str">
        <f t="shared" si="111"/>
        <v/>
      </c>
      <c r="U318" s="35" t="str">
        <f t="shared" si="91"/>
        <v/>
      </c>
      <c r="V318" s="35">
        <f t="shared" si="92"/>
        <v>0</v>
      </c>
      <c r="W318" s="161" t="e">
        <f>VLOOKUP(CertState,Lookups!$A$30:$E$32,2,FALSE)</f>
        <v>#N/A</v>
      </c>
      <c r="X318" s="162" t="str">
        <f t="shared" si="94"/>
        <v/>
      </c>
      <c r="Y318" s="135" t="e">
        <f>VLOOKUP(CertState,Lookups!$A$30:$E$32,3,FALSE)</f>
        <v>#N/A</v>
      </c>
      <c r="Z318" s="162" t="str">
        <f t="shared" si="95"/>
        <v/>
      </c>
      <c r="AA318" s="162" t="str">
        <f t="shared" si="96"/>
        <v/>
      </c>
      <c r="AB318" t="str">
        <f t="shared" si="97"/>
        <v/>
      </c>
      <c r="AC318" t="str">
        <f t="shared" si="98"/>
        <v/>
      </c>
      <c r="AD318" s="162" t="str">
        <f t="shared" si="99"/>
        <v/>
      </c>
      <c r="AE318" s="162">
        <f t="shared" si="100"/>
        <v>0</v>
      </c>
    </row>
    <row r="319" spans="1:31" x14ac:dyDescent="0.25">
      <c r="A319" s="36">
        <v>310</v>
      </c>
      <c r="B319" s="33"/>
      <c r="C319" s="33"/>
      <c r="D319" s="27"/>
      <c r="E319" s="34"/>
      <c r="F319" s="169">
        <f t="shared" si="112"/>
        <v>0</v>
      </c>
      <c r="G319" s="170">
        <f t="shared" si="113"/>
        <v>0</v>
      </c>
      <c r="H319" s="171">
        <f t="shared" si="114"/>
        <v>0</v>
      </c>
      <c r="I319" s="16" t="e">
        <f t="shared" si="101"/>
        <v>#VALUE!</v>
      </c>
      <c r="J319" s="15" t="e">
        <f t="shared" si="93"/>
        <v>#VALUE!</v>
      </c>
      <c r="K319" s="16">
        <f t="shared" si="102"/>
        <v>0</v>
      </c>
      <c r="L319" s="16" t="e">
        <f t="shared" si="103"/>
        <v>#VALUE!</v>
      </c>
      <c r="M319" s="89">
        <f t="shared" si="104"/>
        <v>0</v>
      </c>
      <c r="N319" s="68">
        <f t="shared" si="105"/>
        <v>0</v>
      </c>
      <c r="O319" s="68" t="e">
        <f t="shared" si="106"/>
        <v>#VALUE!</v>
      </c>
      <c r="P319" s="68" t="e">
        <f t="shared" si="107"/>
        <v>#VALUE!</v>
      </c>
      <c r="Q319" s="17" t="e">
        <f t="shared" si="108"/>
        <v>#VALUE!</v>
      </c>
      <c r="R319" s="17" t="e">
        <f t="shared" si="109"/>
        <v>#VALUE!</v>
      </c>
      <c r="S319" s="17">
        <f t="shared" si="110"/>
        <v>0</v>
      </c>
      <c r="T319" s="35" t="str">
        <f t="shared" si="111"/>
        <v/>
      </c>
      <c r="U319" s="35" t="str">
        <f t="shared" si="91"/>
        <v/>
      </c>
      <c r="V319" s="35">
        <f t="shared" si="92"/>
        <v>0</v>
      </c>
      <c r="W319" s="161" t="e">
        <f>VLOOKUP(CertState,Lookups!$A$30:$E$32,2,FALSE)</f>
        <v>#N/A</v>
      </c>
      <c r="X319" s="162" t="str">
        <f t="shared" si="94"/>
        <v/>
      </c>
      <c r="Y319" s="135" t="e">
        <f>VLOOKUP(CertState,Lookups!$A$30:$E$32,3,FALSE)</f>
        <v>#N/A</v>
      </c>
      <c r="Z319" s="162" t="str">
        <f t="shared" si="95"/>
        <v/>
      </c>
      <c r="AA319" s="162" t="str">
        <f t="shared" si="96"/>
        <v/>
      </c>
      <c r="AB319" t="str">
        <f t="shared" si="97"/>
        <v/>
      </c>
      <c r="AC319" t="str">
        <f t="shared" si="98"/>
        <v/>
      </c>
      <c r="AD319" s="162" t="str">
        <f t="shared" si="99"/>
        <v/>
      </c>
      <c r="AE319" s="162">
        <f t="shared" si="100"/>
        <v>0</v>
      </c>
    </row>
    <row r="320" spans="1:31" x14ac:dyDescent="0.25">
      <c r="A320" s="36">
        <v>311</v>
      </c>
      <c r="B320" s="33"/>
      <c r="C320" s="33"/>
      <c r="D320" s="27"/>
      <c r="E320" s="34"/>
      <c r="F320" s="169">
        <f t="shared" si="112"/>
        <v>0</v>
      </c>
      <c r="G320" s="170">
        <f t="shared" si="113"/>
        <v>0</v>
      </c>
      <c r="H320" s="171">
        <f t="shared" si="114"/>
        <v>0</v>
      </c>
      <c r="I320" s="16" t="e">
        <f t="shared" si="101"/>
        <v>#VALUE!</v>
      </c>
      <c r="J320" s="15" t="e">
        <f t="shared" si="93"/>
        <v>#VALUE!</v>
      </c>
      <c r="K320" s="16">
        <f t="shared" si="102"/>
        <v>0</v>
      </c>
      <c r="L320" s="16" t="e">
        <f t="shared" si="103"/>
        <v>#VALUE!</v>
      </c>
      <c r="M320" s="89">
        <f t="shared" si="104"/>
        <v>0</v>
      </c>
      <c r="N320" s="68">
        <f t="shared" si="105"/>
        <v>0</v>
      </c>
      <c r="O320" s="68" t="e">
        <f t="shared" si="106"/>
        <v>#VALUE!</v>
      </c>
      <c r="P320" s="68" t="e">
        <f t="shared" si="107"/>
        <v>#VALUE!</v>
      </c>
      <c r="Q320" s="17" t="e">
        <f t="shared" si="108"/>
        <v>#VALUE!</v>
      </c>
      <c r="R320" s="17" t="e">
        <f t="shared" si="109"/>
        <v>#VALUE!</v>
      </c>
      <c r="S320" s="17">
        <f t="shared" si="110"/>
        <v>0</v>
      </c>
      <c r="T320" s="35" t="str">
        <f t="shared" si="111"/>
        <v/>
      </c>
      <c r="U320" s="35" t="str">
        <f t="shared" si="91"/>
        <v/>
      </c>
      <c r="V320" s="35">
        <f t="shared" si="92"/>
        <v>0</v>
      </c>
      <c r="W320" s="161" t="e">
        <f>VLOOKUP(CertState,Lookups!$A$30:$E$32,2,FALSE)</f>
        <v>#N/A</v>
      </c>
      <c r="X320" s="162" t="str">
        <f t="shared" si="94"/>
        <v/>
      </c>
      <c r="Y320" s="135" t="e">
        <f>VLOOKUP(CertState,Lookups!$A$30:$E$32,3,FALSE)</f>
        <v>#N/A</v>
      </c>
      <c r="Z320" s="162" t="str">
        <f t="shared" si="95"/>
        <v/>
      </c>
      <c r="AA320" s="162" t="str">
        <f t="shared" si="96"/>
        <v/>
      </c>
      <c r="AB320" t="str">
        <f t="shared" si="97"/>
        <v/>
      </c>
      <c r="AC320" t="str">
        <f t="shared" si="98"/>
        <v/>
      </c>
      <c r="AD320" s="162" t="str">
        <f t="shared" si="99"/>
        <v/>
      </c>
      <c r="AE320" s="162">
        <f t="shared" si="100"/>
        <v>0</v>
      </c>
    </row>
    <row r="321" spans="1:31" x14ac:dyDescent="0.25">
      <c r="A321" s="36">
        <v>312</v>
      </c>
      <c r="B321" s="33"/>
      <c r="C321" s="33"/>
      <c r="D321" s="27"/>
      <c r="E321" s="34"/>
      <c r="F321" s="169">
        <f t="shared" si="112"/>
        <v>0</v>
      </c>
      <c r="G321" s="170">
        <f t="shared" si="113"/>
        <v>0</v>
      </c>
      <c r="H321" s="171">
        <f t="shared" si="114"/>
        <v>0</v>
      </c>
      <c r="I321" s="16" t="e">
        <f t="shared" si="101"/>
        <v>#VALUE!</v>
      </c>
      <c r="J321" s="15" t="e">
        <f t="shared" si="93"/>
        <v>#VALUE!</v>
      </c>
      <c r="K321" s="16">
        <f t="shared" si="102"/>
        <v>0</v>
      </c>
      <c r="L321" s="16" t="e">
        <f t="shared" si="103"/>
        <v>#VALUE!</v>
      </c>
      <c r="M321" s="89">
        <f t="shared" si="104"/>
        <v>0</v>
      </c>
      <c r="N321" s="68">
        <f t="shared" si="105"/>
        <v>0</v>
      </c>
      <c r="O321" s="68" t="e">
        <f t="shared" si="106"/>
        <v>#VALUE!</v>
      </c>
      <c r="P321" s="68" t="e">
        <f t="shared" si="107"/>
        <v>#VALUE!</v>
      </c>
      <c r="Q321" s="17" t="e">
        <f t="shared" si="108"/>
        <v>#VALUE!</v>
      </c>
      <c r="R321" s="17" t="e">
        <f t="shared" si="109"/>
        <v>#VALUE!</v>
      </c>
      <c r="S321" s="17">
        <f t="shared" si="110"/>
        <v>0</v>
      </c>
      <c r="T321" s="35" t="str">
        <f t="shared" si="111"/>
        <v/>
      </c>
      <c r="U321" s="35" t="str">
        <f t="shared" si="91"/>
        <v/>
      </c>
      <c r="V321" s="35">
        <f t="shared" si="92"/>
        <v>0</v>
      </c>
      <c r="W321" s="161" t="e">
        <f>VLOOKUP(CertState,Lookups!$A$30:$E$32,2,FALSE)</f>
        <v>#N/A</v>
      </c>
      <c r="X321" s="162" t="str">
        <f t="shared" si="94"/>
        <v/>
      </c>
      <c r="Y321" s="135" t="e">
        <f>VLOOKUP(CertState,Lookups!$A$30:$E$32,3,FALSE)</f>
        <v>#N/A</v>
      </c>
      <c r="Z321" s="162" t="str">
        <f t="shared" si="95"/>
        <v/>
      </c>
      <c r="AA321" s="162" t="str">
        <f t="shared" si="96"/>
        <v/>
      </c>
      <c r="AB321" t="str">
        <f t="shared" si="97"/>
        <v/>
      </c>
      <c r="AC321" t="str">
        <f t="shared" si="98"/>
        <v/>
      </c>
      <c r="AD321" s="162" t="str">
        <f t="shared" si="99"/>
        <v/>
      </c>
      <c r="AE321" s="162">
        <f t="shared" si="100"/>
        <v>0</v>
      </c>
    </row>
    <row r="322" spans="1:31" x14ac:dyDescent="0.25">
      <c r="A322" s="36">
        <v>313</v>
      </c>
      <c r="B322" s="33"/>
      <c r="C322" s="33"/>
      <c r="D322" s="27"/>
      <c r="E322" s="34"/>
      <c r="F322" s="169">
        <f t="shared" si="112"/>
        <v>0</v>
      </c>
      <c r="G322" s="170">
        <f t="shared" si="113"/>
        <v>0</v>
      </c>
      <c r="H322" s="171">
        <f t="shared" si="114"/>
        <v>0</v>
      </c>
      <c r="I322" s="16" t="e">
        <f t="shared" si="101"/>
        <v>#VALUE!</v>
      </c>
      <c r="J322" s="15" t="e">
        <f t="shared" si="93"/>
        <v>#VALUE!</v>
      </c>
      <c r="K322" s="16">
        <f t="shared" si="102"/>
        <v>0</v>
      </c>
      <c r="L322" s="16" t="e">
        <f t="shared" si="103"/>
        <v>#VALUE!</v>
      </c>
      <c r="M322" s="89">
        <f t="shared" si="104"/>
        <v>0</v>
      </c>
      <c r="N322" s="68">
        <f t="shared" si="105"/>
        <v>0</v>
      </c>
      <c r="O322" s="68" t="e">
        <f t="shared" si="106"/>
        <v>#VALUE!</v>
      </c>
      <c r="P322" s="68" t="e">
        <f t="shared" si="107"/>
        <v>#VALUE!</v>
      </c>
      <c r="Q322" s="17" t="e">
        <f t="shared" si="108"/>
        <v>#VALUE!</v>
      </c>
      <c r="R322" s="17" t="e">
        <f t="shared" si="109"/>
        <v>#VALUE!</v>
      </c>
      <c r="S322" s="17">
        <f t="shared" si="110"/>
        <v>0</v>
      </c>
      <c r="T322" s="35" t="str">
        <f t="shared" si="111"/>
        <v/>
      </c>
      <c r="U322" s="35" t="str">
        <f t="shared" si="91"/>
        <v/>
      </c>
      <c r="V322" s="35">
        <f t="shared" si="92"/>
        <v>0</v>
      </c>
      <c r="W322" s="161" t="e">
        <f>VLOOKUP(CertState,Lookups!$A$30:$E$32,2,FALSE)</f>
        <v>#N/A</v>
      </c>
      <c r="X322" s="162" t="str">
        <f t="shared" si="94"/>
        <v/>
      </c>
      <c r="Y322" s="135" t="e">
        <f>VLOOKUP(CertState,Lookups!$A$30:$E$32,3,FALSE)</f>
        <v>#N/A</v>
      </c>
      <c r="Z322" s="162" t="str">
        <f t="shared" si="95"/>
        <v/>
      </c>
      <c r="AA322" s="162" t="str">
        <f t="shared" si="96"/>
        <v/>
      </c>
      <c r="AB322" t="str">
        <f t="shared" si="97"/>
        <v/>
      </c>
      <c r="AC322" t="str">
        <f t="shared" si="98"/>
        <v/>
      </c>
      <c r="AD322" s="162" t="str">
        <f t="shared" si="99"/>
        <v/>
      </c>
      <c r="AE322" s="162">
        <f t="shared" si="100"/>
        <v>0</v>
      </c>
    </row>
    <row r="323" spans="1:31" x14ac:dyDescent="0.25">
      <c r="A323" s="36">
        <v>314</v>
      </c>
      <c r="B323" s="33"/>
      <c r="C323" s="33"/>
      <c r="D323" s="27"/>
      <c r="E323" s="34"/>
      <c r="F323" s="169">
        <f t="shared" si="112"/>
        <v>0</v>
      </c>
      <c r="G323" s="170">
        <f t="shared" si="113"/>
        <v>0</v>
      </c>
      <c r="H323" s="171">
        <f t="shared" si="114"/>
        <v>0</v>
      </c>
      <c r="I323" s="16" t="e">
        <f t="shared" si="101"/>
        <v>#VALUE!</v>
      </c>
      <c r="J323" s="15" t="e">
        <f t="shared" si="93"/>
        <v>#VALUE!</v>
      </c>
      <c r="K323" s="16">
        <f t="shared" si="102"/>
        <v>0</v>
      </c>
      <c r="L323" s="16" t="e">
        <f t="shared" si="103"/>
        <v>#VALUE!</v>
      </c>
      <c r="M323" s="89">
        <f t="shared" si="104"/>
        <v>0</v>
      </c>
      <c r="N323" s="68">
        <f t="shared" si="105"/>
        <v>0</v>
      </c>
      <c r="O323" s="68" t="e">
        <f t="shared" si="106"/>
        <v>#VALUE!</v>
      </c>
      <c r="P323" s="68" t="e">
        <f t="shared" si="107"/>
        <v>#VALUE!</v>
      </c>
      <c r="Q323" s="17" t="e">
        <f t="shared" si="108"/>
        <v>#VALUE!</v>
      </c>
      <c r="R323" s="17" t="e">
        <f t="shared" si="109"/>
        <v>#VALUE!</v>
      </c>
      <c r="S323" s="17">
        <f t="shared" si="110"/>
        <v>0</v>
      </c>
      <c r="T323" s="35" t="str">
        <f t="shared" si="111"/>
        <v/>
      </c>
      <c r="U323" s="35" t="str">
        <f t="shared" si="91"/>
        <v/>
      </c>
      <c r="V323" s="35">
        <f t="shared" si="92"/>
        <v>0</v>
      </c>
      <c r="W323" s="161" t="e">
        <f>VLOOKUP(CertState,Lookups!$A$30:$E$32,2,FALSE)</f>
        <v>#N/A</v>
      </c>
      <c r="X323" s="162" t="str">
        <f t="shared" si="94"/>
        <v/>
      </c>
      <c r="Y323" s="135" t="e">
        <f>VLOOKUP(CertState,Lookups!$A$30:$E$32,3,FALSE)</f>
        <v>#N/A</v>
      </c>
      <c r="Z323" s="162" t="str">
        <f t="shared" si="95"/>
        <v/>
      </c>
      <c r="AA323" s="162" t="str">
        <f t="shared" si="96"/>
        <v/>
      </c>
      <c r="AB323" t="str">
        <f t="shared" si="97"/>
        <v/>
      </c>
      <c r="AC323" t="str">
        <f t="shared" si="98"/>
        <v/>
      </c>
      <c r="AD323" s="162" t="str">
        <f t="shared" si="99"/>
        <v/>
      </c>
      <c r="AE323" s="162">
        <f t="shared" si="100"/>
        <v>0</v>
      </c>
    </row>
    <row r="324" spans="1:31" x14ac:dyDescent="0.25">
      <c r="A324" s="36">
        <v>315</v>
      </c>
      <c r="B324" s="33"/>
      <c r="C324" s="33"/>
      <c r="D324" s="27"/>
      <c r="E324" s="34"/>
      <c r="F324" s="169">
        <f t="shared" si="112"/>
        <v>0</v>
      </c>
      <c r="G324" s="170">
        <f t="shared" si="113"/>
        <v>0</v>
      </c>
      <c r="H324" s="171">
        <f t="shared" si="114"/>
        <v>0</v>
      </c>
      <c r="I324" s="16" t="e">
        <f t="shared" si="101"/>
        <v>#VALUE!</v>
      </c>
      <c r="J324" s="15" t="e">
        <f t="shared" si="93"/>
        <v>#VALUE!</v>
      </c>
      <c r="K324" s="16">
        <f t="shared" si="102"/>
        <v>0</v>
      </c>
      <c r="L324" s="16" t="e">
        <f t="shared" si="103"/>
        <v>#VALUE!</v>
      </c>
      <c r="M324" s="89">
        <f t="shared" si="104"/>
        <v>0</v>
      </c>
      <c r="N324" s="68">
        <f t="shared" si="105"/>
        <v>0</v>
      </c>
      <c r="O324" s="68" t="e">
        <f t="shared" si="106"/>
        <v>#VALUE!</v>
      </c>
      <c r="P324" s="68" t="e">
        <f t="shared" si="107"/>
        <v>#VALUE!</v>
      </c>
      <c r="Q324" s="17" t="e">
        <f t="shared" si="108"/>
        <v>#VALUE!</v>
      </c>
      <c r="R324" s="17" t="e">
        <f t="shared" si="109"/>
        <v>#VALUE!</v>
      </c>
      <c r="S324" s="17">
        <f t="shared" si="110"/>
        <v>0</v>
      </c>
      <c r="T324" s="35" t="str">
        <f t="shared" si="111"/>
        <v/>
      </c>
      <c r="U324" s="35" t="str">
        <f t="shared" si="91"/>
        <v/>
      </c>
      <c r="V324" s="35">
        <f t="shared" si="92"/>
        <v>0</v>
      </c>
      <c r="W324" s="161" t="e">
        <f>VLOOKUP(CertState,Lookups!$A$30:$E$32,2,FALSE)</f>
        <v>#N/A</v>
      </c>
      <c r="X324" s="162" t="str">
        <f t="shared" si="94"/>
        <v/>
      </c>
      <c r="Y324" s="135" t="e">
        <f>VLOOKUP(CertState,Lookups!$A$30:$E$32,3,FALSE)</f>
        <v>#N/A</v>
      </c>
      <c r="Z324" s="162" t="str">
        <f t="shared" si="95"/>
        <v/>
      </c>
      <c r="AA324" s="162" t="str">
        <f t="shared" si="96"/>
        <v/>
      </c>
      <c r="AB324" t="str">
        <f t="shared" si="97"/>
        <v/>
      </c>
      <c r="AC324" t="str">
        <f t="shared" si="98"/>
        <v/>
      </c>
      <c r="AD324" s="162" t="str">
        <f t="shared" si="99"/>
        <v/>
      </c>
      <c r="AE324" s="162">
        <f t="shared" si="100"/>
        <v>0</v>
      </c>
    </row>
    <row r="325" spans="1:31" x14ac:dyDescent="0.25">
      <c r="A325" s="36">
        <v>316</v>
      </c>
      <c r="B325" s="33"/>
      <c r="C325" s="33"/>
      <c r="D325" s="27"/>
      <c r="E325" s="34"/>
      <c r="F325" s="169">
        <f t="shared" si="112"/>
        <v>0</v>
      </c>
      <c r="G325" s="170">
        <f t="shared" si="113"/>
        <v>0</v>
      </c>
      <c r="H325" s="171">
        <f t="shared" si="114"/>
        <v>0</v>
      </c>
      <c r="I325" s="16" t="e">
        <f t="shared" si="101"/>
        <v>#VALUE!</v>
      </c>
      <c r="J325" s="15" t="e">
        <f t="shared" si="93"/>
        <v>#VALUE!</v>
      </c>
      <c r="K325" s="16">
        <f t="shared" si="102"/>
        <v>0</v>
      </c>
      <c r="L325" s="16" t="e">
        <f t="shared" si="103"/>
        <v>#VALUE!</v>
      </c>
      <c r="M325" s="89">
        <f t="shared" si="104"/>
        <v>0</v>
      </c>
      <c r="N325" s="68">
        <f t="shared" si="105"/>
        <v>0</v>
      </c>
      <c r="O325" s="68" t="e">
        <f t="shared" si="106"/>
        <v>#VALUE!</v>
      </c>
      <c r="P325" s="68" t="e">
        <f t="shared" si="107"/>
        <v>#VALUE!</v>
      </c>
      <c r="Q325" s="17" t="e">
        <f t="shared" si="108"/>
        <v>#VALUE!</v>
      </c>
      <c r="R325" s="17" t="e">
        <f t="shared" si="109"/>
        <v>#VALUE!</v>
      </c>
      <c r="S325" s="17">
        <f t="shared" si="110"/>
        <v>0</v>
      </c>
      <c r="T325" s="35" t="str">
        <f t="shared" si="111"/>
        <v/>
      </c>
      <c r="U325" s="35" t="str">
        <f t="shared" si="91"/>
        <v/>
      </c>
      <c r="V325" s="35">
        <f t="shared" si="92"/>
        <v>0</v>
      </c>
      <c r="W325" s="161" t="e">
        <f>VLOOKUP(CertState,Lookups!$A$30:$E$32,2,FALSE)</f>
        <v>#N/A</v>
      </c>
      <c r="X325" s="162" t="str">
        <f t="shared" si="94"/>
        <v/>
      </c>
      <c r="Y325" s="135" t="e">
        <f>VLOOKUP(CertState,Lookups!$A$30:$E$32,3,FALSE)</f>
        <v>#N/A</v>
      </c>
      <c r="Z325" s="162" t="str">
        <f t="shared" si="95"/>
        <v/>
      </c>
      <c r="AA325" s="162" t="str">
        <f t="shared" si="96"/>
        <v/>
      </c>
      <c r="AB325" t="str">
        <f t="shared" si="97"/>
        <v/>
      </c>
      <c r="AC325" t="str">
        <f t="shared" si="98"/>
        <v/>
      </c>
      <c r="AD325" s="162" t="str">
        <f t="shared" si="99"/>
        <v/>
      </c>
      <c r="AE325" s="162">
        <f t="shared" si="100"/>
        <v>0</v>
      </c>
    </row>
    <row r="326" spans="1:31" x14ac:dyDescent="0.25">
      <c r="A326" s="36">
        <v>317</v>
      </c>
      <c r="B326" s="33"/>
      <c r="C326" s="33"/>
      <c r="D326" s="27"/>
      <c r="E326" s="34"/>
      <c r="F326" s="169">
        <f t="shared" si="112"/>
        <v>0</v>
      </c>
      <c r="G326" s="170">
        <f t="shared" si="113"/>
        <v>0</v>
      </c>
      <c r="H326" s="171">
        <f t="shared" si="114"/>
        <v>0</v>
      </c>
      <c r="I326" s="16" t="e">
        <f t="shared" si="101"/>
        <v>#VALUE!</v>
      </c>
      <c r="J326" s="15" t="e">
        <f t="shared" si="93"/>
        <v>#VALUE!</v>
      </c>
      <c r="K326" s="16">
        <f t="shared" si="102"/>
        <v>0</v>
      </c>
      <c r="L326" s="16" t="e">
        <f t="shared" si="103"/>
        <v>#VALUE!</v>
      </c>
      <c r="M326" s="89">
        <f t="shared" si="104"/>
        <v>0</v>
      </c>
      <c r="N326" s="68">
        <f t="shared" si="105"/>
        <v>0</v>
      </c>
      <c r="O326" s="68" t="e">
        <f t="shared" si="106"/>
        <v>#VALUE!</v>
      </c>
      <c r="P326" s="68" t="e">
        <f t="shared" si="107"/>
        <v>#VALUE!</v>
      </c>
      <c r="Q326" s="17" t="e">
        <f t="shared" si="108"/>
        <v>#VALUE!</v>
      </c>
      <c r="R326" s="17" t="e">
        <f t="shared" si="109"/>
        <v>#VALUE!</v>
      </c>
      <c r="S326" s="17">
        <f t="shared" si="110"/>
        <v>0</v>
      </c>
      <c r="T326" s="35" t="str">
        <f t="shared" si="111"/>
        <v/>
      </c>
      <c r="U326" s="35" t="str">
        <f t="shared" si="91"/>
        <v/>
      </c>
      <c r="V326" s="35">
        <f t="shared" si="92"/>
        <v>0</v>
      </c>
      <c r="W326" s="161" t="e">
        <f>VLOOKUP(CertState,Lookups!$A$30:$E$32,2,FALSE)</f>
        <v>#N/A</v>
      </c>
      <c r="X326" s="162" t="str">
        <f t="shared" si="94"/>
        <v/>
      </c>
      <c r="Y326" s="135" t="e">
        <f>VLOOKUP(CertState,Lookups!$A$30:$E$32,3,FALSE)</f>
        <v>#N/A</v>
      </c>
      <c r="Z326" s="162" t="str">
        <f t="shared" si="95"/>
        <v/>
      </c>
      <c r="AA326" s="162" t="str">
        <f t="shared" si="96"/>
        <v/>
      </c>
      <c r="AB326" t="str">
        <f t="shared" si="97"/>
        <v/>
      </c>
      <c r="AC326" t="str">
        <f t="shared" si="98"/>
        <v/>
      </c>
      <c r="AD326" s="162" t="str">
        <f t="shared" si="99"/>
        <v/>
      </c>
      <c r="AE326" s="162">
        <f t="shared" si="100"/>
        <v>0</v>
      </c>
    </row>
    <row r="327" spans="1:31" x14ac:dyDescent="0.25">
      <c r="A327" s="36">
        <v>318</v>
      </c>
      <c r="B327" s="33"/>
      <c r="C327" s="33"/>
      <c r="D327" s="27"/>
      <c r="E327" s="34"/>
      <c r="F327" s="169">
        <f t="shared" si="112"/>
        <v>0</v>
      </c>
      <c r="G327" s="170">
        <f t="shared" si="113"/>
        <v>0</v>
      </c>
      <c r="H327" s="171">
        <f t="shared" si="114"/>
        <v>0</v>
      </c>
      <c r="I327" s="16" t="e">
        <f t="shared" si="101"/>
        <v>#VALUE!</v>
      </c>
      <c r="J327" s="15" t="e">
        <f t="shared" si="93"/>
        <v>#VALUE!</v>
      </c>
      <c r="K327" s="16">
        <f t="shared" si="102"/>
        <v>0</v>
      </c>
      <c r="L327" s="16" t="e">
        <f t="shared" si="103"/>
        <v>#VALUE!</v>
      </c>
      <c r="M327" s="89">
        <f t="shared" si="104"/>
        <v>0</v>
      </c>
      <c r="N327" s="68">
        <f t="shared" si="105"/>
        <v>0</v>
      </c>
      <c r="O327" s="68" t="e">
        <f t="shared" si="106"/>
        <v>#VALUE!</v>
      </c>
      <c r="P327" s="68" t="e">
        <f t="shared" si="107"/>
        <v>#VALUE!</v>
      </c>
      <c r="Q327" s="17" t="e">
        <f t="shared" si="108"/>
        <v>#VALUE!</v>
      </c>
      <c r="R327" s="17" t="e">
        <f t="shared" si="109"/>
        <v>#VALUE!</v>
      </c>
      <c r="S327" s="17">
        <f t="shared" si="110"/>
        <v>0</v>
      </c>
      <c r="T327" s="35" t="str">
        <f t="shared" si="111"/>
        <v/>
      </c>
      <c r="U327" s="35" t="str">
        <f t="shared" si="91"/>
        <v/>
      </c>
      <c r="V327" s="35">
        <f t="shared" si="92"/>
        <v>0</v>
      </c>
      <c r="W327" s="161" t="e">
        <f>VLOOKUP(CertState,Lookups!$A$30:$E$32,2,FALSE)</f>
        <v>#N/A</v>
      </c>
      <c r="X327" s="162" t="str">
        <f t="shared" si="94"/>
        <v/>
      </c>
      <c r="Y327" s="135" t="e">
        <f>VLOOKUP(CertState,Lookups!$A$30:$E$32,3,FALSE)</f>
        <v>#N/A</v>
      </c>
      <c r="Z327" s="162" t="str">
        <f t="shared" si="95"/>
        <v/>
      </c>
      <c r="AA327" s="162" t="str">
        <f t="shared" si="96"/>
        <v/>
      </c>
      <c r="AB327" t="str">
        <f t="shared" si="97"/>
        <v/>
      </c>
      <c r="AC327" t="str">
        <f t="shared" si="98"/>
        <v/>
      </c>
      <c r="AD327" s="162" t="str">
        <f t="shared" si="99"/>
        <v/>
      </c>
      <c r="AE327" s="162">
        <f t="shared" si="100"/>
        <v>0</v>
      </c>
    </row>
    <row r="328" spans="1:31" x14ac:dyDescent="0.25">
      <c r="A328" s="36">
        <v>319</v>
      </c>
      <c r="B328" s="33"/>
      <c r="C328" s="33"/>
      <c r="D328" s="27"/>
      <c r="E328" s="34"/>
      <c r="F328" s="169">
        <f t="shared" si="112"/>
        <v>0</v>
      </c>
      <c r="G328" s="170">
        <f t="shared" si="113"/>
        <v>0</v>
      </c>
      <c r="H328" s="171">
        <f t="shared" si="114"/>
        <v>0</v>
      </c>
      <c r="I328" s="16" t="e">
        <f t="shared" si="101"/>
        <v>#VALUE!</v>
      </c>
      <c r="J328" s="15" t="e">
        <f t="shared" si="93"/>
        <v>#VALUE!</v>
      </c>
      <c r="K328" s="16">
        <f t="shared" si="102"/>
        <v>0</v>
      </c>
      <c r="L328" s="16" t="e">
        <f t="shared" si="103"/>
        <v>#VALUE!</v>
      </c>
      <c r="M328" s="89">
        <f t="shared" si="104"/>
        <v>0</v>
      </c>
      <c r="N328" s="68">
        <f t="shared" si="105"/>
        <v>0</v>
      </c>
      <c r="O328" s="68" t="e">
        <f t="shared" si="106"/>
        <v>#VALUE!</v>
      </c>
      <c r="P328" s="68" t="e">
        <f t="shared" si="107"/>
        <v>#VALUE!</v>
      </c>
      <c r="Q328" s="17" t="e">
        <f t="shared" si="108"/>
        <v>#VALUE!</v>
      </c>
      <c r="R328" s="17" t="e">
        <f t="shared" si="109"/>
        <v>#VALUE!</v>
      </c>
      <c r="S328" s="17">
        <f t="shared" si="110"/>
        <v>0</v>
      </c>
      <c r="T328" s="35" t="str">
        <f t="shared" si="111"/>
        <v/>
      </c>
      <c r="U328" s="35" t="str">
        <f t="shared" si="91"/>
        <v/>
      </c>
      <c r="V328" s="35">
        <f t="shared" si="92"/>
        <v>0</v>
      </c>
      <c r="W328" s="161" t="e">
        <f>VLOOKUP(CertState,Lookups!$A$30:$E$32,2,FALSE)</f>
        <v>#N/A</v>
      </c>
      <c r="X328" s="162" t="str">
        <f t="shared" si="94"/>
        <v/>
      </c>
      <c r="Y328" s="135" t="e">
        <f>VLOOKUP(CertState,Lookups!$A$30:$E$32,3,FALSE)</f>
        <v>#N/A</v>
      </c>
      <c r="Z328" s="162" t="str">
        <f t="shared" si="95"/>
        <v/>
      </c>
      <c r="AA328" s="162" t="str">
        <f t="shared" si="96"/>
        <v/>
      </c>
      <c r="AB328" t="str">
        <f t="shared" si="97"/>
        <v/>
      </c>
      <c r="AC328" t="str">
        <f t="shared" si="98"/>
        <v/>
      </c>
      <c r="AD328" s="162" t="str">
        <f t="shared" si="99"/>
        <v/>
      </c>
      <c r="AE328" s="162">
        <f t="shared" si="100"/>
        <v>0</v>
      </c>
    </row>
    <row r="329" spans="1:31" x14ac:dyDescent="0.25">
      <c r="A329" s="36">
        <v>320</v>
      </c>
      <c r="B329" s="33"/>
      <c r="C329" s="33"/>
      <c r="D329" s="27"/>
      <c r="E329" s="34"/>
      <c r="F329" s="169">
        <f t="shared" si="112"/>
        <v>0</v>
      </c>
      <c r="G329" s="170">
        <f t="shared" si="113"/>
        <v>0</v>
      </c>
      <c r="H329" s="171">
        <f t="shared" si="114"/>
        <v>0</v>
      </c>
      <c r="I329" s="16" t="e">
        <f t="shared" si="101"/>
        <v>#VALUE!</v>
      </c>
      <c r="J329" s="15" t="e">
        <f t="shared" si="93"/>
        <v>#VALUE!</v>
      </c>
      <c r="K329" s="16">
        <f t="shared" si="102"/>
        <v>0</v>
      </c>
      <c r="L329" s="16" t="e">
        <f t="shared" si="103"/>
        <v>#VALUE!</v>
      </c>
      <c r="M329" s="89">
        <f t="shared" si="104"/>
        <v>0</v>
      </c>
      <c r="N329" s="68">
        <f t="shared" si="105"/>
        <v>0</v>
      </c>
      <c r="O329" s="68" t="e">
        <f t="shared" si="106"/>
        <v>#VALUE!</v>
      </c>
      <c r="P329" s="68" t="e">
        <f t="shared" si="107"/>
        <v>#VALUE!</v>
      </c>
      <c r="Q329" s="17" t="e">
        <f t="shared" si="108"/>
        <v>#VALUE!</v>
      </c>
      <c r="R329" s="17" t="e">
        <f t="shared" si="109"/>
        <v>#VALUE!</v>
      </c>
      <c r="S329" s="17">
        <f t="shared" si="110"/>
        <v>0</v>
      </c>
      <c r="T329" s="35" t="str">
        <f t="shared" si="111"/>
        <v/>
      </c>
      <c r="U329" s="35" t="str">
        <f t="shared" si="91"/>
        <v/>
      </c>
      <c r="V329" s="35">
        <f t="shared" si="92"/>
        <v>0</v>
      </c>
      <c r="W329" s="161" t="e">
        <f>VLOOKUP(CertState,Lookups!$A$30:$E$32,2,FALSE)</f>
        <v>#N/A</v>
      </c>
      <c r="X329" s="162" t="str">
        <f t="shared" si="94"/>
        <v/>
      </c>
      <c r="Y329" s="135" t="e">
        <f>VLOOKUP(CertState,Lookups!$A$30:$E$32,3,FALSE)</f>
        <v>#N/A</v>
      </c>
      <c r="Z329" s="162" t="str">
        <f t="shared" si="95"/>
        <v/>
      </c>
      <c r="AA329" s="162" t="str">
        <f t="shared" si="96"/>
        <v/>
      </c>
      <c r="AB329" t="str">
        <f t="shared" si="97"/>
        <v/>
      </c>
      <c r="AC329" t="str">
        <f t="shared" si="98"/>
        <v/>
      </c>
      <c r="AD329" s="162" t="str">
        <f t="shared" si="99"/>
        <v/>
      </c>
      <c r="AE329" s="162">
        <f t="shared" si="100"/>
        <v>0</v>
      </c>
    </row>
    <row r="330" spans="1:31" x14ac:dyDescent="0.25">
      <c r="A330" s="36">
        <v>321</v>
      </c>
      <c r="B330" s="33"/>
      <c r="C330" s="33"/>
      <c r="D330" s="27"/>
      <c r="E330" s="34"/>
      <c r="F330" s="169">
        <f t="shared" si="112"/>
        <v>0</v>
      </c>
      <c r="G330" s="170">
        <f t="shared" si="113"/>
        <v>0</v>
      </c>
      <c r="H330" s="171">
        <f t="shared" si="114"/>
        <v>0</v>
      </c>
      <c r="I330" s="16" t="e">
        <f t="shared" si="101"/>
        <v>#VALUE!</v>
      </c>
      <c r="J330" s="15" t="e">
        <f t="shared" si="93"/>
        <v>#VALUE!</v>
      </c>
      <c r="K330" s="16">
        <f t="shared" si="102"/>
        <v>0</v>
      </c>
      <c r="L330" s="16" t="e">
        <f t="shared" si="103"/>
        <v>#VALUE!</v>
      </c>
      <c r="M330" s="89">
        <f t="shared" si="104"/>
        <v>0</v>
      </c>
      <c r="N330" s="68">
        <f t="shared" si="105"/>
        <v>0</v>
      </c>
      <c r="O330" s="68" t="e">
        <f t="shared" si="106"/>
        <v>#VALUE!</v>
      </c>
      <c r="P330" s="68" t="e">
        <f t="shared" si="107"/>
        <v>#VALUE!</v>
      </c>
      <c r="Q330" s="17" t="e">
        <f t="shared" si="108"/>
        <v>#VALUE!</v>
      </c>
      <c r="R330" s="17" t="e">
        <f t="shared" si="109"/>
        <v>#VALUE!</v>
      </c>
      <c r="S330" s="17">
        <f t="shared" si="110"/>
        <v>0</v>
      </c>
      <c r="T330" s="35" t="str">
        <f t="shared" si="111"/>
        <v/>
      </c>
      <c r="U330" s="35" t="str">
        <f t="shared" ref="U330:U393" si="115">IF(AND(Company="State National", domical="USA",E330&lt;&gt;""),1,"")</f>
        <v/>
      </c>
      <c r="V330" s="35">
        <f t="shared" ref="V330:V393" si="116">CertState</f>
        <v>0</v>
      </c>
      <c r="W330" s="161" t="e">
        <f>VLOOKUP(CertState,Lookups!$A$30:$E$32,2,FALSE)</f>
        <v>#N/A</v>
      </c>
      <c r="X330" s="162" t="str">
        <f t="shared" si="94"/>
        <v/>
      </c>
      <c r="Y330" s="135" t="e">
        <f>VLOOKUP(CertState,Lookups!$A$30:$E$32,3,FALSE)</f>
        <v>#N/A</v>
      </c>
      <c r="Z330" s="162" t="str">
        <f t="shared" si="95"/>
        <v/>
      </c>
      <c r="AA330" s="162" t="str">
        <f t="shared" si="96"/>
        <v/>
      </c>
      <c r="AB330" t="str">
        <f t="shared" si="97"/>
        <v/>
      </c>
      <c r="AC330" t="str">
        <f t="shared" si="98"/>
        <v/>
      </c>
      <c r="AD330" s="162" t="str">
        <f t="shared" si="99"/>
        <v/>
      </c>
      <c r="AE330" s="162">
        <f t="shared" si="100"/>
        <v>0</v>
      </c>
    </row>
    <row r="331" spans="1:31" x14ac:dyDescent="0.25">
      <c r="A331" s="36">
        <v>322</v>
      </c>
      <c r="B331" s="33"/>
      <c r="C331" s="33"/>
      <c r="D331" s="27"/>
      <c r="E331" s="34"/>
      <c r="F331" s="169">
        <f t="shared" si="112"/>
        <v>0</v>
      </c>
      <c r="G331" s="170">
        <f t="shared" si="113"/>
        <v>0</v>
      </c>
      <c r="H331" s="171">
        <f t="shared" si="114"/>
        <v>0</v>
      </c>
      <c r="I331" s="16" t="e">
        <f t="shared" si="101"/>
        <v>#VALUE!</v>
      </c>
      <c r="J331" s="15" t="e">
        <f t="shared" ref="J331:J394" si="117">1-ROUND((365-I331)/365,4)</f>
        <v>#VALUE!</v>
      </c>
      <c r="K331" s="16">
        <f t="shared" si="102"/>
        <v>0</v>
      </c>
      <c r="L331" s="16" t="e">
        <f t="shared" si="103"/>
        <v>#VALUE!</v>
      </c>
      <c r="M331" s="89">
        <f t="shared" si="104"/>
        <v>0</v>
      </c>
      <c r="N331" s="68">
        <f t="shared" si="105"/>
        <v>0</v>
      </c>
      <c r="O331" s="68" t="e">
        <f t="shared" si="106"/>
        <v>#VALUE!</v>
      </c>
      <c r="P331" s="68" t="e">
        <f t="shared" si="107"/>
        <v>#VALUE!</v>
      </c>
      <c r="Q331" s="17" t="e">
        <f t="shared" si="108"/>
        <v>#VALUE!</v>
      </c>
      <c r="R331" s="17" t="e">
        <f t="shared" si="109"/>
        <v>#VALUE!</v>
      </c>
      <c r="S331" s="17">
        <f t="shared" si="110"/>
        <v>0</v>
      </c>
      <c r="T331" s="35" t="str">
        <f t="shared" si="111"/>
        <v/>
      </c>
      <c r="U331" s="35" t="str">
        <f t="shared" si="115"/>
        <v/>
      </c>
      <c r="V331" s="35">
        <f t="shared" si="116"/>
        <v>0</v>
      </c>
      <c r="W331" s="161" t="e">
        <f>VLOOKUP(CertState,Lookups!$A$30:$E$32,2,FALSE)</f>
        <v>#N/A</v>
      </c>
      <c r="X331" s="162" t="str">
        <f t="shared" ref="X331:X394" si="118">IF($U331=1,W331*$G331,"")</f>
        <v/>
      </c>
      <c r="Y331" s="135" t="e">
        <f>VLOOKUP(CertState,Lookups!$A$30:$E$32,3,FALSE)</f>
        <v>#N/A</v>
      </c>
      <c r="Z331" s="162" t="str">
        <f t="shared" ref="Z331:Z394" si="119">IF($U331=1,Y331*$G331,"")</f>
        <v/>
      </c>
      <c r="AA331" s="162" t="str">
        <f t="shared" ref="AA331:AA394" si="120">IF(U331=1,0.004*G331,"")</f>
        <v/>
      </c>
      <c r="AB331" t="str">
        <f t="shared" ref="AB331:AB394" si="121">IF(AND($AD$9="Processing Fee:",U331=1),(G331*0.05),"")</f>
        <v/>
      </c>
      <c r="AC331" t="str">
        <f t="shared" ref="AC331:AC394" si="122">IF(AB331&lt;0,0,AB331)</f>
        <v/>
      </c>
      <c r="AD331" s="162" t="str">
        <f t="shared" ref="AD331:AD394" si="123">IF(ISERROR(AB331),"",AC331)</f>
        <v/>
      </c>
      <c r="AE331" s="162">
        <f t="shared" ref="AE331:AE394" si="124">SUM(AD331,AA331,Z331,X331)</f>
        <v>0</v>
      </c>
    </row>
    <row r="332" spans="1:31" x14ac:dyDescent="0.25">
      <c r="A332" s="36">
        <v>323</v>
      </c>
      <c r="B332" s="33"/>
      <c r="C332" s="33"/>
      <c r="D332" s="27"/>
      <c r="E332" s="34"/>
      <c r="F332" s="169">
        <f t="shared" si="112"/>
        <v>0</v>
      </c>
      <c r="G332" s="170">
        <f t="shared" si="113"/>
        <v>0</v>
      </c>
      <c r="H332" s="171">
        <f t="shared" si="114"/>
        <v>0</v>
      </c>
      <c r="I332" s="16" t="e">
        <f t="shared" ref="I332:I395" si="125">ExpirationDate-D332</f>
        <v>#VALUE!</v>
      </c>
      <c r="J332" s="15" t="e">
        <f t="shared" si="117"/>
        <v>#VALUE!</v>
      </c>
      <c r="K332" s="16">
        <f t="shared" ref="K332:K395" si="126">IF(ISBLANK(D332),0,D332-C326)</f>
        <v>0</v>
      </c>
      <c r="L332" s="16" t="e">
        <f t="shared" ref="L332:L395" si="127">I332-K332</f>
        <v>#VALUE!</v>
      </c>
      <c r="M332" s="89">
        <f t="shared" ref="M332:M395" si="128">1-ROUND((365-K332)/365,3)</f>
        <v>0</v>
      </c>
      <c r="N332" s="68">
        <f t="shared" ref="N332:N395" si="129">M332*F332</f>
        <v>0</v>
      </c>
      <c r="O332" s="68" t="e">
        <f t="shared" ref="O332:O395" si="130">P332-N332</f>
        <v>#VALUE!</v>
      </c>
      <c r="P332" s="68" t="e">
        <f t="shared" ref="P332:P395" si="131">F332*J332</f>
        <v>#VALUE!</v>
      </c>
      <c r="Q332" s="17" t="e">
        <f t="shared" ref="Q332:Q395" si="132">P332*-1</f>
        <v>#VALUE!</v>
      </c>
      <c r="R332" s="17" t="e">
        <f t="shared" ref="R332:R395" si="133">P332</f>
        <v>#VALUE!</v>
      </c>
      <c r="S332" s="17">
        <f t="shared" ref="S332:S395" si="134">F332*-1</f>
        <v>0</v>
      </c>
      <c r="T332" s="35" t="str">
        <f t="shared" ref="T332:T395" si="135">IF(ISERROR(FIND("Operador",E332))=FALSE,"No olvide actualizar la lista de Operadores","")</f>
        <v/>
      </c>
      <c r="U332" s="35" t="str">
        <f t="shared" si="115"/>
        <v/>
      </c>
      <c r="V332" s="35">
        <f t="shared" si="116"/>
        <v>0</v>
      </c>
      <c r="W332" s="161" t="e">
        <f>VLOOKUP(CertState,Lookups!$A$30:$E$32,2,FALSE)</f>
        <v>#N/A</v>
      </c>
      <c r="X332" s="162" t="str">
        <f t="shared" si="118"/>
        <v/>
      </c>
      <c r="Y332" s="135" t="e">
        <f>VLOOKUP(CertState,Lookups!$A$30:$E$32,3,FALSE)</f>
        <v>#N/A</v>
      </c>
      <c r="Z332" s="162" t="str">
        <f t="shared" si="119"/>
        <v/>
      </c>
      <c r="AA332" s="162" t="str">
        <f t="shared" si="120"/>
        <v/>
      </c>
      <c r="AB332" t="str">
        <f t="shared" si="121"/>
        <v/>
      </c>
      <c r="AC332" t="str">
        <f t="shared" si="122"/>
        <v/>
      </c>
      <c r="AD332" s="162" t="str">
        <f t="shared" si="123"/>
        <v/>
      </c>
      <c r="AE332" s="162">
        <f t="shared" si="124"/>
        <v>0</v>
      </c>
    </row>
    <row r="333" spans="1:31" x14ac:dyDescent="0.25">
      <c r="A333" s="36">
        <v>324</v>
      </c>
      <c r="B333" s="33"/>
      <c r="C333" s="33"/>
      <c r="D333" s="27"/>
      <c r="E333" s="34"/>
      <c r="F333" s="169">
        <f t="shared" si="112"/>
        <v>0</v>
      </c>
      <c r="G333" s="170">
        <f t="shared" si="113"/>
        <v>0</v>
      </c>
      <c r="H333" s="171">
        <f t="shared" si="114"/>
        <v>0</v>
      </c>
      <c r="I333" s="16" t="e">
        <f t="shared" si="125"/>
        <v>#VALUE!</v>
      </c>
      <c r="J333" s="15" t="e">
        <f t="shared" si="117"/>
        <v>#VALUE!</v>
      </c>
      <c r="K333" s="16">
        <f t="shared" si="126"/>
        <v>0</v>
      </c>
      <c r="L333" s="16" t="e">
        <f t="shared" si="127"/>
        <v>#VALUE!</v>
      </c>
      <c r="M333" s="89">
        <f t="shared" si="128"/>
        <v>0</v>
      </c>
      <c r="N333" s="68">
        <f t="shared" si="129"/>
        <v>0</v>
      </c>
      <c r="O333" s="68" t="e">
        <f t="shared" si="130"/>
        <v>#VALUE!</v>
      </c>
      <c r="P333" s="68" t="e">
        <f t="shared" si="131"/>
        <v>#VALUE!</v>
      </c>
      <c r="Q333" s="17" t="e">
        <f t="shared" si="132"/>
        <v>#VALUE!</v>
      </c>
      <c r="R333" s="17" t="e">
        <f t="shared" si="133"/>
        <v>#VALUE!</v>
      </c>
      <c r="S333" s="17">
        <f t="shared" si="134"/>
        <v>0</v>
      </c>
      <c r="T333" s="35" t="str">
        <f t="shared" si="135"/>
        <v/>
      </c>
      <c r="U333" s="35" t="str">
        <f t="shared" si="115"/>
        <v/>
      </c>
      <c r="V333" s="35">
        <f t="shared" si="116"/>
        <v>0</v>
      </c>
      <c r="W333" s="161" t="e">
        <f>VLOOKUP(CertState,Lookups!$A$30:$E$32,2,FALSE)</f>
        <v>#N/A</v>
      </c>
      <c r="X333" s="162" t="str">
        <f t="shared" si="118"/>
        <v/>
      </c>
      <c r="Y333" s="135" t="e">
        <f>VLOOKUP(CertState,Lookups!$A$30:$E$32,3,FALSE)</f>
        <v>#N/A</v>
      </c>
      <c r="Z333" s="162" t="str">
        <f t="shared" si="119"/>
        <v/>
      </c>
      <c r="AA333" s="162" t="str">
        <f t="shared" si="120"/>
        <v/>
      </c>
      <c r="AB333" t="str">
        <f t="shared" si="121"/>
        <v/>
      </c>
      <c r="AC333" t="str">
        <f t="shared" si="122"/>
        <v/>
      </c>
      <c r="AD333" s="162" t="str">
        <f t="shared" si="123"/>
        <v/>
      </c>
      <c r="AE333" s="162">
        <f t="shared" si="124"/>
        <v>0</v>
      </c>
    </row>
    <row r="334" spans="1:31" x14ac:dyDescent="0.25">
      <c r="A334" s="36">
        <v>325</v>
      </c>
      <c r="B334" s="33"/>
      <c r="C334" s="33"/>
      <c r="D334" s="27"/>
      <c r="E334" s="34"/>
      <c r="F334" s="169">
        <f t="shared" ref="F334:F397" si="136">IF(OR(E334="Alta de Vehículo",E334="Baja de Vehículo",E334="Cancelar Corto Plazo"),VLOOKUP(C334,Vehicle_List,8,FALSE),)</f>
        <v>0</v>
      </c>
      <c r="G334" s="170">
        <f t="shared" ref="G334:G397" si="137">IF(ISERROR(FIND("Operador",E334))=FALSE,0,IF(OR(ISBLANK(E334),ISBLANK(D334)),0,HLOOKUP(E334,EndorsementTable,A334+1,FALSE)))</f>
        <v>0</v>
      </c>
      <c r="H334" s="171">
        <f t="shared" ref="H334:H397" si="138">IF(E334="Alta de Vehículo",G334*0.3,0)</f>
        <v>0</v>
      </c>
      <c r="I334" s="16" t="e">
        <f t="shared" si="125"/>
        <v>#VALUE!</v>
      </c>
      <c r="J334" s="15" t="e">
        <f t="shared" si="117"/>
        <v>#VALUE!</v>
      </c>
      <c r="K334" s="16">
        <f t="shared" si="126"/>
        <v>0</v>
      </c>
      <c r="L334" s="16" t="e">
        <f t="shared" si="127"/>
        <v>#VALUE!</v>
      </c>
      <c r="M334" s="89">
        <f t="shared" si="128"/>
        <v>0</v>
      </c>
      <c r="N334" s="68">
        <f t="shared" si="129"/>
        <v>0</v>
      </c>
      <c r="O334" s="68" t="e">
        <f t="shared" si="130"/>
        <v>#VALUE!</v>
      </c>
      <c r="P334" s="68" t="e">
        <f t="shared" si="131"/>
        <v>#VALUE!</v>
      </c>
      <c r="Q334" s="17" t="e">
        <f t="shared" si="132"/>
        <v>#VALUE!</v>
      </c>
      <c r="R334" s="17" t="e">
        <f t="shared" si="133"/>
        <v>#VALUE!</v>
      </c>
      <c r="S334" s="17">
        <f t="shared" si="134"/>
        <v>0</v>
      </c>
      <c r="T334" s="35" t="str">
        <f t="shared" si="135"/>
        <v/>
      </c>
      <c r="U334" s="35" t="str">
        <f t="shared" si="115"/>
        <v/>
      </c>
      <c r="V334" s="35">
        <f t="shared" si="116"/>
        <v>0</v>
      </c>
      <c r="W334" s="161" t="e">
        <f>VLOOKUP(CertState,Lookups!$A$30:$E$32,2,FALSE)</f>
        <v>#N/A</v>
      </c>
      <c r="X334" s="162" t="str">
        <f t="shared" si="118"/>
        <v/>
      </c>
      <c r="Y334" s="135" t="e">
        <f>VLOOKUP(CertState,Lookups!$A$30:$E$32,3,FALSE)</f>
        <v>#N/A</v>
      </c>
      <c r="Z334" s="162" t="str">
        <f t="shared" si="119"/>
        <v/>
      </c>
      <c r="AA334" s="162" t="str">
        <f t="shared" si="120"/>
        <v/>
      </c>
      <c r="AB334" t="str">
        <f t="shared" si="121"/>
        <v/>
      </c>
      <c r="AC334" t="str">
        <f t="shared" si="122"/>
        <v/>
      </c>
      <c r="AD334" s="162" t="str">
        <f t="shared" si="123"/>
        <v/>
      </c>
      <c r="AE334" s="162">
        <f t="shared" si="124"/>
        <v>0</v>
      </c>
    </row>
    <row r="335" spans="1:31" x14ac:dyDescent="0.25">
      <c r="A335" s="36">
        <v>326</v>
      </c>
      <c r="B335" s="33"/>
      <c r="C335" s="33"/>
      <c r="D335" s="27"/>
      <c r="E335" s="34"/>
      <c r="F335" s="169">
        <f t="shared" si="136"/>
        <v>0</v>
      </c>
      <c r="G335" s="170">
        <f t="shared" si="137"/>
        <v>0</v>
      </c>
      <c r="H335" s="171">
        <f t="shared" si="138"/>
        <v>0</v>
      </c>
      <c r="I335" s="16" t="e">
        <f t="shared" si="125"/>
        <v>#VALUE!</v>
      </c>
      <c r="J335" s="15" t="e">
        <f t="shared" si="117"/>
        <v>#VALUE!</v>
      </c>
      <c r="K335" s="16">
        <f t="shared" si="126"/>
        <v>0</v>
      </c>
      <c r="L335" s="16" t="e">
        <f t="shared" si="127"/>
        <v>#VALUE!</v>
      </c>
      <c r="M335" s="89">
        <f t="shared" si="128"/>
        <v>0</v>
      </c>
      <c r="N335" s="68">
        <f t="shared" si="129"/>
        <v>0</v>
      </c>
      <c r="O335" s="68" t="e">
        <f t="shared" si="130"/>
        <v>#VALUE!</v>
      </c>
      <c r="P335" s="68" t="e">
        <f t="shared" si="131"/>
        <v>#VALUE!</v>
      </c>
      <c r="Q335" s="17" t="e">
        <f t="shared" si="132"/>
        <v>#VALUE!</v>
      </c>
      <c r="R335" s="17" t="e">
        <f t="shared" si="133"/>
        <v>#VALUE!</v>
      </c>
      <c r="S335" s="17">
        <f t="shared" si="134"/>
        <v>0</v>
      </c>
      <c r="T335" s="35" t="str">
        <f t="shared" si="135"/>
        <v/>
      </c>
      <c r="U335" s="35" t="str">
        <f t="shared" si="115"/>
        <v/>
      </c>
      <c r="V335" s="35">
        <f t="shared" si="116"/>
        <v>0</v>
      </c>
      <c r="W335" s="161" t="e">
        <f>VLOOKUP(CertState,Lookups!$A$30:$E$32,2,FALSE)</f>
        <v>#N/A</v>
      </c>
      <c r="X335" s="162" t="str">
        <f t="shared" si="118"/>
        <v/>
      </c>
      <c r="Y335" s="135" t="e">
        <f>VLOOKUP(CertState,Lookups!$A$30:$E$32,3,FALSE)</f>
        <v>#N/A</v>
      </c>
      <c r="Z335" s="162" t="str">
        <f t="shared" si="119"/>
        <v/>
      </c>
      <c r="AA335" s="162" t="str">
        <f t="shared" si="120"/>
        <v/>
      </c>
      <c r="AB335" t="str">
        <f t="shared" si="121"/>
        <v/>
      </c>
      <c r="AC335" t="str">
        <f t="shared" si="122"/>
        <v/>
      </c>
      <c r="AD335" s="162" t="str">
        <f t="shared" si="123"/>
        <v/>
      </c>
      <c r="AE335" s="162">
        <f t="shared" si="124"/>
        <v>0</v>
      </c>
    </row>
    <row r="336" spans="1:31" x14ac:dyDescent="0.25">
      <c r="A336" s="36">
        <v>327</v>
      </c>
      <c r="B336" s="33"/>
      <c r="C336" s="33"/>
      <c r="D336" s="27"/>
      <c r="E336" s="34"/>
      <c r="F336" s="169">
        <f t="shared" si="136"/>
        <v>0</v>
      </c>
      <c r="G336" s="170">
        <f t="shared" si="137"/>
        <v>0</v>
      </c>
      <c r="H336" s="171">
        <f t="shared" si="138"/>
        <v>0</v>
      </c>
      <c r="I336" s="16" t="e">
        <f t="shared" si="125"/>
        <v>#VALUE!</v>
      </c>
      <c r="J336" s="15" t="e">
        <f t="shared" si="117"/>
        <v>#VALUE!</v>
      </c>
      <c r="K336" s="16">
        <f t="shared" si="126"/>
        <v>0</v>
      </c>
      <c r="L336" s="16" t="e">
        <f t="shared" si="127"/>
        <v>#VALUE!</v>
      </c>
      <c r="M336" s="89">
        <f t="shared" si="128"/>
        <v>0</v>
      </c>
      <c r="N336" s="68">
        <f t="shared" si="129"/>
        <v>0</v>
      </c>
      <c r="O336" s="68" t="e">
        <f t="shared" si="130"/>
        <v>#VALUE!</v>
      </c>
      <c r="P336" s="68" t="e">
        <f t="shared" si="131"/>
        <v>#VALUE!</v>
      </c>
      <c r="Q336" s="17" t="e">
        <f t="shared" si="132"/>
        <v>#VALUE!</v>
      </c>
      <c r="R336" s="17" t="e">
        <f t="shared" si="133"/>
        <v>#VALUE!</v>
      </c>
      <c r="S336" s="17">
        <f t="shared" si="134"/>
        <v>0</v>
      </c>
      <c r="T336" s="35" t="str">
        <f t="shared" si="135"/>
        <v/>
      </c>
      <c r="U336" s="35" t="str">
        <f t="shared" si="115"/>
        <v/>
      </c>
      <c r="V336" s="35">
        <f t="shared" si="116"/>
        <v>0</v>
      </c>
      <c r="W336" s="161" t="e">
        <f>VLOOKUP(CertState,Lookups!$A$30:$E$32,2,FALSE)</f>
        <v>#N/A</v>
      </c>
      <c r="X336" s="162" t="str">
        <f t="shared" si="118"/>
        <v/>
      </c>
      <c r="Y336" s="135" t="e">
        <f>VLOOKUP(CertState,Lookups!$A$30:$E$32,3,FALSE)</f>
        <v>#N/A</v>
      </c>
      <c r="Z336" s="162" t="str">
        <f t="shared" si="119"/>
        <v/>
      </c>
      <c r="AA336" s="162" t="str">
        <f t="shared" si="120"/>
        <v/>
      </c>
      <c r="AB336" t="str">
        <f t="shared" si="121"/>
        <v/>
      </c>
      <c r="AC336" t="str">
        <f t="shared" si="122"/>
        <v/>
      </c>
      <c r="AD336" s="162" t="str">
        <f t="shared" si="123"/>
        <v/>
      </c>
      <c r="AE336" s="162">
        <f t="shared" si="124"/>
        <v>0</v>
      </c>
    </row>
    <row r="337" spans="1:31" x14ac:dyDescent="0.25">
      <c r="A337" s="36">
        <v>328</v>
      </c>
      <c r="B337" s="33"/>
      <c r="C337" s="33"/>
      <c r="D337" s="27"/>
      <c r="E337" s="34"/>
      <c r="F337" s="169">
        <f t="shared" si="136"/>
        <v>0</v>
      </c>
      <c r="G337" s="170">
        <f t="shared" si="137"/>
        <v>0</v>
      </c>
      <c r="H337" s="171">
        <f t="shared" si="138"/>
        <v>0</v>
      </c>
      <c r="I337" s="16" t="e">
        <f t="shared" si="125"/>
        <v>#VALUE!</v>
      </c>
      <c r="J337" s="15" t="e">
        <f t="shared" si="117"/>
        <v>#VALUE!</v>
      </c>
      <c r="K337" s="16">
        <f t="shared" si="126"/>
        <v>0</v>
      </c>
      <c r="L337" s="16" t="e">
        <f t="shared" si="127"/>
        <v>#VALUE!</v>
      </c>
      <c r="M337" s="89">
        <f t="shared" si="128"/>
        <v>0</v>
      </c>
      <c r="N337" s="68">
        <f t="shared" si="129"/>
        <v>0</v>
      </c>
      <c r="O337" s="68" t="e">
        <f t="shared" si="130"/>
        <v>#VALUE!</v>
      </c>
      <c r="P337" s="68" t="e">
        <f t="shared" si="131"/>
        <v>#VALUE!</v>
      </c>
      <c r="Q337" s="17" t="e">
        <f t="shared" si="132"/>
        <v>#VALUE!</v>
      </c>
      <c r="R337" s="17" t="e">
        <f t="shared" si="133"/>
        <v>#VALUE!</v>
      </c>
      <c r="S337" s="17">
        <f t="shared" si="134"/>
        <v>0</v>
      </c>
      <c r="T337" s="35" t="str">
        <f t="shared" si="135"/>
        <v/>
      </c>
      <c r="U337" s="35" t="str">
        <f t="shared" si="115"/>
        <v/>
      </c>
      <c r="V337" s="35">
        <f t="shared" si="116"/>
        <v>0</v>
      </c>
      <c r="W337" s="161" t="e">
        <f>VLOOKUP(CertState,Lookups!$A$30:$E$32,2,FALSE)</f>
        <v>#N/A</v>
      </c>
      <c r="X337" s="162" t="str">
        <f t="shared" si="118"/>
        <v/>
      </c>
      <c r="Y337" s="135" t="e">
        <f>VLOOKUP(CertState,Lookups!$A$30:$E$32,3,FALSE)</f>
        <v>#N/A</v>
      </c>
      <c r="Z337" s="162" t="str">
        <f t="shared" si="119"/>
        <v/>
      </c>
      <c r="AA337" s="162" t="str">
        <f t="shared" si="120"/>
        <v/>
      </c>
      <c r="AB337" t="str">
        <f t="shared" si="121"/>
        <v/>
      </c>
      <c r="AC337" t="str">
        <f t="shared" si="122"/>
        <v/>
      </c>
      <c r="AD337" s="162" t="str">
        <f t="shared" si="123"/>
        <v/>
      </c>
      <c r="AE337" s="162">
        <f t="shared" si="124"/>
        <v>0</v>
      </c>
    </row>
    <row r="338" spans="1:31" x14ac:dyDescent="0.25">
      <c r="A338" s="36">
        <v>329</v>
      </c>
      <c r="B338" s="33"/>
      <c r="C338" s="33"/>
      <c r="D338" s="27"/>
      <c r="E338" s="34"/>
      <c r="F338" s="169">
        <f t="shared" si="136"/>
        <v>0</v>
      </c>
      <c r="G338" s="170">
        <f t="shared" si="137"/>
        <v>0</v>
      </c>
      <c r="H338" s="171">
        <f t="shared" si="138"/>
        <v>0</v>
      </c>
      <c r="I338" s="16" t="e">
        <f t="shared" si="125"/>
        <v>#VALUE!</v>
      </c>
      <c r="J338" s="15" t="e">
        <f t="shared" si="117"/>
        <v>#VALUE!</v>
      </c>
      <c r="K338" s="16">
        <f t="shared" si="126"/>
        <v>0</v>
      </c>
      <c r="L338" s="16" t="e">
        <f t="shared" si="127"/>
        <v>#VALUE!</v>
      </c>
      <c r="M338" s="89">
        <f t="shared" si="128"/>
        <v>0</v>
      </c>
      <c r="N338" s="68">
        <f t="shared" si="129"/>
        <v>0</v>
      </c>
      <c r="O338" s="68" t="e">
        <f t="shared" si="130"/>
        <v>#VALUE!</v>
      </c>
      <c r="P338" s="68" t="e">
        <f t="shared" si="131"/>
        <v>#VALUE!</v>
      </c>
      <c r="Q338" s="17" t="e">
        <f t="shared" si="132"/>
        <v>#VALUE!</v>
      </c>
      <c r="R338" s="17" t="e">
        <f t="shared" si="133"/>
        <v>#VALUE!</v>
      </c>
      <c r="S338" s="17">
        <f t="shared" si="134"/>
        <v>0</v>
      </c>
      <c r="T338" s="35" t="str">
        <f t="shared" si="135"/>
        <v/>
      </c>
      <c r="U338" s="35" t="str">
        <f t="shared" si="115"/>
        <v/>
      </c>
      <c r="V338" s="35">
        <f t="shared" si="116"/>
        <v>0</v>
      </c>
      <c r="W338" s="161" t="e">
        <f>VLOOKUP(CertState,Lookups!$A$30:$E$32,2,FALSE)</f>
        <v>#N/A</v>
      </c>
      <c r="X338" s="162" t="str">
        <f t="shared" si="118"/>
        <v/>
      </c>
      <c r="Y338" s="135" t="e">
        <f>VLOOKUP(CertState,Lookups!$A$30:$E$32,3,FALSE)</f>
        <v>#N/A</v>
      </c>
      <c r="Z338" s="162" t="str">
        <f t="shared" si="119"/>
        <v/>
      </c>
      <c r="AA338" s="162" t="str">
        <f t="shared" si="120"/>
        <v/>
      </c>
      <c r="AB338" t="str">
        <f t="shared" si="121"/>
        <v/>
      </c>
      <c r="AC338" t="str">
        <f t="shared" si="122"/>
        <v/>
      </c>
      <c r="AD338" s="162" t="str">
        <f t="shared" si="123"/>
        <v/>
      </c>
      <c r="AE338" s="162">
        <f t="shared" si="124"/>
        <v>0</v>
      </c>
    </row>
    <row r="339" spans="1:31" x14ac:dyDescent="0.25">
      <c r="A339" s="36">
        <v>330</v>
      </c>
      <c r="B339" s="33"/>
      <c r="C339" s="33"/>
      <c r="D339" s="27"/>
      <c r="E339" s="34"/>
      <c r="F339" s="169">
        <f t="shared" si="136"/>
        <v>0</v>
      </c>
      <c r="G339" s="170">
        <f t="shared" si="137"/>
        <v>0</v>
      </c>
      <c r="H339" s="171">
        <f t="shared" si="138"/>
        <v>0</v>
      </c>
      <c r="I339" s="16" t="e">
        <f t="shared" si="125"/>
        <v>#VALUE!</v>
      </c>
      <c r="J339" s="15" t="e">
        <f t="shared" si="117"/>
        <v>#VALUE!</v>
      </c>
      <c r="K339" s="16">
        <f t="shared" si="126"/>
        <v>0</v>
      </c>
      <c r="L339" s="16" t="e">
        <f t="shared" si="127"/>
        <v>#VALUE!</v>
      </c>
      <c r="M339" s="89">
        <f t="shared" si="128"/>
        <v>0</v>
      </c>
      <c r="N339" s="68">
        <f t="shared" si="129"/>
        <v>0</v>
      </c>
      <c r="O339" s="68" t="e">
        <f t="shared" si="130"/>
        <v>#VALUE!</v>
      </c>
      <c r="P339" s="68" t="e">
        <f t="shared" si="131"/>
        <v>#VALUE!</v>
      </c>
      <c r="Q339" s="17" t="e">
        <f t="shared" si="132"/>
        <v>#VALUE!</v>
      </c>
      <c r="R339" s="17" t="e">
        <f t="shared" si="133"/>
        <v>#VALUE!</v>
      </c>
      <c r="S339" s="17">
        <f t="shared" si="134"/>
        <v>0</v>
      </c>
      <c r="T339" s="35" t="str">
        <f t="shared" si="135"/>
        <v/>
      </c>
      <c r="U339" s="35" t="str">
        <f t="shared" si="115"/>
        <v/>
      </c>
      <c r="V339" s="35">
        <f t="shared" si="116"/>
        <v>0</v>
      </c>
      <c r="W339" s="161" t="e">
        <f>VLOOKUP(CertState,Lookups!$A$30:$E$32,2,FALSE)</f>
        <v>#N/A</v>
      </c>
      <c r="X339" s="162" t="str">
        <f t="shared" si="118"/>
        <v/>
      </c>
      <c r="Y339" s="135" t="e">
        <f>VLOOKUP(CertState,Lookups!$A$30:$E$32,3,FALSE)</f>
        <v>#N/A</v>
      </c>
      <c r="Z339" s="162" t="str">
        <f t="shared" si="119"/>
        <v/>
      </c>
      <c r="AA339" s="162" t="str">
        <f t="shared" si="120"/>
        <v/>
      </c>
      <c r="AB339" t="str">
        <f t="shared" si="121"/>
        <v/>
      </c>
      <c r="AC339" t="str">
        <f t="shared" si="122"/>
        <v/>
      </c>
      <c r="AD339" s="162" t="str">
        <f t="shared" si="123"/>
        <v/>
      </c>
      <c r="AE339" s="162">
        <f t="shared" si="124"/>
        <v>0</v>
      </c>
    </row>
    <row r="340" spans="1:31" x14ac:dyDescent="0.25">
      <c r="A340" s="36">
        <v>331</v>
      </c>
      <c r="B340" s="33"/>
      <c r="C340" s="33"/>
      <c r="D340" s="27"/>
      <c r="E340" s="34"/>
      <c r="F340" s="169">
        <f t="shared" si="136"/>
        <v>0</v>
      </c>
      <c r="G340" s="170">
        <f t="shared" si="137"/>
        <v>0</v>
      </c>
      <c r="H340" s="171">
        <f t="shared" si="138"/>
        <v>0</v>
      </c>
      <c r="I340" s="16" t="e">
        <f t="shared" si="125"/>
        <v>#VALUE!</v>
      </c>
      <c r="J340" s="15" t="e">
        <f t="shared" si="117"/>
        <v>#VALUE!</v>
      </c>
      <c r="K340" s="16">
        <f t="shared" si="126"/>
        <v>0</v>
      </c>
      <c r="L340" s="16" t="e">
        <f t="shared" si="127"/>
        <v>#VALUE!</v>
      </c>
      <c r="M340" s="89">
        <f t="shared" si="128"/>
        <v>0</v>
      </c>
      <c r="N340" s="68">
        <f t="shared" si="129"/>
        <v>0</v>
      </c>
      <c r="O340" s="68" t="e">
        <f t="shared" si="130"/>
        <v>#VALUE!</v>
      </c>
      <c r="P340" s="68" t="e">
        <f t="shared" si="131"/>
        <v>#VALUE!</v>
      </c>
      <c r="Q340" s="17" t="e">
        <f t="shared" si="132"/>
        <v>#VALUE!</v>
      </c>
      <c r="R340" s="17" t="e">
        <f t="shared" si="133"/>
        <v>#VALUE!</v>
      </c>
      <c r="S340" s="17">
        <f t="shared" si="134"/>
        <v>0</v>
      </c>
      <c r="T340" s="35" t="str">
        <f t="shared" si="135"/>
        <v/>
      </c>
      <c r="U340" s="35" t="str">
        <f t="shared" si="115"/>
        <v/>
      </c>
      <c r="V340" s="35">
        <f t="shared" si="116"/>
        <v>0</v>
      </c>
      <c r="W340" s="161" t="e">
        <f>VLOOKUP(CertState,Lookups!$A$30:$E$32,2,FALSE)</f>
        <v>#N/A</v>
      </c>
      <c r="X340" s="162" t="str">
        <f t="shared" si="118"/>
        <v/>
      </c>
      <c r="Y340" s="135" t="e">
        <f>VLOOKUP(CertState,Lookups!$A$30:$E$32,3,FALSE)</f>
        <v>#N/A</v>
      </c>
      <c r="Z340" s="162" t="str">
        <f t="shared" si="119"/>
        <v/>
      </c>
      <c r="AA340" s="162" t="str">
        <f t="shared" si="120"/>
        <v/>
      </c>
      <c r="AB340" t="str">
        <f t="shared" si="121"/>
        <v/>
      </c>
      <c r="AC340" t="str">
        <f t="shared" si="122"/>
        <v/>
      </c>
      <c r="AD340" s="162" t="str">
        <f t="shared" si="123"/>
        <v/>
      </c>
      <c r="AE340" s="162">
        <f t="shared" si="124"/>
        <v>0</v>
      </c>
    </row>
    <row r="341" spans="1:31" x14ac:dyDescent="0.25">
      <c r="A341" s="36">
        <v>332</v>
      </c>
      <c r="B341" s="33"/>
      <c r="C341" s="33"/>
      <c r="D341" s="27"/>
      <c r="E341" s="34"/>
      <c r="F341" s="169">
        <f t="shared" si="136"/>
        <v>0</v>
      </c>
      <c r="G341" s="170">
        <f t="shared" si="137"/>
        <v>0</v>
      </c>
      <c r="H341" s="171">
        <f t="shared" si="138"/>
        <v>0</v>
      </c>
      <c r="I341" s="16" t="e">
        <f t="shared" si="125"/>
        <v>#VALUE!</v>
      </c>
      <c r="J341" s="15" t="e">
        <f t="shared" si="117"/>
        <v>#VALUE!</v>
      </c>
      <c r="K341" s="16">
        <f t="shared" si="126"/>
        <v>0</v>
      </c>
      <c r="L341" s="16" t="e">
        <f t="shared" si="127"/>
        <v>#VALUE!</v>
      </c>
      <c r="M341" s="89">
        <f t="shared" si="128"/>
        <v>0</v>
      </c>
      <c r="N341" s="68">
        <f t="shared" si="129"/>
        <v>0</v>
      </c>
      <c r="O341" s="68" t="e">
        <f t="shared" si="130"/>
        <v>#VALUE!</v>
      </c>
      <c r="P341" s="68" t="e">
        <f t="shared" si="131"/>
        <v>#VALUE!</v>
      </c>
      <c r="Q341" s="17" t="e">
        <f t="shared" si="132"/>
        <v>#VALUE!</v>
      </c>
      <c r="R341" s="17" t="e">
        <f t="shared" si="133"/>
        <v>#VALUE!</v>
      </c>
      <c r="S341" s="17">
        <f t="shared" si="134"/>
        <v>0</v>
      </c>
      <c r="T341" s="35" t="str">
        <f t="shared" si="135"/>
        <v/>
      </c>
      <c r="U341" s="35" t="str">
        <f t="shared" si="115"/>
        <v/>
      </c>
      <c r="V341" s="35">
        <f t="shared" si="116"/>
        <v>0</v>
      </c>
      <c r="W341" s="161" t="e">
        <f>VLOOKUP(CertState,Lookups!$A$30:$E$32,2,FALSE)</f>
        <v>#N/A</v>
      </c>
      <c r="X341" s="162" t="str">
        <f t="shared" si="118"/>
        <v/>
      </c>
      <c r="Y341" s="135" t="e">
        <f>VLOOKUP(CertState,Lookups!$A$30:$E$32,3,FALSE)</f>
        <v>#N/A</v>
      </c>
      <c r="Z341" s="162" t="str">
        <f t="shared" si="119"/>
        <v/>
      </c>
      <c r="AA341" s="162" t="str">
        <f t="shared" si="120"/>
        <v/>
      </c>
      <c r="AB341" t="str">
        <f t="shared" si="121"/>
        <v/>
      </c>
      <c r="AC341" t="str">
        <f t="shared" si="122"/>
        <v/>
      </c>
      <c r="AD341" s="162" t="str">
        <f t="shared" si="123"/>
        <v/>
      </c>
      <c r="AE341" s="162">
        <f t="shared" si="124"/>
        <v>0</v>
      </c>
    </row>
    <row r="342" spans="1:31" x14ac:dyDescent="0.25">
      <c r="A342" s="36">
        <v>333</v>
      </c>
      <c r="B342" s="33"/>
      <c r="C342" s="33"/>
      <c r="D342" s="27"/>
      <c r="E342" s="34"/>
      <c r="F342" s="169">
        <f t="shared" si="136"/>
        <v>0</v>
      </c>
      <c r="G342" s="170">
        <f t="shared" si="137"/>
        <v>0</v>
      </c>
      <c r="H342" s="171">
        <f t="shared" si="138"/>
        <v>0</v>
      </c>
      <c r="I342" s="16" t="e">
        <f t="shared" si="125"/>
        <v>#VALUE!</v>
      </c>
      <c r="J342" s="15" t="e">
        <f t="shared" si="117"/>
        <v>#VALUE!</v>
      </c>
      <c r="K342" s="16">
        <f t="shared" si="126"/>
        <v>0</v>
      </c>
      <c r="L342" s="16" t="e">
        <f t="shared" si="127"/>
        <v>#VALUE!</v>
      </c>
      <c r="M342" s="89">
        <f t="shared" si="128"/>
        <v>0</v>
      </c>
      <c r="N342" s="68">
        <f t="shared" si="129"/>
        <v>0</v>
      </c>
      <c r="O342" s="68" t="e">
        <f t="shared" si="130"/>
        <v>#VALUE!</v>
      </c>
      <c r="P342" s="68" t="e">
        <f t="shared" si="131"/>
        <v>#VALUE!</v>
      </c>
      <c r="Q342" s="17" t="e">
        <f t="shared" si="132"/>
        <v>#VALUE!</v>
      </c>
      <c r="R342" s="17" t="e">
        <f t="shared" si="133"/>
        <v>#VALUE!</v>
      </c>
      <c r="S342" s="17">
        <f t="shared" si="134"/>
        <v>0</v>
      </c>
      <c r="T342" s="35" t="str">
        <f t="shared" si="135"/>
        <v/>
      </c>
      <c r="U342" s="35" t="str">
        <f t="shared" si="115"/>
        <v/>
      </c>
      <c r="V342" s="35">
        <f t="shared" si="116"/>
        <v>0</v>
      </c>
      <c r="W342" s="161" t="e">
        <f>VLOOKUP(CertState,Lookups!$A$30:$E$32,2,FALSE)</f>
        <v>#N/A</v>
      </c>
      <c r="X342" s="162" t="str">
        <f t="shared" si="118"/>
        <v/>
      </c>
      <c r="Y342" s="135" t="e">
        <f>VLOOKUP(CertState,Lookups!$A$30:$E$32,3,FALSE)</f>
        <v>#N/A</v>
      </c>
      <c r="Z342" s="162" t="str">
        <f t="shared" si="119"/>
        <v/>
      </c>
      <c r="AA342" s="162" t="str">
        <f t="shared" si="120"/>
        <v/>
      </c>
      <c r="AB342" t="str">
        <f t="shared" si="121"/>
        <v/>
      </c>
      <c r="AC342" t="str">
        <f t="shared" si="122"/>
        <v/>
      </c>
      <c r="AD342" s="162" t="str">
        <f t="shared" si="123"/>
        <v/>
      </c>
      <c r="AE342" s="162">
        <f t="shared" si="124"/>
        <v>0</v>
      </c>
    </row>
    <row r="343" spans="1:31" x14ac:dyDescent="0.25">
      <c r="A343" s="36">
        <v>334</v>
      </c>
      <c r="B343" s="33"/>
      <c r="C343" s="33"/>
      <c r="D343" s="27"/>
      <c r="E343" s="34"/>
      <c r="F343" s="169">
        <f t="shared" si="136"/>
        <v>0</v>
      </c>
      <c r="G343" s="170">
        <f t="shared" si="137"/>
        <v>0</v>
      </c>
      <c r="H343" s="171">
        <f t="shared" si="138"/>
        <v>0</v>
      </c>
      <c r="I343" s="16" t="e">
        <f t="shared" si="125"/>
        <v>#VALUE!</v>
      </c>
      <c r="J343" s="15" t="e">
        <f t="shared" si="117"/>
        <v>#VALUE!</v>
      </c>
      <c r="K343" s="16">
        <f t="shared" si="126"/>
        <v>0</v>
      </c>
      <c r="L343" s="16" t="e">
        <f t="shared" si="127"/>
        <v>#VALUE!</v>
      </c>
      <c r="M343" s="89">
        <f t="shared" si="128"/>
        <v>0</v>
      </c>
      <c r="N343" s="68">
        <f t="shared" si="129"/>
        <v>0</v>
      </c>
      <c r="O343" s="68" t="e">
        <f t="shared" si="130"/>
        <v>#VALUE!</v>
      </c>
      <c r="P343" s="68" t="e">
        <f t="shared" si="131"/>
        <v>#VALUE!</v>
      </c>
      <c r="Q343" s="17" t="e">
        <f t="shared" si="132"/>
        <v>#VALUE!</v>
      </c>
      <c r="R343" s="17" t="e">
        <f t="shared" si="133"/>
        <v>#VALUE!</v>
      </c>
      <c r="S343" s="17">
        <f t="shared" si="134"/>
        <v>0</v>
      </c>
      <c r="T343" s="35" t="str">
        <f t="shared" si="135"/>
        <v/>
      </c>
      <c r="U343" s="35" t="str">
        <f t="shared" si="115"/>
        <v/>
      </c>
      <c r="V343" s="35">
        <f t="shared" si="116"/>
        <v>0</v>
      </c>
      <c r="W343" s="161" t="e">
        <f>VLOOKUP(CertState,Lookups!$A$30:$E$32,2,FALSE)</f>
        <v>#N/A</v>
      </c>
      <c r="X343" s="162" t="str">
        <f t="shared" si="118"/>
        <v/>
      </c>
      <c r="Y343" s="135" t="e">
        <f>VLOOKUP(CertState,Lookups!$A$30:$E$32,3,FALSE)</f>
        <v>#N/A</v>
      </c>
      <c r="Z343" s="162" t="str">
        <f t="shared" si="119"/>
        <v/>
      </c>
      <c r="AA343" s="162" t="str">
        <f t="shared" si="120"/>
        <v/>
      </c>
      <c r="AB343" t="str">
        <f t="shared" si="121"/>
        <v/>
      </c>
      <c r="AC343" t="str">
        <f t="shared" si="122"/>
        <v/>
      </c>
      <c r="AD343" s="162" t="str">
        <f t="shared" si="123"/>
        <v/>
      </c>
      <c r="AE343" s="162">
        <f t="shared" si="124"/>
        <v>0</v>
      </c>
    </row>
    <row r="344" spans="1:31" x14ac:dyDescent="0.25">
      <c r="A344" s="36">
        <v>335</v>
      </c>
      <c r="B344" s="33"/>
      <c r="C344" s="33"/>
      <c r="D344" s="27"/>
      <c r="E344" s="34"/>
      <c r="F344" s="169">
        <f t="shared" si="136"/>
        <v>0</v>
      </c>
      <c r="G344" s="170">
        <f t="shared" si="137"/>
        <v>0</v>
      </c>
      <c r="H344" s="171">
        <f t="shared" si="138"/>
        <v>0</v>
      </c>
      <c r="I344" s="16" t="e">
        <f t="shared" si="125"/>
        <v>#VALUE!</v>
      </c>
      <c r="J344" s="15" t="e">
        <f t="shared" si="117"/>
        <v>#VALUE!</v>
      </c>
      <c r="K344" s="16">
        <f t="shared" si="126"/>
        <v>0</v>
      </c>
      <c r="L344" s="16" t="e">
        <f t="shared" si="127"/>
        <v>#VALUE!</v>
      </c>
      <c r="M344" s="89">
        <f t="shared" si="128"/>
        <v>0</v>
      </c>
      <c r="N344" s="68">
        <f t="shared" si="129"/>
        <v>0</v>
      </c>
      <c r="O344" s="68" t="e">
        <f t="shared" si="130"/>
        <v>#VALUE!</v>
      </c>
      <c r="P344" s="68" t="e">
        <f t="shared" si="131"/>
        <v>#VALUE!</v>
      </c>
      <c r="Q344" s="17" t="e">
        <f t="shared" si="132"/>
        <v>#VALUE!</v>
      </c>
      <c r="R344" s="17" t="e">
        <f t="shared" si="133"/>
        <v>#VALUE!</v>
      </c>
      <c r="S344" s="17">
        <f t="shared" si="134"/>
        <v>0</v>
      </c>
      <c r="T344" s="35" t="str">
        <f t="shared" si="135"/>
        <v/>
      </c>
      <c r="U344" s="35" t="str">
        <f t="shared" si="115"/>
        <v/>
      </c>
      <c r="V344" s="35">
        <f t="shared" si="116"/>
        <v>0</v>
      </c>
      <c r="W344" s="161" t="e">
        <f>VLOOKUP(CertState,Lookups!$A$30:$E$32,2,FALSE)</f>
        <v>#N/A</v>
      </c>
      <c r="X344" s="162" t="str">
        <f t="shared" si="118"/>
        <v/>
      </c>
      <c r="Y344" s="135" t="e">
        <f>VLOOKUP(CertState,Lookups!$A$30:$E$32,3,FALSE)</f>
        <v>#N/A</v>
      </c>
      <c r="Z344" s="162" t="str">
        <f t="shared" si="119"/>
        <v/>
      </c>
      <c r="AA344" s="162" t="str">
        <f t="shared" si="120"/>
        <v/>
      </c>
      <c r="AB344" t="str">
        <f t="shared" si="121"/>
        <v/>
      </c>
      <c r="AC344" t="str">
        <f t="shared" si="122"/>
        <v/>
      </c>
      <c r="AD344" s="162" t="str">
        <f t="shared" si="123"/>
        <v/>
      </c>
      <c r="AE344" s="162">
        <f t="shared" si="124"/>
        <v>0</v>
      </c>
    </row>
    <row r="345" spans="1:31" x14ac:dyDescent="0.25">
      <c r="A345" s="36">
        <v>336</v>
      </c>
      <c r="B345" s="33"/>
      <c r="C345" s="33"/>
      <c r="D345" s="27"/>
      <c r="E345" s="34"/>
      <c r="F345" s="169">
        <f t="shared" si="136"/>
        <v>0</v>
      </c>
      <c r="G345" s="170">
        <f t="shared" si="137"/>
        <v>0</v>
      </c>
      <c r="H345" s="171">
        <f t="shared" si="138"/>
        <v>0</v>
      </c>
      <c r="I345" s="16" t="e">
        <f t="shared" si="125"/>
        <v>#VALUE!</v>
      </c>
      <c r="J345" s="15" t="e">
        <f t="shared" si="117"/>
        <v>#VALUE!</v>
      </c>
      <c r="K345" s="16">
        <f t="shared" si="126"/>
        <v>0</v>
      </c>
      <c r="L345" s="16" t="e">
        <f t="shared" si="127"/>
        <v>#VALUE!</v>
      </c>
      <c r="M345" s="89">
        <f t="shared" si="128"/>
        <v>0</v>
      </c>
      <c r="N345" s="68">
        <f t="shared" si="129"/>
        <v>0</v>
      </c>
      <c r="O345" s="68" t="e">
        <f t="shared" si="130"/>
        <v>#VALUE!</v>
      </c>
      <c r="P345" s="68" t="e">
        <f t="shared" si="131"/>
        <v>#VALUE!</v>
      </c>
      <c r="Q345" s="17" t="e">
        <f t="shared" si="132"/>
        <v>#VALUE!</v>
      </c>
      <c r="R345" s="17" t="e">
        <f t="shared" si="133"/>
        <v>#VALUE!</v>
      </c>
      <c r="S345" s="17">
        <f t="shared" si="134"/>
        <v>0</v>
      </c>
      <c r="T345" s="35" t="str">
        <f t="shared" si="135"/>
        <v/>
      </c>
      <c r="U345" s="35" t="str">
        <f t="shared" si="115"/>
        <v/>
      </c>
      <c r="V345" s="35">
        <f t="shared" si="116"/>
        <v>0</v>
      </c>
      <c r="W345" s="161" t="e">
        <f>VLOOKUP(CertState,Lookups!$A$30:$E$32,2,FALSE)</f>
        <v>#N/A</v>
      </c>
      <c r="X345" s="162" t="str">
        <f t="shared" si="118"/>
        <v/>
      </c>
      <c r="Y345" s="135" t="e">
        <f>VLOOKUP(CertState,Lookups!$A$30:$E$32,3,FALSE)</f>
        <v>#N/A</v>
      </c>
      <c r="Z345" s="162" t="str">
        <f t="shared" si="119"/>
        <v/>
      </c>
      <c r="AA345" s="162" t="str">
        <f t="shared" si="120"/>
        <v/>
      </c>
      <c r="AB345" t="str">
        <f t="shared" si="121"/>
        <v/>
      </c>
      <c r="AC345" t="str">
        <f t="shared" si="122"/>
        <v/>
      </c>
      <c r="AD345" s="162" t="str">
        <f t="shared" si="123"/>
        <v/>
      </c>
      <c r="AE345" s="162">
        <f t="shared" si="124"/>
        <v>0</v>
      </c>
    </row>
    <row r="346" spans="1:31" x14ac:dyDescent="0.25">
      <c r="A346" s="36">
        <v>337</v>
      </c>
      <c r="B346" s="33"/>
      <c r="C346" s="33"/>
      <c r="D346" s="27"/>
      <c r="E346" s="34"/>
      <c r="F346" s="169">
        <f t="shared" si="136"/>
        <v>0</v>
      </c>
      <c r="G346" s="170">
        <f t="shared" si="137"/>
        <v>0</v>
      </c>
      <c r="H346" s="171">
        <f t="shared" si="138"/>
        <v>0</v>
      </c>
      <c r="I346" s="16" t="e">
        <f t="shared" si="125"/>
        <v>#VALUE!</v>
      </c>
      <c r="J346" s="15" t="e">
        <f t="shared" si="117"/>
        <v>#VALUE!</v>
      </c>
      <c r="K346" s="16">
        <f t="shared" si="126"/>
        <v>0</v>
      </c>
      <c r="L346" s="16" t="e">
        <f t="shared" si="127"/>
        <v>#VALUE!</v>
      </c>
      <c r="M346" s="89">
        <f t="shared" si="128"/>
        <v>0</v>
      </c>
      <c r="N346" s="68">
        <f t="shared" si="129"/>
        <v>0</v>
      </c>
      <c r="O346" s="68" t="e">
        <f t="shared" si="130"/>
        <v>#VALUE!</v>
      </c>
      <c r="P346" s="68" t="e">
        <f t="shared" si="131"/>
        <v>#VALUE!</v>
      </c>
      <c r="Q346" s="17" t="e">
        <f t="shared" si="132"/>
        <v>#VALUE!</v>
      </c>
      <c r="R346" s="17" t="e">
        <f t="shared" si="133"/>
        <v>#VALUE!</v>
      </c>
      <c r="S346" s="17">
        <f t="shared" si="134"/>
        <v>0</v>
      </c>
      <c r="T346" s="35" t="str">
        <f t="shared" si="135"/>
        <v/>
      </c>
      <c r="U346" s="35" t="str">
        <f t="shared" si="115"/>
        <v/>
      </c>
      <c r="V346" s="35">
        <f t="shared" si="116"/>
        <v>0</v>
      </c>
      <c r="W346" s="161" t="e">
        <f>VLOOKUP(CertState,Lookups!$A$30:$E$32,2,FALSE)</f>
        <v>#N/A</v>
      </c>
      <c r="X346" s="162" t="str">
        <f t="shared" si="118"/>
        <v/>
      </c>
      <c r="Y346" s="135" t="e">
        <f>VLOOKUP(CertState,Lookups!$A$30:$E$32,3,FALSE)</f>
        <v>#N/A</v>
      </c>
      <c r="Z346" s="162" t="str">
        <f t="shared" si="119"/>
        <v/>
      </c>
      <c r="AA346" s="162" t="str">
        <f t="shared" si="120"/>
        <v/>
      </c>
      <c r="AB346" t="str">
        <f t="shared" si="121"/>
        <v/>
      </c>
      <c r="AC346" t="str">
        <f t="shared" si="122"/>
        <v/>
      </c>
      <c r="AD346" s="162" t="str">
        <f t="shared" si="123"/>
        <v/>
      </c>
      <c r="AE346" s="162">
        <f t="shared" si="124"/>
        <v>0</v>
      </c>
    </row>
    <row r="347" spans="1:31" x14ac:dyDescent="0.25">
      <c r="A347" s="36">
        <v>338</v>
      </c>
      <c r="B347" s="33"/>
      <c r="C347" s="33"/>
      <c r="D347" s="27"/>
      <c r="E347" s="34"/>
      <c r="F347" s="169">
        <f t="shared" si="136"/>
        <v>0</v>
      </c>
      <c r="G347" s="170">
        <f t="shared" si="137"/>
        <v>0</v>
      </c>
      <c r="H347" s="171">
        <f t="shared" si="138"/>
        <v>0</v>
      </c>
      <c r="I347" s="16" t="e">
        <f t="shared" si="125"/>
        <v>#VALUE!</v>
      </c>
      <c r="J347" s="15" t="e">
        <f t="shared" si="117"/>
        <v>#VALUE!</v>
      </c>
      <c r="K347" s="16">
        <f t="shared" si="126"/>
        <v>0</v>
      </c>
      <c r="L347" s="16" t="e">
        <f t="shared" si="127"/>
        <v>#VALUE!</v>
      </c>
      <c r="M347" s="89">
        <f t="shared" si="128"/>
        <v>0</v>
      </c>
      <c r="N347" s="68">
        <f t="shared" si="129"/>
        <v>0</v>
      </c>
      <c r="O347" s="68" t="e">
        <f t="shared" si="130"/>
        <v>#VALUE!</v>
      </c>
      <c r="P347" s="68" t="e">
        <f t="shared" si="131"/>
        <v>#VALUE!</v>
      </c>
      <c r="Q347" s="17" t="e">
        <f t="shared" si="132"/>
        <v>#VALUE!</v>
      </c>
      <c r="R347" s="17" t="e">
        <f t="shared" si="133"/>
        <v>#VALUE!</v>
      </c>
      <c r="S347" s="17">
        <f t="shared" si="134"/>
        <v>0</v>
      </c>
      <c r="T347" s="35" t="str">
        <f t="shared" si="135"/>
        <v/>
      </c>
      <c r="U347" s="35" t="str">
        <f t="shared" si="115"/>
        <v/>
      </c>
      <c r="V347" s="35">
        <f t="shared" si="116"/>
        <v>0</v>
      </c>
      <c r="W347" s="161" t="e">
        <f>VLOOKUP(CertState,Lookups!$A$30:$E$32,2,FALSE)</f>
        <v>#N/A</v>
      </c>
      <c r="X347" s="162" t="str">
        <f t="shared" si="118"/>
        <v/>
      </c>
      <c r="Y347" s="135" t="e">
        <f>VLOOKUP(CertState,Lookups!$A$30:$E$32,3,FALSE)</f>
        <v>#N/A</v>
      </c>
      <c r="Z347" s="162" t="str">
        <f t="shared" si="119"/>
        <v/>
      </c>
      <c r="AA347" s="162" t="str">
        <f t="shared" si="120"/>
        <v/>
      </c>
      <c r="AB347" t="str">
        <f t="shared" si="121"/>
        <v/>
      </c>
      <c r="AC347" t="str">
        <f t="shared" si="122"/>
        <v/>
      </c>
      <c r="AD347" s="162" t="str">
        <f t="shared" si="123"/>
        <v/>
      </c>
      <c r="AE347" s="162">
        <f t="shared" si="124"/>
        <v>0</v>
      </c>
    </row>
    <row r="348" spans="1:31" x14ac:dyDescent="0.25">
      <c r="A348" s="36">
        <v>339</v>
      </c>
      <c r="B348" s="33"/>
      <c r="C348" s="33"/>
      <c r="D348" s="27"/>
      <c r="E348" s="34"/>
      <c r="F348" s="169">
        <f t="shared" si="136"/>
        <v>0</v>
      </c>
      <c r="G348" s="170">
        <f t="shared" si="137"/>
        <v>0</v>
      </c>
      <c r="H348" s="171">
        <f t="shared" si="138"/>
        <v>0</v>
      </c>
      <c r="I348" s="16" t="e">
        <f t="shared" si="125"/>
        <v>#VALUE!</v>
      </c>
      <c r="J348" s="15" t="e">
        <f t="shared" si="117"/>
        <v>#VALUE!</v>
      </c>
      <c r="K348" s="16">
        <f t="shared" si="126"/>
        <v>0</v>
      </c>
      <c r="L348" s="16" t="e">
        <f t="shared" si="127"/>
        <v>#VALUE!</v>
      </c>
      <c r="M348" s="89">
        <f t="shared" si="128"/>
        <v>0</v>
      </c>
      <c r="N348" s="68">
        <f t="shared" si="129"/>
        <v>0</v>
      </c>
      <c r="O348" s="68" t="e">
        <f t="shared" si="130"/>
        <v>#VALUE!</v>
      </c>
      <c r="P348" s="68" t="e">
        <f t="shared" si="131"/>
        <v>#VALUE!</v>
      </c>
      <c r="Q348" s="17" t="e">
        <f t="shared" si="132"/>
        <v>#VALUE!</v>
      </c>
      <c r="R348" s="17" t="e">
        <f t="shared" si="133"/>
        <v>#VALUE!</v>
      </c>
      <c r="S348" s="17">
        <f t="shared" si="134"/>
        <v>0</v>
      </c>
      <c r="T348" s="35" t="str">
        <f t="shared" si="135"/>
        <v/>
      </c>
      <c r="U348" s="35" t="str">
        <f t="shared" si="115"/>
        <v/>
      </c>
      <c r="V348" s="35">
        <f t="shared" si="116"/>
        <v>0</v>
      </c>
      <c r="W348" s="161" t="e">
        <f>VLOOKUP(CertState,Lookups!$A$30:$E$32,2,FALSE)</f>
        <v>#N/A</v>
      </c>
      <c r="X348" s="162" t="str">
        <f t="shared" si="118"/>
        <v/>
      </c>
      <c r="Y348" s="135" t="e">
        <f>VLOOKUP(CertState,Lookups!$A$30:$E$32,3,FALSE)</f>
        <v>#N/A</v>
      </c>
      <c r="Z348" s="162" t="str">
        <f t="shared" si="119"/>
        <v/>
      </c>
      <c r="AA348" s="162" t="str">
        <f t="shared" si="120"/>
        <v/>
      </c>
      <c r="AB348" t="str">
        <f t="shared" si="121"/>
        <v/>
      </c>
      <c r="AC348" t="str">
        <f t="shared" si="122"/>
        <v/>
      </c>
      <c r="AD348" s="162" t="str">
        <f t="shared" si="123"/>
        <v/>
      </c>
      <c r="AE348" s="162">
        <f t="shared" si="124"/>
        <v>0</v>
      </c>
    </row>
    <row r="349" spans="1:31" x14ac:dyDescent="0.25">
      <c r="A349" s="36">
        <v>340</v>
      </c>
      <c r="B349" s="33"/>
      <c r="C349" s="33"/>
      <c r="D349" s="27"/>
      <c r="E349" s="34"/>
      <c r="F349" s="169">
        <f t="shared" si="136"/>
        <v>0</v>
      </c>
      <c r="G349" s="170">
        <f t="shared" si="137"/>
        <v>0</v>
      </c>
      <c r="H349" s="171">
        <f t="shared" si="138"/>
        <v>0</v>
      </c>
      <c r="I349" s="16" t="e">
        <f t="shared" si="125"/>
        <v>#VALUE!</v>
      </c>
      <c r="J349" s="15" t="e">
        <f t="shared" si="117"/>
        <v>#VALUE!</v>
      </c>
      <c r="K349" s="16">
        <f t="shared" si="126"/>
        <v>0</v>
      </c>
      <c r="L349" s="16" t="e">
        <f t="shared" si="127"/>
        <v>#VALUE!</v>
      </c>
      <c r="M349" s="89">
        <f t="shared" si="128"/>
        <v>0</v>
      </c>
      <c r="N349" s="68">
        <f t="shared" si="129"/>
        <v>0</v>
      </c>
      <c r="O349" s="68" t="e">
        <f t="shared" si="130"/>
        <v>#VALUE!</v>
      </c>
      <c r="P349" s="68" t="e">
        <f t="shared" si="131"/>
        <v>#VALUE!</v>
      </c>
      <c r="Q349" s="17" t="e">
        <f t="shared" si="132"/>
        <v>#VALUE!</v>
      </c>
      <c r="R349" s="17" t="e">
        <f t="shared" si="133"/>
        <v>#VALUE!</v>
      </c>
      <c r="S349" s="17">
        <f t="shared" si="134"/>
        <v>0</v>
      </c>
      <c r="T349" s="35" t="str">
        <f t="shared" si="135"/>
        <v/>
      </c>
      <c r="U349" s="35" t="str">
        <f t="shared" si="115"/>
        <v/>
      </c>
      <c r="V349" s="35">
        <f t="shared" si="116"/>
        <v>0</v>
      </c>
      <c r="W349" s="161" t="e">
        <f>VLOOKUP(CertState,Lookups!$A$30:$E$32,2,FALSE)</f>
        <v>#N/A</v>
      </c>
      <c r="X349" s="162" t="str">
        <f t="shared" si="118"/>
        <v/>
      </c>
      <c r="Y349" s="135" t="e">
        <f>VLOOKUP(CertState,Lookups!$A$30:$E$32,3,FALSE)</f>
        <v>#N/A</v>
      </c>
      <c r="Z349" s="162" t="str">
        <f t="shared" si="119"/>
        <v/>
      </c>
      <c r="AA349" s="162" t="str">
        <f t="shared" si="120"/>
        <v/>
      </c>
      <c r="AB349" t="str">
        <f t="shared" si="121"/>
        <v/>
      </c>
      <c r="AC349" t="str">
        <f t="shared" si="122"/>
        <v/>
      </c>
      <c r="AD349" s="162" t="str">
        <f t="shared" si="123"/>
        <v/>
      </c>
      <c r="AE349" s="162">
        <f t="shared" si="124"/>
        <v>0</v>
      </c>
    </row>
    <row r="350" spans="1:31" x14ac:dyDescent="0.25">
      <c r="A350" s="36">
        <v>341</v>
      </c>
      <c r="B350" s="33"/>
      <c r="C350" s="33"/>
      <c r="D350" s="27"/>
      <c r="E350" s="34"/>
      <c r="F350" s="169">
        <f t="shared" si="136"/>
        <v>0</v>
      </c>
      <c r="G350" s="170">
        <f t="shared" si="137"/>
        <v>0</v>
      </c>
      <c r="H350" s="171">
        <f t="shared" si="138"/>
        <v>0</v>
      </c>
      <c r="I350" s="16" t="e">
        <f t="shared" si="125"/>
        <v>#VALUE!</v>
      </c>
      <c r="J350" s="15" t="e">
        <f t="shared" si="117"/>
        <v>#VALUE!</v>
      </c>
      <c r="K350" s="16">
        <f t="shared" si="126"/>
        <v>0</v>
      </c>
      <c r="L350" s="16" t="e">
        <f t="shared" si="127"/>
        <v>#VALUE!</v>
      </c>
      <c r="M350" s="89">
        <f t="shared" si="128"/>
        <v>0</v>
      </c>
      <c r="N350" s="68">
        <f t="shared" si="129"/>
        <v>0</v>
      </c>
      <c r="O350" s="68" t="e">
        <f t="shared" si="130"/>
        <v>#VALUE!</v>
      </c>
      <c r="P350" s="68" t="e">
        <f t="shared" si="131"/>
        <v>#VALUE!</v>
      </c>
      <c r="Q350" s="17" t="e">
        <f t="shared" si="132"/>
        <v>#VALUE!</v>
      </c>
      <c r="R350" s="17" t="e">
        <f t="shared" si="133"/>
        <v>#VALUE!</v>
      </c>
      <c r="S350" s="17">
        <f t="shared" si="134"/>
        <v>0</v>
      </c>
      <c r="T350" s="35" t="str">
        <f t="shared" si="135"/>
        <v/>
      </c>
      <c r="U350" s="35" t="str">
        <f t="shared" si="115"/>
        <v/>
      </c>
      <c r="V350" s="35">
        <f t="shared" si="116"/>
        <v>0</v>
      </c>
      <c r="W350" s="161" t="e">
        <f>VLOOKUP(CertState,Lookups!$A$30:$E$32,2,FALSE)</f>
        <v>#N/A</v>
      </c>
      <c r="X350" s="162" t="str">
        <f t="shared" si="118"/>
        <v/>
      </c>
      <c r="Y350" s="135" t="e">
        <f>VLOOKUP(CertState,Lookups!$A$30:$E$32,3,FALSE)</f>
        <v>#N/A</v>
      </c>
      <c r="Z350" s="162" t="str">
        <f t="shared" si="119"/>
        <v/>
      </c>
      <c r="AA350" s="162" t="str">
        <f t="shared" si="120"/>
        <v/>
      </c>
      <c r="AB350" t="str">
        <f t="shared" si="121"/>
        <v/>
      </c>
      <c r="AC350" t="str">
        <f t="shared" si="122"/>
        <v/>
      </c>
      <c r="AD350" s="162" t="str">
        <f t="shared" si="123"/>
        <v/>
      </c>
      <c r="AE350" s="162">
        <f t="shared" si="124"/>
        <v>0</v>
      </c>
    </row>
    <row r="351" spans="1:31" x14ac:dyDescent="0.25">
      <c r="A351" s="36">
        <v>342</v>
      </c>
      <c r="B351" s="33"/>
      <c r="C351" s="33"/>
      <c r="D351" s="27"/>
      <c r="E351" s="34"/>
      <c r="F351" s="169">
        <f t="shared" si="136"/>
        <v>0</v>
      </c>
      <c r="G351" s="170">
        <f t="shared" si="137"/>
        <v>0</v>
      </c>
      <c r="H351" s="171">
        <f t="shared" si="138"/>
        <v>0</v>
      </c>
      <c r="I351" s="16" t="e">
        <f t="shared" si="125"/>
        <v>#VALUE!</v>
      </c>
      <c r="J351" s="15" t="e">
        <f t="shared" si="117"/>
        <v>#VALUE!</v>
      </c>
      <c r="K351" s="16">
        <f t="shared" si="126"/>
        <v>0</v>
      </c>
      <c r="L351" s="16" t="e">
        <f t="shared" si="127"/>
        <v>#VALUE!</v>
      </c>
      <c r="M351" s="89">
        <f t="shared" si="128"/>
        <v>0</v>
      </c>
      <c r="N351" s="68">
        <f t="shared" si="129"/>
        <v>0</v>
      </c>
      <c r="O351" s="68" t="e">
        <f t="shared" si="130"/>
        <v>#VALUE!</v>
      </c>
      <c r="P351" s="68" t="e">
        <f t="shared" si="131"/>
        <v>#VALUE!</v>
      </c>
      <c r="Q351" s="17" t="e">
        <f t="shared" si="132"/>
        <v>#VALUE!</v>
      </c>
      <c r="R351" s="17" t="e">
        <f t="shared" si="133"/>
        <v>#VALUE!</v>
      </c>
      <c r="S351" s="17">
        <f t="shared" si="134"/>
        <v>0</v>
      </c>
      <c r="T351" s="35" t="str">
        <f t="shared" si="135"/>
        <v/>
      </c>
      <c r="U351" s="35" t="str">
        <f t="shared" si="115"/>
        <v/>
      </c>
      <c r="V351" s="35">
        <f t="shared" si="116"/>
        <v>0</v>
      </c>
      <c r="W351" s="161" t="e">
        <f>VLOOKUP(CertState,Lookups!$A$30:$E$32,2,FALSE)</f>
        <v>#N/A</v>
      </c>
      <c r="X351" s="162" t="str">
        <f t="shared" si="118"/>
        <v/>
      </c>
      <c r="Y351" s="135" t="e">
        <f>VLOOKUP(CertState,Lookups!$A$30:$E$32,3,FALSE)</f>
        <v>#N/A</v>
      </c>
      <c r="Z351" s="162" t="str">
        <f t="shared" si="119"/>
        <v/>
      </c>
      <c r="AA351" s="162" t="str">
        <f t="shared" si="120"/>
        <v/>
      </c>
      <c r="AB351" t="str">
        <f t="shared" si="121"/>
        <v/>
      </c>
      <c r="AC351" t="str">
        <f t="shared" si="122"/>
        <v/>
      </c>
      <c r="AD351" s="162" t="str">
        <f t="shared" si="123"/>
        <v/>
      </c>
      <c r="AE351" s="162">
        <f t="shared" si="124"/>
        <v>0</v>
      </c>
    </row>
    <row r="352" spans="1:31" x14ac:dyDescent="0.25">
      <c r="A352" s="36">
        <v>343</v>
      </c>
      <c r="B352" s="33"/>
      <c r="C352" s="33"/>
      <c r="D352" s="27"/>
      <c r="E352" s="34"/>
      <c r="F352" s="169">
        <f t="shared" si="136"/>
        <v>0</v>
      </c>
      <c r="G352" s="170">
        <f t="shared" si="137"/>
        <v>0</v>
      </c>
      <c r="H352" s="171">
        <f t="shared" si="138"/>
        <v>0</v>
      </c>
      <c r="I352" s="16" t="e">
        <f t="shared" si="125"/>
        <v>#VALUE!</v>
      </c>
      <c r="J352" s="15" t="e">
        <f t="shared" si="117"/>
        <v>#VALUE!</v>
      </c>
      <c r="K352" s="16">
        <f t="shared" si="126"/>
        <v>0</v>
      </c>
      <c r="L352" s="16" t="e">
        <f t="shared" si="127"/>
        <v>#VALUE!</v>
      </c>
      <c r="M352" s="89">
        <f t="shared" si="128"/>
        <v>0</v>
      </c>
      <c r="N352" s="68">
        <f t="shared" si="129"/>
        <v>0</v>
      </c>
      <c r="O352" s="68" t="e">
        <f t="shared" si="130"/>
        <v>#VALUE!</v>
      </c>
      <c r="P352" s="68" t="e">
        <f t="shared" si="131"/>
        <v>#VALUE!</v>
      </c>
      <c r="Q352" s="17" t="e">
        <f t="shared" si="132"/>
        <v>#VALUE!</v>
      </c>
      <c r="R352" s="17" t="e">
        <f t="shared" si="133"/>
        <v>#VALUE!</v>
      </c>
      <c r="S352" s="17">
        <f t="shared" si="134"/>
        <v>0</v>
      </c>
      <c r="T352" s="35" t="str">
        <f t="shared" si="135"/>
        <v/>
      </c>
      <c r="U352" s="35" t="str">
        <f t="shared" si="115"/>
        <v/>
      </c>
      <c r="V352" s="35">
        <f t="shared" si="116"/>
        <v>0</v>
      </c>
      <c r="W352" s="161" t="e">
        <f>VLOOKUP(CertState,Lookups!$A$30:$E$32,2,FALSE)</f>
        <v>#N/A</v>
      </c>
      <c r="X352" s="162" t="str">
        <f t="shared" si="118"/>
        <v/>
      </c>
      <c r="Y352" s="135" t="e">
        <f>VLOOKUP(CertState,Lookups!$A$30:$E$32,3,FALSE)</f>
        <v>#N/A</v>
      </c>
      <c r="Z352" s="162" t="str">
        <f t="shared" si="119"/>
        <v/>
      </c>
      <c r="AA352" s="162" t="str">
        <f t="shared" si="120"/>
        <v/>
      </c>
      <c r="AB352" t="str">
        <f t="shared" si="121"/>
        <v/>
      </c>
      <c r="AC352" t="str">
        <f t="shared" si="122"/>
        <v/>
      </c>
      <c r="AD352" s="162" t="str">
        <f t="shared" si="123"/>
        <v/>
      </c>
      <c r="AE352" s="162">
        <f t="shared" si="124"/>
        <v>0</v>
      </c>
    </row>
    <row r="353" spans="1:31" x14ac:dyDescent="0.25">
      <c r="A353" s="36">
        <v>344</v>
      </c>
      <c r="B353" s="33"/>
      <c r="C353" s="33"/>
      <c r="D353" s="27"/>
      <c r="E353" s="34"/>
      <c r="F353" s="169">
        <f t="shared" si="136"/>
        <v>0</v>
      </c>
      <c r="G353" s="170">
        <f t="shared" si="137"/>
        <v>0</v>
      </c>
      <c r="H353" s="171">
        <f t="shared" si="138"/>
        <v>0</v>
      </c>
      <c r="I353" s="16" t="e">
        <f t="shared" si="125"/>
        <v>#VALUE!</v>
      </c>
      <c r="J353" s="15" t="e">
        <f t="shared" si="117"/>
        <v>#VALUE!</v>
      </c>
      <c r="K353" s="16">
        <f t="shared" si="126"/>
        <v>0</v>
      </c>
      <c r="L353" s="16" t="e">
        <f t="shared" si="127"/>
        <v>#VALUE!</v>
      </c>
      <c r="M353" s="89">
        <f t="shared" si="128"/>
        <v>0</v>
      </c>
      <c r="N353" s="68">
        <f t="shared" si="129"/>
        <v>0</v>
      </c>
      <c r="O353" s="68" t="e">
        <f t="shared" si="130"/>
        <v>#VALUE!</v>
      </c>
      <c r="P353" s="68" t="e">
        <f t="shared" si="131"/>
        <v>#VALUE!</v>
      </c>
      <c r="Q353" s="17" t="e">
        <f t="shared" si="132"/>
        <v>#VALUE!</v>
      </c>
      <c r="R353" s="17" t="e">
        <f t="shared" si="133"/>
        <v>#VALUE!</v>
      </c>
      <c r="S353" s="17">
        <f t="shared" si="134"/>
        <v>0</v>
      </c>
      <c r="T353" s="35" t="str">
        <f t="shared" si="135"/>
        <v/>
      </c>
      <c r="U353" s="35" t="str">
        <f t="shared" si="115"/>
        <v/>
      </c>
      <c r="V353" s="35">
        <f t="shared" si="116"/>
        <v>0</v>
      </c>
      <c r="W353" s="161" t="e">
        <f>VLOOKUP(CertState,Lookups!$A$30:$E$32,2,FALSE)</f>
        <v>#N/A</v>
      </c>
      <c r="X353" s="162" t="str">
        <f t="shared" si="118"/>
        <v/>
      </c>
      <c r="Y353" s="135" t="e">
        <f>VLOOKUP(CertState,Lookups!$A$30:$E$32,3,FALSE)</f>
        <v>#N/A</v>
      </c>
      <c r="Z353" s="162" t="str">
        <f t="shared" si="119"/>
        <v/>
      </c>
      <c r="AA353" s="162" t="str">
        <f t="shared" si="120"/>
        <v/>
      </c>
      <c r="AB353" t="str">
        <f t="shared" si="121"/>
        <v/>
      </c>
      <c r="AC353" t="str">
        <f t="shared" si="122"/>
        <v/>
      </c>
      <c r="AD353" s="162" t="str">
        <f t="shared" si="123"/>
        <v/>
      </c>
      <c r="AE353" s="162">
        <f t="shared" si="124"/>
        <v>0</v>
      </c>
    </row>
    <row r="354" spans="1:31" x14ac:dyDescent="0.25">
      <c r="A354" s="36">
        <v>345</v>
      </c>
      <c r="B354" s="33"/>
      <c r="C354" s="33"/>
      <c r="D354" s="27"/>
      <c r="E354" s="34"/>
      <c r="F354" s="169">
        <f t="shared" si="136"/>
        <v>0</v>
      </c>
      <c r="G354" s="170">
        <f t="shared" si="137"/>
        <v>0</v>
      </c>
      <c r="H354" s="171">
        <f t="shared" si="138"/>
        <v>0</v>
      </c>
      <c r="I354" s="16" t="e">
        <f t="shared" si="125"/>
        <v>#VALUE!</v>
      </c>
      <c r="J354" s="15" t="e">
        <f t="shared" si="117"/>
        <v>#VALUE!</v>
      </c>
      <c r="K354" s="16">
        <f t="shared" si="126"/>
        <v>0</v>
      </c>
      <c r="L354" s="16" t="e">
        <f t="shared" si="127"/>
        <v>#VALUE!</v>
      </c>
      <c r="M354" s="89">
        <f t="shared" si="128"/>
        <v>0</v>
      </c>
      <c r="N354" s="68">
        <f t="shared" si="129"/>
        <v>0</v>
      </c>
      <c r="O354" s="68" t="e">
        <f t="shared" si="130"/>
        <v>#VALUE!</v>
      </c>
      <c r="P354" s="68" t="e">
        <f t="shared" si="131"/>
        <v>#VALUE!</v>
      </c>
      <c r="Q354" s="17" t="e">
        <f t="shared" si="132"/>
        <v>#VALUE!</v>
      </c>
      <c r="R354" s="17" t="e">
        <f t="shared" si="133"/>
        <v>#VALUE!</v>
      </c>
      <c r="S354" s="17">
        <f t="shared" si="134"/>
        <v>0</v>
      </c>
      <c r="T354" s="35" t="str">
        <f t="shared" si="135"/>
        <v/>
      </c>
      <c r="U354" s="35" t="str">
        <f t="shared" si="115"/>
        <v/>
      </c>
      <c r="V354" s="35">
        <f t="shared" si="116"/>
        <v>0</v>
      </c>
      <c r="W354" s="161" t="e">
        <f>VLOOKUP(CertState,Lookups!$A$30:$E$32,2,FALSE)</f>
        <v>#N/A</v>
      </c>
      <c r="X354" s="162" t="str">
        <f t="shared" si="118"/>
        <v/>
      </c>
      <c r="Y354" s="135" t="e">
        <f>VLOOKUP(CertState,Lookups!$A$30:$E$32,3,FALSE)</f>
        <v>#N/A</v>
      </c>
      <c r="Z354" s="162" t="str">
        <f t="shared" si="119"/>
        <v/>
      </c>
      <c r="AA354" s="162" t="str">
        <f t="shared" si="120"/>
        <v/>
      </c>
      <c r="AB354" t="str">
        <f t="shared" si="121"/>
        <v/>
      </c>
      <c r="AC354" t="str">
        <f t="shared" si="122"/>
        <v/>
      </c>
      <c r="AD354" s="162" t="str">
        <f t="shared" si="123"/>
        <v/>
      </c>
      <c r="AE354" s="162">
        <f t="shared" si="124"/>
        <v>0</v>
      </c>
    </row>
    <row r="355" spans="1:31" x14ac:dyDescent="0.25">
      <c r="A355" s="36">
        <v>346</v>
      </c>
      <c r="B355" s="33"/>
      <c r="C355" s="33"/>
      <c r="D355" s="27"/>
      <c r="E355" s="34"/>
      <c r="F355" s="169">
        <f t="shared" si="136"/>
        <v>0</v>
      </c>
      <c r="G355" s="170">
        <f t="shared" si="137"/>
        <v>0</v>
      </c>
      <c r="H355" s="171">
        <f t="shared" si="138"/>
        <v>0</v>
      </c>
      <c r="I355" s="16" t="e">
        <f t="shared" si="125"/>
        <v>#VALUE!</v>
      </c>
      <c r="J355" s="15" t="e">
        <f t="shared" si="117"/>
        <v>#VALUE!</v>
      </c>
      <c r="K355" s="16">
        <f t="shared" si="126"/>
        <v>0</v>
      </c>
      <c r="L355" s="16" t="e">
        <f t="shared" si="127"/>
        <v>#VALUE!</v>
      </c>
      <c r="M355" s="89">
        <f t="shared" si="128"/>
        <v>0</v>
      </c>
      <c r="N355" s="68">
        <f t="shared" si="129"/>
        <v>0</v>
      </c>
      <c r="O355" s="68" t="e">
        <f t="shared" si="130"/>
        <v>#VALUE!</v>
      </c>
      <c r="P355" s="68" t="e">
        <f t="shared" si="131"/>
        <v>#VALUE!</v>
      </c>
      <c r="Q355" s="17" t="e">
        <f t="shared" si="132"/>
        <v>#VALUE!</v>
      </c>
      <c r="R355" s="17" t="e">
        <f t="shared" si="133"/>
        <v>#VALUE!</v>
      </c>
      <c r="S355" s="17">
        <f t="shared" si="134"/>
        <v>0</v>
      </c>
      <c r="T355" s="35" t="str">
        <f t="shared" si="135"/>
        <v/>
      </c>
      <c r="U355" s="35" t="str">
        <f t="shared" si="115"/>
        <v/>
      </c>
      <c r="V355" s="35">
        <f t="shared" si="116"/>
        <v>0</v>
      </c>
      <c r="W355" s="161" t="e">
        <f>VLOOKUP(CertState,Lookups!$A$30:$E$32,2,FALSE)</f>
        <v>#N/A</v>
      </c>
      <c r="X355" s="162" t="str">
        <f t="shared" si="118"/>
        <v/>
      </c>
      <c r="Y355" s="135" t="e">
        <f>VLOOKUP(CertState,Lookups!$A$30:$E$32,3,FALSE)</f>
        <v>#N/A</v>
      </c>
      <c r="Z355" s="162" t="str">
        <f t="shared" si="119"/>
        <v/>
      </c>
      <c r="AA355" s="162" t="str">
        <f t="shared" si="120"/>
        <v/>
      </c>
      <c r="AB355" t="str">
        <f t="shared" si="121"/>
        <v/>
      </c>
      <c r="AC355" t="str">
        <f t="shared" si="122"/>
        <v/>
      </c>
      <c r="AD355" s="162" t="str">
        <f t="shared" si="123"/>
        <v/>
      </c>
      <c r="AE355" s="162">
        <f t="shared" si="124"/>
        <v>0</v>
      </c>
    </row>
    <row r="356" spans="1:31" x14ac:dyDescent="0.25">
      <c r="A356" s="36">
        <v>347</v>
      </c>
      <c r="B356" s="33"/>
      <c r="C356" s="33"/>
      <c r="D356" s="27"/>
      <c r="E356" s="34"/>
      <c r="F356" s="169">
        <f t="shared" si="136"/>
        <v>0</v>
      </c>
      <c r="G356" s="170">
        <f t="shared" si="137"/>
        <v>0</v>
      </c>
      <c r="H356" s="171">
        <f t="shared" si="138"/>
        <v>0</v>
      </c>
      <c r="I356" s="16" t="e">
        <f t="shared" si="125"/>
        <v>#VALUE!</v>
      </c>
      <c r="J356" s="15" t="e">
        <f t="shared" si="117"/>
        <v>#VALUE!</v>
      </c>
      <c r="K356" s="16">
        <f t="shared" si="126"/>
        <v>0</v>
      </c>
      <c r="L356" s="16" t="e">
        <f t="shared" si="127"/>
        <v>#VALUE!</v>
      </c>
      <c r="M356" s="89">
        <f t="shared" si="128"/>
        <v>0</v>
      </c>
      <c r="N356" s="68">
        <f t="shared" si="129"/>
        <v>0</v>
      </c>
      <c r="O356" s="68" t="e">
        <f t="shared" si="130"/>
        <v>#VALUE!</v>
      </c>
      <c r="P356" s="68" t="e">
        <f t="shared" si="131"/>
        <v>#VALUE!</v>
      </c>
      <c r="Q356" s="17" t="e">
        <f t="shared" si="132"/>
        <v>#VALUE!</v>
      </c>
      <c r="R356" s="17" t="e">
        <f t="shared" si="133"/>
        <v>#VALUE!</v>
      </c>
      <c r="S356" s="17">
        <f t="shared" si="134"/>
        <v>0</v>
      </c>
      <c r="T356" s="35" t="str">
        <f t="shared" si="135"/>
        <v/>
      </c>
      <c r="U356" s="35" t="str">
        <f t="shared" si="115"/>
        <v/>
      </c>
      <c r="V356" s="35">
        <f t="shared" si="116"/>
        <v>0</v>
      </c>
      <c r="W356" s="161" t="e">
        <f>VLOOKUP(CertState,Lookups!$A$30:$E$32,2,FALSE)</f>
        <v>#N/A</v>
      </c>
      <c r="X356" s="162" t="str">
        <f t="shared" si="118"/>
        <v/>
      </c>
      <c r="Y356" s="135" t="e">
        <f>VLOOKUP(CertState,Lookups!$A$30:$E$32,3,FALSE)</f>
        <v>#N/A</v>
      </c>
      <c r="Z356" s="162" t="str">
        <f t="shared" si="119"/>
        <v/>
      </c>
      <c r="AA356" s="162" t="str">
        <f t="shared" si="120"/>
        <v/>
      </c>
      <c r="AB356" t="str">
        <f t="shared" si="121"/>
        <v/>
      </c>
      <c r="AC356" t="str">
        <f t="shared" si="122"/>
        <v/>
      </c>
      <c r="AD356" s="162" t="str">
        <f t="shared" si="123"/>
        <v/>
      </c>
      <c r="AE356" s="162">
        <f t="shared" si="124"/>
        <v>0</v>
      </c>
    </row>
    <row r="357" spans="1:31" x14ac:dyDescent="0.25">
      <c r="A357" s="36">
        <v>348</v>
      </c>
      <c r="B357" s="33"/>
      <c r="C357" s="33"/>
      <c r="D357" s="27"/>
      <c r="E357" s="34"/>
      <c r="F357" s="169">
        <f t="shared" si="136"/>
        <v>0</v>
      </c>
      <c r="G357" s="170">
        <f t="shared" si="137"/>
        <v>0</v>
      </c>
      <c r="H357" s="171">
        <f t="shared" si="138"/>
        <v>0</v>
      </c>
      <c r="I357" s="16" t="e">
        <f t="shared" si="125"/>
        <v>#VALUE!</v>
      </c>
      <c r="J357" s="15" t="e">
        <f t="shared" si="117"/>
        <v>#VALUE!</v>
      </c>
      <c r="K357" s="16">
        <f t="shared" si="126"/>
        <v>0</v>
      </c>
      <c r="L357" s="16" t="e">
        <f t="shared" si="127"/>
        <v>#VALUE!</v>
      </c>
      <c r="M357" s="89">
        <f t="shared" si="128"/>
        <v>0</v>
      </c>
      <c r="N357" s="68">
        <f t="shared" si="129"/>
        <v>0</v>
      </c>
      <c r="O357" s="68" t="e">
        <f t="shared" si="130"/>
        <v>#VALUE!</v>
      </c>
      <c r="P357" s="68" t="e">
        <f t="shared" si="131"/>
        <v>#VALUE!</v>
      </c>
      <c r="Q357" s="17" t="e">
        <f t="shared" si="132"/>
        <v>#VALUE!</v>
      </c>
      <c r="R357" s="17" t="e">
        <f t="shared" si="133"/>
        <v>#VALUE!</v>
      </c>
      <c r="S357" s="17">
        <f t="shared" si="134"/>
        <v>0</v>
      </c>
      <c r="T357" s="35" t="str">
        <f t="shared" si="135"/>
        <v/>
      </c>
      <c r="U357" s="35" t="str">
        <f t="shared" si="115"/>
        <v/>
      </c>
      <c r="V357" s="35">
        <f t="shared" si="116"/>
        <v>0</v>
      </c>
      <c r="W357" s="161" t="e">
        <f>VLOOKUP(CertState,Lookups!$A$30:$E$32,2,FALSE)</f>
        <v>#N/A</v>
      </c>
      <c r="X357" s="162" t="str">
        <f t="shared" si="118"/>
        <v/>
      </c>
      <c r="Y357" s="135" t="e">
        <f>VLOOKUP(CertState,Lookups!$A$30:$E$32,3,FALSE)</f>
        <v>#N/A</v>
      </c>
      <c r="Z357" s="162" t="str">
        <f t="shared" si="119"/>
        <v/>
      </c>
      <c r="AA357" s="162" t="str">
        <f t="shared" si="120"/>
        <v/>
      </c>
      <c r="AB357" t="str">
        <f t="shared" si="121"/>
        <v/>
      </c>
      <c r="AC357" t="str">
        <f t="shared" si="122"/>
        <v/>
      </c>
      <c r="AD357" s="162" t="str">
        <f t="shared" si="123"/>
        <v/>
      </c>
      <c r="AE357" s="162">
        <f t="shared" si="124"/>
        <v>0</v>
      </c>
    </row>
    <row r="358" spans="1:31" x14ac:dyDescent="0.25">
      <c r="A358" s="36">
        <v>349</v>
      </c>
      <c r="B358" s="33"/>
      <c r="C358" s="33"/>
      <c r="D358" s="27"/>
      <c r="E358" s="34"/>
      <c r="F358" s="169">
        <f t="shared" si="136"/>
        <v>0</v>
      </c>
      <c r="G358" s="170">
        <f t="shared" si="137"/>
        <v>0</v>
      </c>
      <c r="H358" s="171">
        <f t="shared" si="138"/>
        <v>0</v>
      </c>
      <c r="I358" s="16" t="e">
        <f t="shared" si="125"/>
        <v>#VALUE!</v>
      </c>
      <c r="J358" s="15" t="e">
        <f t="shared" si="117"/>
        <v>#VALUE!</v>
      </c>
      <c r="K358" s="16">
        <f t="shared" si="126"/>
        <v>0</v>
      </c>
      <c r="L358" s="16" t="e">
        <f t="shared" si="127"/>
        <v>#VALUE!</v>
      </c>
      <c r="M358" s="89">
        <f t="shared" si="128"/>
        <v>0</v>
      </c>
      <c r="N358" s="68">
        <f t="shared" si="129"/>
        <v>0</v>
      </c>
      <c r="O358" s="68" t="e">
        <f t="shared" si="130"/>
        <v>#VALUE!</v>
      </c>
      <c r="P358" s="68" t="e">
        <f t="shared" si="131"/>
        <v>#VALUE!</v>
      </c>
      <c r="Q358" s="17" t="e">
        <f t="shared" si="132"/>
        <v>#VALUE!</v>
      </c>
      <c r="R358" s="17" t="e">
        <f t="shared" si="133"/>
        <v>#VALUE!</v>
      </c>
      <c r="S358" s="17">
        <f t="shared" si="134"/>
        <v>0</v>
      </c>
      <c r="T358" s="35" t="str">
        <f t="shared" si="135"/>
        <v/>
      </c>
      <c r="U358" s="35" t="str">
        <f t="shared" si="115"/>
        <v/>
      </c>
      <c r="V358" s="35">
        <f t="shared" si="116"/>
        <v>0</v>
      </c>
      <c r="W358" s="161" t="e">
        <f>VLOOKUP(CertState,Lookups!$A$30:$E$32,2,FALSE)</f>
        <v>#N/A</v>
      </c>
      <c r="X358" s="162" t="str">
        <f t="shared" si="118"/>
        <v/>
      </c>
      <c r="Y358" s="135" t="e">
        <f>VLOOKUP(CertState,Lookups!$A$30:$E$32,3,FALSE)</f>
        <v>#N/A</v>
      </c>
      <c r="Z358" s="162" t="str">
        <f t="shared" si="119"/>
        <v/>
      </c>
      <c r="AA358" s="162" t="str">
        <f t="shared" si="120"/>
        <v/>
      </c>
      <c r="AB358" t="str">
        <f t="shared" si="121"/>
        <v/>
      </c>
      <c r="AC358" t="str">
        <f t="shared" si="122"/>
        <v/>
      </c>
      <c r="AD358" s="162" t="str">
        <f t="shared" si="123"/>
        <v/>
      </c>
      <c r="AE358" s="162">
        <f t="shared" si="124"/>
        <v>0</v>
      </c>
    </row>
    <row r="359" spans="1:31" x14ac:dyDescent="0.25">
      <c r="A359" s="36">
        <v>350</v>
      </c>
      <c r="B359" s="33"/>
      <c r="C359" s="33"/>
      <c r="D359" s="27"/>
      <c r="E359" s="34"/>
      <c r="F359" s="169">
        <f t="shared" si="136"/>
        <v>0</v>
      </c>
      <c r="G359" s="170">
        <f t="shared" si="137"/>
        <v>0</v>
      </c>
      <c r="H359" s="171">
        <f t="shared" si="138"/>
        <v>0</v>
      </c>
      <c r="I359" s="16" t="e">
        <f t="shared" si="125"/>
        <v>#VALUE!</v>
      </c>
      <c r="J359" s="15" t="e">
        <f t="shared" si="117"/>
        <v>#VALUE!</v>
      </c>
      <c r="K359" s="16">
        <f t="shared" si="126"/>
        <v>0</v>
      </c>
      <c r="L359" s="16" t="e">
        <f t="shared" si="127"/>
        <v>#VALUE!</v>
      </c>
      <c r="M359" s="89">
        <f t="shared" si="128"/>
        <v>0</v>
      </c>
      <c r="N359" s="68">
        <f t="shared" si="129"/>
        <v>0</v>
      </c>
      <c r="O359" s="68" t="e">
        <f t="shared" si="130"/>
        <v>#VALUE!</v>
      </c>
      <c r="P359" s="68" t="e">
        <f t="shared" si="131"/>
        <v>#VALUE!</v>
      </c>
      <c r="Q359" s="17" t="e">
        <f t="shared" si="132"/>
        <v>#VALUE!</v>
      </c>
      <c r="R359" s="17" t="e">
        <f t="shared" si="133"/>
        <v>#VALUE!</v>
      </c>
      <c r="S359" s="17">
        <f t="shared" si="134"/>
        <v>0</v>
      </c>
      <c r="T359" s="35" t="str">
        <f t="shared" si="135"/>
        <v/>
      </c>
      <c r="U359" s="35" t="str">
        <f t="shared" si="115"/>
        <v/>
      </c>
      <c r="V359" s="35">
        <f t="shared" si="116"/>
        <v>0</v>
      </c>
      <c r="W359" s="161" t="e">
        <f>VLOOKUP(CertState,Lookups!$A$30:$E$32,2,FALSE)</f>
        <v>#N/A</v>
      </c>
      <c r="X359" s="162" t="str">
        <f t="shared" si="118"/>
        <v/>
      </c>
      <c r="Y359" s="135" t="e">
        <f>VLOOKUP(CertState,Lookups!$A$30:$E$32,3,FALSE)</f>
        <v>#N/A</v>
      </c>
      <c r="Z359" s="162" t="str">
        <f t="shared" si="119"/>
        <v/>
      </c>
      <c r="AA359" s="162" t="str">
        <f t="shared" si="120"/>
        <v/>
      </c>
      <c r="AB359" t="str">
        <f t="shared" si="121"/>
        <v/>
      </c>
      <c r="AC359" t="str">
        <f t="shared" si="122"/>
        <v/>
      </c>
      <c r="AD359" s="162" t="str">
        <f t="shared" si="123"/>
        <v/>
      </c>
      <c r="AE359" s="162">
        <f t="shared" si="124"/>
        <v>0</v>
      </c>
    </row>
    <row r="360" spans="1:31" x14ac:dyDescent="0.25">
      <c r="A360" s="36">
        <v>351</v>
      </c>
      <c r="B360" s="33"/>
      <c r="C360" s="33"/>
      <c r="D360" s="27"/>
      <c r="E360" s="34"/>
      <c r="F360" s="169">
        <f t="shared" si="136"/>
        <v>0</v>
      </c>
      <c r="G360" s="170">
        <f t="shared" si="137"/>
        <v>0</v>
      </c>
      <c r="H360" s="171">
        <f t="shared" si="138"/>
        <v>0</v>
      </c>
      <c r="I360" s="16" t="e">
        <f t="shared" si="125"/>
        <v>#VALUE!</v>
      </c>
      <c r="J360" s="15" t="e">
        <f t="shared" si="117"/>
        <v>#VALUE!</v>
      </c>
      <c r="K360" s="16">
        <f t="shared" si="126"/>
        <v>0</v>
      </c>
      <c r="L360" s="16" t="e">
        <f t="shared" si="127"/>
        <v>#VALUE!</v>
      </c>
      <c r="M360" s="89">
        <f t="shared" si="128"/>
        <v>0</v>
      </c>
      <c r="N360" s="68">
        <f t="shared" si="129"/>
        <v>0</v>
      </c>
      <c r="O360" s="68" t="e">
        <f t="shared" si="130"/>
        <v>#VALUE!</v>
      </c>
      <c r="P360" s="68" t="e">
        <f t="shared" si="131"/>
        <v>#VALUE!</v>
      </c>
      <c r="Q360" s="17" t="e">
        <f t="shared" si="132"/>
        <v>#VALUE!</v>
      </c>
      <c r="R360" s="17" t="e">
        <f t="shared" si="133"/>
        <v>#VALUE!</v>
      </c>
      <c r="S360" s="17">
        <f t="shared" si="134"/>
        <v>0</v>
      </c>
      <c r="T360" s="35" t="str">
        <f t="shared" si="135"/>
        <v/>
      </c>
      <c r="U360" s="35" t="str">
        <f t="shared" si="115"/>
        <v/>
      </c>
      <c r="V360" s="35">
        <f t="shared" si="116"/>
        <v>0</v>
      </c>
      <c r="W360" s="161" t="e">
        <f>VLOOKUP(CertState,Lookups!$A$30:$E$32,2,FALSE)</f>
        <v>#N/A</v>
      </c>
      <c r="X360" s="162" t="str">
        <f t="shared" si="118"/>
        <v/>
      </c>
      <c r="Y360" s="135" t="e">
        <f>VLOOKUP(CertState,Lookups!$A$30:$E$32,3,FALSE)</f>
        <v>#N/A</v>
      </c>
      <c r="Z360" s="162" t="str">
        <f t="shared" si="119"/>
        <v/>
      </c>
      <c r="AA360" s="162" t="str">
        <f t="shared" si="120"/>
        <v/>
      </c>
      <c r="AB360" t="str">
        <f t="shared" si="121"/>
        <v/>
      </c>
      <c r="AC360" t="str">
        <f t="shared" si="122"/>
        <v/>
      </c>
      <c r="AD360" s="162" t="str">
        <f t="shared" si="123"/>
        <v/>
      </c>
      <c r="AE360" s="162">
        <f t="shared" si="124"/>
        <v>0</v>
      </c>
    </row>
    <row r="361" spans="1:31" x14ac:dyDescent="0.25">
      <c r="A361" s="36">
        <v>352</v>
      </c>
      <c r="B361" s="33"/>
      <c r="C361" s="33"/>
      <c r="D361" s="27"/>
      <c r="E361" s="34"/>
      <c r="F361" s="169">
        <f t="shared" si="136"/>
        <v>0</v>
      </c>
      <c r="G361" s="170">
        <f t="shared" si="137"/>
        <v>0</v>
      </c>
      <c r="H361" s="171">
        <f t="shared" si="138"/>
        <v>0</v>
      </c>
      <c r="I361" s="16" t="e">
        <f t="shared" si="125"/>
        <v>#VALUE!</v>
      </c>
      <c r="J361" s="15" t="e">
        <f t="shared" si="117"/>
        <v>#VALUE!</v>
      </c>
      <c r="K361" s="16">
        <f t="shared" si="126"/>
        <v>0</v>
      </c>
      <c r="L361" s="16" t="e">
        <f t="shared" si="127"/>
        <v>#VALUE!</v>
      </c>
      <c r="M361" s="89">
        <f t="shared" si="128"/>
        <v>0</v>
      </c>
      <c r="N361" s="68">
        <f t="shared" si="129"/>
        <v>0</v>
      </c>
      <c r="O361" s="68" t="e">
        <f t="shared" si="130"/>
        <v>#VALUE!</v>
      </c>
      <c r="P361" s="68" t="e">
        <f t="shared" si="131"/>
        <v>#VALUE!</v>
      </c>
      <c r="Q361" s="17" t="e">
        <f t="shared" si="132"/>
        <v>#VALUE!</v>
      </c>
      <c r="R361" s="17" t="e">
        <f t="shared" si="133"/>
        <v>#VALUE!</v>
      </c>
      <c r="S361" s="17">
        <f t="shared" si="134"/>
        <v>0</v>
      </c>
      <c r="T361" s="35" t="str">
        <f t="shared" si="135"/>
        <v/>
      </c>
      <c r="U361" s="35" t="str">
        <f t="shared" si="115"/>
        <v/>
      </c>
      <c r="V361" s="35">
        <f t="shared" si="116"/>
        <v>0</v>
      </c>
      <c r="W361" s="161" t="e">
        <f>VLOOKUP(CertState,Lookups!$A$30:$E$32,2,FALSE)</f>
        <v>#N/A</v>
      </c>
      <c r="X361" s="162" t="str">
        <f t="shared" si="118"/>
        <v/>
      </c>
      <c r="Y361" s="135" t="e">
        <f>VLOOKUP(CertState,Lookups!$A$30:$E$32,3,FALSE)</f>
        <v>#N/A</v>
      </c>
      <c r="Z361" s="162" t="str">
        <f t="shared" si="119"/>
        <v/>
      </c>
      <c r="AA361" s="162" t="str">
        <f t="shared" si="120"/>
        <v/>
      </c>
      <c r="AB361" t="str">
        <f t="shared" si="121"/>
        <v/>
      </c>
      <c r="AC361" t="str">
        <f t="shared" si="122"/>
        <v/>
      </c>
      <c r="AD361" s="162" t="str">
        <f t="shared" si="123"/>
        <v/>
      </c>
      <c r="AE361" s="162">
        <f t="shared" si="124"/>
        <v>0</v>
      </c>
    </row>
    <row r="362" spans="1:31" x14ac:dyDescent="0.25">
      <c r="A362" s="36">
        <v>353</v>
      </c>
      <c r="B362" s="33"/>
      <c r="C362" s="33"/>
      <c r="D362" s="27"/>
      <c r="E362" s="34"/>
      <c r="F362" s="169">
        <f t="shared" si="136"/>
        <v>0</v>
      </c>
      <c r="G362" s="170">
        <f t="shared" si="137"/>
        <v>0</v>
      </c>
      <c r="H362" s="171">
        <f t="shared" si="138"/>
        <v>0</v>
      </c>
      <c r="I362" s="16" t="e">
        <f t="shared" si="125"/>
        <v>#VALUE!</v>
      </c>
      <c r="J362" s="15" t="e">
        <f t="shared" si="117"/>
        <v>#VALUE!</v>
      </c>
      <c r="K362" s="16">
        <f t="shared" si="126"/>
        <v>0</v>
      </c>
      <c r="L362" s="16" t="e">
        <f t="shared" si="127"/>
        <v>#VALUE!</v>
      </c>
      <c r="M362" s="89">
        <f t="shared" si="128"/>
        <v>0</v>
      </c>
      <c r="N362" s="68">
        <f t="shared" si="129"/>
        <v>0</v>
      </c>
      <c r="O362" s="68" t="e">
        <f t="shared" si="130"/>
        <v>#VALUE!</v>
      </c>
      <c r="P362" s="68" t="e">
        <f t="shared" si="131"/>
        <v>#VALUE!</v>
      </c>
      <c r="Q362" s="17" t="e">
        <f t="shared" si="132"/>
        <v>#VALUE!</v>
      </c>
      <c r="R362" s="17" t="e">
        <f t="shared" si="133"/>
        <v>#VALUE!</v>
      </c>
      <c r="S362" s="17">
        <f t="shared" si="134"/>
        <v>0</v>
      </c>
      <c r="T362" s="35" t="str">
        <f t="shared" si="135"/>
        <v/>
      </c>
      <c r="U362" s="35" t="str">
        <f t="shared" si="115"/>
        <v/>
      </c>
      <c r="V362" s="35">
        <f t="shared" si="116"/>
        <v>0</v>
      </c>
      <c r="W362" s="161" t="e">
        <f>VLOOKUP(CertState,Lookups!$A$30:$E$32,2,FALSE)</f>
        <v>#N/A</v>
      </c>
      <c r="X362" s="162" t="str">
        <f t="shared" si="118"/>
        <v/>
      </c>
      <c r="Y362" s="135" t="e">
        <f>VLOOKUP(CertState,Lookups!$A$30:$E$32,3,FALSE)</f>
        <v>#N/A</v>
      </c>
      <c r="Z362" s="162" t="str">
        <f t="shared" si="119"/>
        <v/>
      </c>
      <c r="AA362" s="162" t="str">
        <f t="shared" si="120"/>
        <v/>
      </c>
      <c r="AB362" t="str">
        <f t="shared" si="121"/>
        <v/>
      </c>
      <c r="AC362" t="str">
        <f t="shared" si="122"/>
        <v/>
      </c>
      <c r="AD362" s="162" t="str">
        <f t="shared" si="123"/>
        <v/>
      </c>
      <c r="AE362" s="162">
        <f t="shared" si="124"/>
        <v>0</v>
      </c>
    </row>
    <row r="363" spans="1:31" x14ac:dyDescent="0.25">
      <c r="A363" s="36">
        <v>354</v>
      </c>
      <c r="B363" s="33"/>
      <c r="C363" s="33"/>
      <c r="D363" s="27"/>
      <c r="E363" s="34"/>
      <c r="F363" s="169">
        <f t="shared" si="136"/>
        <v>0</v>
      </c>
      <c r="G363" s="170">
        <f t="shared" si="137"/>
        <v>0</v>
      </c>
      <c r="H363" s="171">
        <f t="shared" si="138"/>
        <v>0</v>
      </c>
      <c r="I363" s="16" t="e">
        <f t="shared" si="125"/>
        <v>#VALUE!</v>
      </c>
      <c r="J363" s="15" t="e">
        <f t="shared" si="117"/>
        <v>#VALUE!</v>
      </c>
      <c r="K363" s="16">
        <f t="shared" si="126"/>
        <v>0</v>
      </c>
      <c r="L363" s="16" t="e">
        <f t="shared" si="127"/>
        <v>#VALUE!</v>
      </c>
      <c r="M363" s="89">
        <f t="shared" si="128"/>
        <v>0</v>
      </c>
      <c r="N363" s="68">
        <f t="shared" si="129"/>
        <v>0</v>
      </c>
      <c r="O363" s="68" t="e">
        <f t="shared" si="130"/>
        <v>#VALUE!</v>
      </c>
      <c r="P363" s="68" t="e">
        <f t="shared" si="131"/>
        <v>#VALUE!</v>
      </c>
      <c r="Q363" s="17" t="e">
        <f t="shared" si="132"/>
        <v>#VALUE!</v>
      </c>
      <c r="R363" s="17" t="e">
        <f t="shared" si="133"/>
        <v>#VALUE!</v>
      </c>
      <c r="S363" s="17">
        <f t="shared" si="134"/>
        <v>0</v>
      </c>
      <c r="T363" s="35" t="str">
        <f t="shared" si="135"/>
        <v/>
      </c>
      <c r="U363" s="35" t="str">
        <f t="shared" si="115"/>
        <v/>
      </c>
      <c r="V363" s="35">
        <f t="shared" si="116"/>
        <v>0</v>
      </c>
      <c r="W363" s="161" t="e">
        <f>VLOOKUP(CertState,Lookups!$A$30:$E$32,2,FALSE)</f>
        <v>#N/A</v>
      </c>
      <c r="X363" s="162" t="str">
        <f t="shared" si="118"/>
        <v/>
      </c>
      <c r="Y363" s="135" t="e">
        <f>VLOOKUP(CertState,Lookups!$A$30:$E$32,3,FALSE)</f>
        <v>#N/A</v>
      </c>
      <c r="Z363" s="162" t="str">
        <f t="shared" si="119"/>
        <v/>
      </c>
      <c r="AA363" s="162" t="str">
        <f t="shared" si="120"/>
        <v/>
      </c>
      <c r="AB363" t="str">
        <f t="shared" si="121"/>
        <v/>
      </c>
      <c r="AC363" t="str">
        <f t="shared" si="122"/>
        <v/>
      </c>
      <c r="AD363" s="162" t="str">
        <f t="shared" si="123"/>
        <v/>
      </c>
      <c r="AE363" s="162">
        <f t="shared" si="124"/>
        <v>0</v>
      </c>
    </row>
    <row r="364" spans="1:31" x14ac:dyDescent="0.25">
      <c r="A364" s="36">
        <v>355</v>
      </c>
      <c r="B364" s="33"/>
      <c r="C364" s="33"/>
      <c r="D364" s="27"/>
      <c r="E364" s="34"/>
      <c r="F364" s="169">
        <f t="shared" si="136"/>
        <v>0</v>
      </c>
      <c r="G364" s="170">
        <f t="shared" si="137"/>
        <v>0</v>
      </c>
      <c r="H364" s="171">
        <f t="shared" si="138"/>
        <v>0</v>
      </c>
      <c r="I364" s="16" t="e">
        <f t="shared" si="125"/>
        <v>#VALUE!</v>
      </c>
      <c r="J364" s="15" t="e">
        <f t="shared" si="117"/>
        <v>#VALUE!</v>
      </c>
      <c r="K364" s="16">
        <f t="shared" si="126"/>
        <v>0</v>
      </c>
      <c r="L364" s="16" t="e">
        <f t="shared" si="127"/>
        <v>#VALUE!</v>
      </c>
      <c r="M364" s="89">
        <f t="shared" si="128"/>
        <v>0</v>
      </c>
      <c r="N364" s="68">
        <f t="shared" si="129"/>
        <v>0</v>
      </c>
      <c r="O364" s="68" t="e">
        <f t="shared" si="130"/>
        <v>#VALUE!</v>
      </c>
      <c r="P364" s="68" t="e">
        <f t="shared" si="131"/>
        <v>#VALUE!</v>
      </c>
      <c r="Q364" s="17" t="e">
        <f t="shared" si="132"/>
        <v>#VALUE!</v>
      </c>
      <c r="R364" s="17" t="e">
        <f t="shared" si="133"/>
        <v>#VALUE!</v>
      </c>
      <c r="S364" s="17">
        <f t="shared" si="134"/>
        <v>0</v>
      </c>
      <c r="T364" s="35" t="str">
        <f t="shared" si="135"/>
        <v/>
      </c>
      <c r="U364" s="35" t="str">
        <f t="shared" si="115"/>
        <v/>
      </c>
      <c r="V364" s="35">
        <f t="shared" si="116"/>
        <v>0</v>
      </c>
      <c r="W364" s="161" t="e">
        <f>VLOOKUP(CertState,Lookups!$A$30:$E$32,2,FALSE)</f>
        <v>#N/A</v>
      </c>
      <c r="X364" s="162" t="str">
        <f t="shared" si="118"/>
        <v/>
      </c>
      <c r="Y364" s="135" t="e">
        <f>VLOOKUP(CertState,Lookups!$A$30:$E$32,3,FALSE)</f>
        <v>#N/A</v>
      </c>
      <c r="Z364" s="162" t="str">
        <f t="shared" si="119"/>
        <v/>
      </c>
      <c r="AA364" s="162" t="str">
        <f t="shared" si="120"/>
        <v/>
      </c>
      <c r="AB364" t="str">
        <f t="shared" si="121"/>
        <v/>
      </c>
      <c r="AC364" t="str">
        <f t="shared" si="122"/>
        <v/>
      </c>
      <c r="AD364" s="162" t="str">
        <f t="shared" si="123"/>
        <v/>
      </c>
      <c r="AE364" s="162">
        <f t="shared" si="124"/>
        <v>0</v>
      </c>
    </row>
    <row r="365" spans="1:31" x14ac:dyDescent="0.25">
      <c r="A365" s="36">
        <v>356</v>
      </c>
      <c r="B365" s="33"/>
      <c r="C365" s="33"/>
      <c r="D365" s="27"/>
      <c r="E365" s="34"/>
      <c r="F365" s="169">
        <f t="shared" si="136"/>
        <v>0</v>
      </c>
      <c r="G365" s="170">
        <f t="shared" si="137"/>
        <v>0</v>
      </c>
      <c r="H365" s="171">
        <f t="shared" si="138"/>
        <v>0</v>
      </c>
      <c r="I365" s="16" t="e">
        <f t="shared" si="125"/>
        <v>#VALUE!</v>
      </c>
      <c r="J365" s="15" t="e">
        <f t="shared" si="117"/>
        <v>#VALUE!</v>
      </c>
      <c r="K365" s="16">
        <f t="shared" si="126"/>
        <v>0</v>
      </c>
      <c r="L365" s="16" t="e">
        <f t="shared" si="127"/>
        <v>#VALUE!</v>
      </c>
      <c r="M365" s="89">
        <f t="shared" si="128"/>
        <v>0</v>
      </c>
      <c r="N365" s="68">
        <f t="shared" si="129"/>
        <v>0</v>
      </c>
      <c r="O365" s="68" t="e">
        <f t="shared" si="130"/>
        <v>#VALUE!</v>
      </c>
      <c r="P365" s="68" t="e">
        <f t="shared" si="131"/>
        <v>#VALUE!</v>
      </c>
      <c r="Q365" s="17" t="e">
        <f t="shared" si="132"/>
        <v>#VALUE!</v>
      </c>
      <c r="R365" s="17" t="e">
        <f t="shared" si="133"/>
        <v>#VALUE!</v>
      </c>
      <c r="S365" s="17">
        <f t="shared" si="134"/>
        <v>0</v>
      </c>
      <c r="T365" s="35" t="str">
        <f t="shared" si="135"/>
        <v/>
      </c>
      <c r="U365" s="35" t="str">
        <f t="shared" si="115"/>
        <v/>
      </c>
      <c r="V365" s="35">
        <f t="shared" si="116"/>
        <v>0</v>
      </c>
      <c r="W365" s="161" t="e">
        <f>VLOOKUP(CertState,Lookups!$A$30:$E$32,2,FALSE)</f>
        <v>#N/A</v>
      </c>
      <c r="X365" s="162" t="str">
        <f t="shared" si="118"/>
        <v/>
      </c>
      <c r="Y365" s="135" t="e">
        <f>VLOOKUP(CertState,Lookups!$A$30:$E$32,3,FALSE)</f>
        <v>#N/A</v>
      </c>
      <c r="Z365" s="162" t="str">
        <f t="shared" si="119"/>
        <v/>
      </c>
      <c r="AA365" s="162" t="str">
        <f t="shared" si="120"/>
        <v/>
      </c>
      <c r="AB365" t="str">
        <f t="shared" si="121"/>
        <v/>
      </c>
      <c r="AC365" t="str">
        <f t="shared" si="122"/>
        <v/>
      </c>
      <c r="AD365" s="162" t="str">
        <f t="shared" si="123"/>
        <v/>
      </c>
      <c r="AE365" s="162">
        <f t="shared" si="124"/>
        <v>0</v>
      </c>
    </row>
    <row r="366" spans="1:31" x14ac:dyDescent="0.25">
      <c r="A366" s="36">
        <v>357</v>
      </c>
      <c r="B366" s="33"/>
      <c r="C366" s="33"/>
      <c r="D366" s="27"/>
      <c r="E366" s="34"/>
      <c r="F366" s="169">
        <f t="shared" si="136"/>
        <v>0</v>
      </c>
      <c r="G366" s="170">
        <f t="shared" si="137"/>
        <v>0</v>
      </c>
      <c r="H366" s="171">
        <f t="shared" si="138"/>
        <v>0</v>
      </c>
      <c r="I366" s="16" t="e">
        <f t="shared" si="125"/>
        <v>#VALUE!</v>
      </c>
      <c r="J366" s="15" t="e">
        <f t="shared" si="117"/>
        <v>#VALUE!</v>
      </c>
      <c r="K366" s="16">
        <f t="shared" si="126"/>
        <v>0</v>
      </c>
      <c r="L366" s="16" t="e">
        <f t="shared" si="127"/>
        <v>#VALUE!</v>
      </c>
      <c r="M366" s="89">
        <f t="shared" si="128"/>
        <v>0</v>
      </c>
      <c r="N366" s="68">
        <f t="shared" si="129"/>
        <v>0</v>
      </c>
      <c r="O366" s="68" t="e">
        <f t="shared" si="130"/>
        <v>#VALUE!</v>
      </c>
      <c r="P366" s="68" t="e">
        <f t="shared" si="131"/>
        <v>#VALUE!</v>
      </c>
      <c r="Q366" s="17" t="e">
        <f t="shared" si="132"/>
        <v>#VALUE!</v>
      </c>
      <c r="R366" s="17" t="e">
        <f t="shared" si="133"/>
        <v>#VALUE!</v>
      </c>
      <c r="S366" s="17">
        <f t="shared" si="134"/>
        <v>0</v>
      </c>
      <c r="T366" s="35" t="str">
        <f t="shared" si="135"/>
        <v/>
      </c>
      <c r="U366" s="35" t="str">
        <f t="shared" si="115"/>
        <v/>
      </c>
      <c r="V366" s="35">
        <f t="shared" si="116"/>
        <v>0</v>
      </c>
      <c r="W366" s="161" t="e">
        <f>VLOOKUP(CertState,Lookups!$A$30:$E$32,2,FALSE)</f>
        <v>#N/A</v>
      </c>
      <c r="X366" s="162" t="str">
        <f t="shared" si="118"/>
        <v/>
      </c>
      <c r="Y366" s="135" t="e">
        <f>VLOOKUP(CertState,Lookups!$A$30:$E$32,3,FALSE)</f>
        <v>#N/A</v>
      </c>
      <c r="Z366" s="162" t="str">
        <f t="shared" si="119"/>
        <v/>
      </c>
      <c r="AA366" s="162" t="str">
        <f t="shared" si="120"/>
        <v/>
      </c>
      <c r="AB366" t="str">
        <f t="shared" si="121"/>
        <v/>
      </c>
      <c r="AC366" t="str">
        <f t="shared" si="122"/>
        <v/>
      </c>
      <c r="AD366" s="162" t="str">
        <f t="shared" si="123"/>
        <v/>
      </c>
      <c r="AE366" s="162">
        <f t="shared" si="124"/>
        <v>0</v>
      </c>
    </row>
    <row r="367" spans="1:31" x14ac:dyDescent="0.25">
      <c r="A367" s="36">
        <v>358</v>
      </c>
      <c r="B367" s="33"/>
      <c r="C367" s="33"/>
      <c r="D367" s="27"/>
      <c r="E367" s="34"/>
      <c r="F367" s="169">
        <f t="shared" si="136"/>
        <v>0</v>
      </c>
      <c r="G367" s="170">
        <f t="shared" si="137"/>
        <v>0</v>
      </c>
      <c r="H367" s="171">
        <f t="shared" si="138"/>
        <v>0</v>
      </c>
      <c r="I367" s="16" t="e">
        <f t="shared" si="125"/>
        <v>#VALUE!</v>
      </c>
      <c r="J367" s="15" t="e">
        <f t="shared" si="117"/>
        <v>#VALUE!</v>
      </c>
      <c r="K367" s="16">
        <f t="shared" si="126"/>
        <v>0</v>
      </c>
      <c r="L367" s="16" t="e">
        <f t="shared" si="127"/>
        <v>#VALUE!</v>
      </c>
      <c r="M367" s="89">
        <f t="shared" si="128"/>
        <v>0</v>
      </c>
      <c r="N367" s="68">
        <f t="shared" si="129"/>
        <v>0</v>
      </c>
      <c r="O367" s="68" t="e">
        <f t="shared" si="130"/>
        <v>#VALUE!</v>
      </c>
      <c r="P367" s="68" t="e">
        <f t="shared" si="131"/>
        <v>#VALUE!</v>
      </c>
      <c r="Q367" s="17" t="e">
        <f t="shared" si="132"/>
        <v>#VALUE!</v>
      </c>
      <c r="R367" s="17" t="e">
        <f t="shared" si="133"/>
        <v>#VALUE!</v>
      </c>
      <c r="S367" s="17">
        <f t="shared" si="134"/>
        <v>0</v>
      </c>
      <c r="T367" s="35" t="str">
        <f t="shared" si="135"/>
        <v/>
      </c>
      <c r="U367" s="35" t="str">
        <f t="shared" si="115"/>
        <v/>
      </c>
      <c r="V367" s="35">
        <f t="shared" si="116"/>
        <v>0</v>
      </c>
      <c r="W367" s="161" t="e">
        <f>VLOOKUP(CertState,Lookups!$A$30:$E$32,2,FALSE)</f>
        <v>#N/A</v>
      </c>
      <c r="X367" s="162" t="str">
        <f t="shared" si="118"/>
        <v/>
      </c>
      <c r="Y367" s="135" t="e">
        <f>VLOOKUP(CertState,Lookups!$A$30:$E$32,3,FALSE)</f>
        <v>#N/A</v>
      </c>
      <c r="Z367" s="162" t="str">
        <f t="shared" si="119"/>
        <v/>
      </c>
      <c r="AA367" s="162" t="str">
        <f t="shared" si="120"/>
        <v/>
      </c>
      <c r="AB367" t="str">
        <f t="shared" si="121"/>
        <v/>
      </c>
      <c r="AC367" t="str">
        <f t="shared" si="122"/>
        <v/>
      </c>
      <c r="AD367" s="162" t="str">
        <f t="shared" si="123"/>
        <v/>
      </c>
      <c r="AE367" s="162">
        <f t="shared" si="124"/>
        <v>0</v>
      </c>
    </row>
    <row r="368" spans="1:31" x14ac:dyDescent="0.25">
      <c r="A368" s="36">
        <v>359</v>
      </c>
      <c r="B368" s="33"/>
      <c r="C368" s="33"/>
      <c r="D368" s="27"/>
      <c r="E368" s="34"/>
      <c r="F368" s="169">
        <f t="shared" si="136"/>
        <v>0</v>
      </c>
      <c r="G368" s="170">
        <f t="shared" si="137"/>
        <v>0</v>
      </c>
      <c r="H368" s="171">
        <f t="shared" si="138"/>
        <v>0</v>
      </c>
      <c r="I368" s="16" t="e">
        <f t="shared" si="125"/>
        <v>#VALUE!</v>
      </c>
      <c r="J368" s="15" t="e">
        <f t="shared" si="117"/>
        <v>#VALUE!</v>
      </c>
      <c r="K368" s="16">
        <f t="shared" si="126"/>
        <v>0</v>
      </c>
      <c r="L368" s="16" t="e">
        <f t="shared" si="127"/>
        <v>#VALUE!</v>
      </c>
      <c r="M368" s="89">
        <f t="shared" si="128"/>
        <v>0</v>
      </c>
      <c r="N368" s="68">
        <f t="shared" si="129"/>
        <v>0</v>
      </c>
      <c r="O368" s="68" t="e">
        <f t="shared" si="130"/>
        <v>#VALUE!</v>
      </c>
      <c r="P368" s="68" t="e">
        <f t="shared" si="131"/>
        <v>#VALUE!</v>
      </c>
      <c r="Q368" s="17" t="e">
        <f t="shared" si="132"/>
        <v>#VALUE!</v>
      </c>
      <c r="R368" s="17" t="e">
        <f t="shared" si="133"/>
        <v>#VALUE!</v>
      </c>
      <c r="S368" s="17">
        <f t="shared" si="134"/>
        <v>0</v>
      </c>
      <c r="T368" s="35" t="str">
        <f t="shared" si="135"/>
        <v/>
      </c>
      <c r="U368" s="35" t="str">
        <f t="shared" si="115"/>
        <v/>
      </c>
      <c r="V368" s="35">
        <f t="shared" si="116"/>
        <v>0</v>
      </c>
      <c r="W368" s="161" t="e">
        <f>VLOOKUP(CertState,Lookups!$A$30:$E$32,2,FALSE)</f>
        <v>#N/A</v>
      </c>
      <c r="X368" s="162" t="str">
        <f t="shared" si="118"/>
        <v/>
      </c>
      <c r="Y368" s="135" t="e">
        <f>VLOOKUP(CertState,Lookups!$A$30:$E$32,3,FALSE)</f>
        <v>#N/A</v>
      </c>
      <c r="Z368" s="162" t="str">
        <f t="shared" si="119"/>
        <v/>
      </c>
      <c r="AA368" s="162" t="str">
        <f t="shared" si="120"/>
        <v/>
      </c>
      <c r="AB368" t="str">
        <f t="shared" si="121"/>
        <v/>
      </c>
      <c r="AC368" t="str">
        <f t="shared" si="122"/>
        <v/>
      </c>
      <c r="AD368" s="162" t="str">
        <f t="shared" si="123"/>
        <v/>
      </c>
      <c r="AE368" s="162">
        <f t="shared" si="124"/>
        <v>0</v>
      </c>
    </row>
    <row r="369" spans="1:31" x14ac:dyDescent="0.25">
      <c r="A369" s="36">
        <v>360</v>
      </c>
      <c r="B369" s="33"/>
      <c r="C369" s="33"/>
      <c r="D369" s="27"/>
      <c r="E369" s="34"/>
      <c r="F369" s="169">
        <f t="shared" si="136"/>
        <v>0</v>
      </c>
      <c r="G369" s="170">
        <f t="shared" si="137"/>
        <v>0</v>
      </c>
      <c r="H369" s="171">
        <f t="shared" si="138"/>
        <v>0</v>
      </c>
      <c r="I369" s="16" t="e">
        <f t="shared" si="125"/>
        <v>#VALUE!</v>
      </c>
      <c r="J369" s="15" t="e">
        <f t="shared" si="117"/>
        <v>#VALUE!</v>
      </c>
      <c r="K369" s="16">
        <f t="shared" si="126"/>
        <v>0</v>
      </c>
      <c r="L369" s="16" t="e">
        <f t="shared" si="127"/>
        <v>#VALUE!</v>
      </c>
      <c r="M369" s="89">
        <f t="shared" si="128"/>
        <v>0</v>
      </c>
      <c r="N369" s="68">
        <f t="shared" si="129"/>
        <v>0</v>
      </c>
      <c r="O369" s="68" t="e">
        <f t="shared" si="130"/>
        <v>#VALUE!</v>
      </c>
      <c r="P369" s="68" t="e">
        <f t="shared" si="131"/>
        <v>#VALUE!</v>
      </c>
      <c r="Q369" s="17" t="e">
        <f t="shared" si="132"/>
        <v>#VALUE!</v>
      </c>
      <c r="R369" s="17" t="e">
        <f t="shared" si="133"/>
        <v>#VALUE!</v>
      </c>
      <c r="S369" s="17">
        <f t="shared" si="134"/>
        <v>0</v>
      </c>
      <c r="T369" s="35" t="str">
        <f t="shared" si="135"/>
        <v/>
      </c>
      <c r="U369" s="35" t="str">
        <f t="shared" si="115"/>
        <v/>
      </c>
      <c r="V369" s="35">
        <f t="shared" si="116"/>
        <v>0</v>
      </c>
      <c r="W369" s="161" t="e">
        <f>VLOOKUP(CertState,Lookups!$A$30:$E$32,2,FALSE)</f>
        <v>#N/A</v>
      </c>
      <c r="X369" s="162" t="str">
        <f t="shared" si="118"/>
        <v/>
      </c>
      <c r="Y369" s="135" t="e">
        <f>VLOOKUP(CertState,Lookups!$A$30:$E$32,3,FALSE)</f>
        <v>#N/A</v>
      </c>
      <c r="Z369" s="162" t="str">
        <f t="shared" si="119"/>
        <v/>
      </c>
      <c r="AA369" s="162" t="str">
        <f t="shared" si="120"/>
        <v/>
      </c>
      <c r="AB369" t="str">
        <f t="shared" si="121"/>
        <v/>
      </c>
      <c r="AC369" t="str">
        <f t="shared" si="122"/>
        <v/>
      </c>
      <c r="AD369" s="162" t="str">
        <f t="shared" si="123"/>
        <v/>
      </c>
      <c r="AE369" s="162">
        <f t="shared" si="124"/>
        <v>0</v>
      </c>
    </row>
    <row r="370" spans="1:31" x14ac:dyDescent="0.25">
      <c r="A370" s="36">
        <v>361</v>
      </c>
      <c r="B370" s="33"/>
      <c r="C370" s="33"/>
      <c r="D370" s="27"/>
      <c r="E370" s="34"/>
      <c r="F370" s="169">
        <f t="shared" si="136"/>
        <v>0</v>
      </c>
      <c r="G370" s="170">
        <f t="shared" si="137"/>
        <v>0</v>
      </c>
      <c r="H370" s="171">
        <f t="shared" si="138"/>
        <v>0</v>
      </c>
      <c r="I370" s="16" t="e">
        <f t="shared" si="125"/>
        <v>#VALUE!</v>
      </c>
      <c r="J370" s="15" t="e">
        <f t="shared" si="117"/>
        <v>#VALUE!</v>
      </c>
      <c r="K370" s="16">
        <f t="shared" si="126"/>
        <v>0</v>
      </c>
      <c r="L370" s="16" t="e">
        <f t="shared" si="127"/>
        <v>#VALUE!</v>
      </c>
      <c r="M370" s="89">
        <f t="shared" si="128"/>
        <v>0</v>
      </c>
      <c r="N370" s="68">
        <f t="shared" si="129"/>
        <v>0</v>
      </c>
      <c r="O370" s="68" t="e">
        <f t="shared" si="130"/>
        <v>#VALUE!</v>
      </c>
      <c r="P370" s="68" t="e">
        <f t="shared" si="131"/>
        <v>#VALUE!</v>
      </c>
      <c r="Q370" s="17" t="e">
        <f t="shared" si="132"/>
        <v>#VALUE!</v>
      </c>
      <c r="R370" s="17" t="e">
        <f t="shared" si="133"/>
        <v>#VALUE!</v>
      </c>
      <c r="S370" s="17">
        <f t="shared" si="134"/>
        <v>0</v>
      </c>
      <c r="T370" s="35" t="str">
        <f t="shared" si="135"/>
        <v/>
      </c>
      <c r="U370" s="35" t="str">
        <f t="shared" si="115"/>
        <v/>
      </c>
      <c r="V370" s="35">
        <f t="shared" si="116"/>
        <v>0</v>
      </c>
      <c r="W370" s="161" t="e">
        <f>VLOOKUP(CertState,Lookups!$A$30:$E$32,2,FALSE)</f>
        <v>#N/A</v>
      </c>
      <c r="X370" s="162" t="str">
        <f t="shared" si="118"/>
        <v/>
      </c>
      <c r="Y370" s="135" t="e">
        <f>VLOOKUP(CertState,Lookups!$A$30:$E$32,3,FALSE)</f>
        <v>#N/A</v>
      </c>
      <c r="Z370" s="162" t="str">
        <f t="shared" si="119"/>
        <v/>
      </c>
      <c r="AA370" s="162" t="str">
        <f t="shared" si="120"/>
        <v/>
      </c>
      <c r="AB370" t="str">
        <f t="shared" si="121"/>
        <v/>
      </c>
      <c r="AC370" t="str">
        <f t="shared" si="122"/>
        <v/>
      </c>
      <c r="AD370" s="162" t="str">
        <f t="shared" si="123"/>
        <v/>
      </c>
      <c r="AE370" s="162">
        <f t="shared" si="124"/>
        <v>0</v>
      </c>
    </row>
    <row r="371" spans="1:31" x14ac:dyDescent="0.25">
      <c r="A371" s="36">
        <v>362</v>
      </c>
      <c r="B371" s="33"/>
      <c r="C371" s="33"/>
      <c r="D371" s="27"/>
      <c r="E371" s="34"/>
      <c r="F371" s="169">
        <f t="shared" si="136"/>
        <v>0</v>
      </c>
      <c r="G371" s="170">
        <f t="shared" si="137"/>
        <v>0</v>
      </c>
      <c r="H371" s="171">
        <f t="shared" si="138"/>
        <v>0</v>
      </c>
      <c r="I371" s="16" t="e">
        <f t="shared" si="125"/>
        <v>#VALUE!</v>
      </c>
      <c r="J371" s="15" t="e">
        <f t="shared" si="117"/>
        <v>#VALUE!</v>
      </c>
      <c r="K371" s="16">
        <f t="shared" si="126"/>
        <v>0</v>
      </c>
      <c r="L371" s="16" t="e">
        <f t="shared" si="127"/>
        <v>#VALUE!</v>
      </c>
      <c r="M371" s="89">
        <f t="shared" si="128"/>
        <v>0</v>
      </c>
      <c r="N371" s="68">
        <f t="shared" si="129"/>
        <v>0</v>
      </c>
      <c r="O371" s="68" t="e">
        <f t="shared" si="130"/>
        <v>#VALUE!</v>
      </c>
      <c r="P371" s="68" t="e">
        <f t="shared" si="131"/>
        <v>#VALUE!</v>
      </c>
      <c r="Q371" s="17" t="e">
        <f t="shared" si="132"/>
        <v>#VALUE!</v>
      </c>
      <c r="R371" s="17" t="e">
        <f t="shared" si="133"/>
        <v>#VALUE!</v>
      </c>
      <c r="S371" s="17">
        <f t="shared" si="134"/>
        <v>0</v>
      </c>
      <c r="T371" s="35" t="str">
        <f t="shared" si="135"/>
        <v/>
      </c>
      <c r="U371" s="35" t="str">
        <f t="shared" si="115"/>
        <v/>
      </c>
      <c r="V371" s="35">
        <f t="shared" si="116"/>
        <v>0</v>
      </c>
      <c r="W371" s="161" t="e">
        <f>VLOOKUP(CertState,Lookups!$A$30:$E$32,2,FALSE)</f>
        <v>#N/A</v>
      </c>
      <c r="X371" s="162" t="str">
        <f t="shared" si="118"/>
        <v/>
      </c>
      <c r="Y371" s="135" t="e">
        <f>VLOOKUP(CertState,Lookups!$A$30:$E$32,3,FALSE)</f>
        <v>#N/A</v>
      </c>
      <c r="Z371" s="162" t="str">
        <f t="shared" si="119"/>
        <v/>
      </c>
      <c r="AA371" s="162" t="str">
        <f t="shared" si="120"/>
        <v/>
      </c>
      <c r="AB371" t="str">
        <f t="shared" si="121"/>
        <v/>
      </c>
      <c r="AC371" t="str">
        <f t="shared" si="122"/>
        <v/>
      </c>
      <c r="AD371" s="162" t="str">
        <f t="shared" si="123"/>
        <v/>
      </c>
      <c r="AE371" s="162">
        <f t="shared" si="124"/>
        <v>0</v>
      </c>
    </row>
    <row r="372" spans="1:31" x14ac:dyDescent="0.25">
      <c r="A372" s="36">
        <v>363</v>
      </c>
      <c r="B372" s="33"/>
      <c r="C372" s="33"/>
      <c r="D372" s="27"/>
      <c r="E372" s="34"/>
      <c r="F372" s="169">
        <f t="shared" si="136"/>
        <v>0</v>
      </c>
      <c r="G372" s="170">
        <f t="shared" si="137"/>
        <v>0</v>
      </c>
      <c r="H372" s="171">
        <f t="shared" si="138"/>
        <v>0</v>
      </c>
      <c r="I372" s="16" t="e">
        <f t="shared" si="125"/>
        <v>#VALUE!</v>
      </c>
      <c r="J372" s="15" t="e">
        <f t="shared" si="117"/>
        <v>#VALUE!</v>
      </c>
      <c r="K372" s="16">
        <f t="shared" si="126"/>
        <v>0</v>
      </c>
      <c r="L372" s="16" t="e">
        <f t="shared" si="127"/>
        <v>#VALUE!</v>
      </c>
      <c r="M372" s="89">
        <f t="shared" si="128"/>
        <v>0</v>
      </c>
      <c r="N372" s="68">
        <f t="shared" si="129"/>
        <v>0</v>
      </c>
      <c r="O372" s="68" t="e">
        <f t="shared" si="130"/>
        <v>#VALUE!</v>
      </c>
      <c r="P372" s="68" t="e">
        <f t="shared" si="131"/>
        <v>#VALUE!</v>
      </c>
      <c r="Q372" s="17" t="e">
        <f t="shared" si="132"/>
        <v>#VALUE!</v>
      </c>
      <c r="R372" s="17" t="e">
        <f t="shared" si="133"/>
        <v>#VALUE!</v>
      </c>
      <c r="S372" s="17">
        <f t="shared" si="134"/>
        <v>0</v>
      </c>
      <c r="T372" s="35" t="str">
        <f t="shared" si="135"/>
        <v/>
      </c>
      <c r="U372" s="35" t="str">
        <f t="shared" si="115"/>
        <v/>
      </c>
      <c r="V372" s="35">
        <f t="shared" si="116"/>
        <v>0</v>
      </c>
      <c r="W372" s="161" t="e">
        <f>VLOOKUP(CertState,Lookups!$A$30:$E$32,2,FALSE)</f>
        <v>#N/A</v>
      </c>
      <c r="X372" s="162" t="str">
        <f t="shared" si="118"/>
        <v/>
      </c>
      <c r="Y372" s="135" t="e">
        <f>VLOOKUP(CertState,Lookups!$A$30:$E$32,3,FALSE)</f>
        <v>#N/A</v>
      </c>
      <c r="Z372" s="162" t="str">
        <f t="shared" si="119"/>
        <v/>
      </c>
      <c r="AA372" s="162" t="str">
        <f t="shared" si="120"/>
        <v/>
      </c>
      <c r="AB372" t="str">
        <f t="shared" si="121"/>
        <v/>
      </c>
      <c r="AC372" t="str">
        <f t="shared" si="122"/>
        <v/>
      </c>
      <c r="AD372" s="162" t="str">
        <f t="shared" si="123"/>
        <v/>
      </c>
      <c r="AE372" s="162">
        <f t="shared" si="124"/>
        <v>0</v>
      </c>
    </row>
    <row r="373" spans="1:31" x14ac:dyDescent="0.25">
      <c r="A373" s="36">
        <v>364</v>
      </c>
      <c r="B373" s="33"/>
      <c r="C373" s="33"/>
      <c r="D373" s="27"/>
      <c r="E373" s="34"/>
      <c r="F373" s="169">
        <f t="shared" si="136"/>
        <v>0</v>
      </c>
      <c r="G373" s="170">
        <f t="shared" si="137"/>
        <v>0</v>
      </c>
      <c r="H373" s="171">
        <f t="shared" si="138"/>
        <v>0</v>
      </c>
      <c r="I373" s="16" t="e">
        <f t="shared" si="125"/>
        <v>#VALUE!</v>
      </c>
      <c r="J373" s="15" t="e">
        <f t="shared" si="117"/>
        <v>#VALUE!</v>
      </c>
      <c r="K373" s="16">
        <f t="shared" si="126"/>
        <v>0</v>
      </c>
      <c r="L373" s="16" t="e">
        <f t="shared" si="127"/>
        <v>#VALUE!</v>
      </c>
      <c r="M373" s="89">
        <f t="shared" si="128"/>
        <v>0</v>
      </c>
      <c r="N373" s="68">
        <f t="shared" si="129"/>
        <v>0</v>
      </c>
      <c r="O373" s="68" t="e">
        <f t="shared" si="130"/>
        <v>#VALUE!</v>
      </c>
      <c r="P373" s="68" t="e">
        <f t="shared" si="131"/>
        <v>#VALUE!</v>
      </c>
      <c r="Q373" s="17" t="e">
        <f t="shared" si="132"/>
        <v>#VALUE!</v>
      </c>
      <c r="R373" s="17" t="e">
        <f t="shared" si="133"/>
        <v>#VALUE!</v>
      </c>
      <c r="S373" s="17">
        <f t="shared" si="134"/>
        <v>0</v>
      </c>
      <c r="T373" s="35" t="str">
        <f t="shared" si="135"/>
        <v/>
      </c>
      <c r="U373" s="35" t="str">
        <f t="shared" si="115"/>
        <v/>
      </c>
      <c r="V373" s="35">
        <f t="shared" si="116"/>
        <v>0</v>
      </c>
      <c r="W373" s="161" t="e">
        <f>VLOOKUP(CertState,Lookups!$A$30:$E$32,2,FALSE)</f>
        <v>#N/A</v>
      </c>
      <c r="X373" s="162" t="str">
        <f t="shared" si="118"/>
        <v/>
      </c>
      <c r="Y373" s="135" t="e">
        <f>VLOOKUP(CertState,Lookups!$A$30:$E$32,3,FALSE)</f>
        <v>#N/A</v>
      </c>
      <c r="Z373" s="162" t="str">
        <f t="shared" si="119"/>
        <v/>
      </c>
      <c r="AA373" s="162" t="str">
        <f t="shared" si="120"/>
        <v/>
      </c>
      <c r="AB373" t="str">
        <f t="shared" si="121"/>
        <v/>
      </c>
      <c r="AC373" t="str">
        <f t="shared" si="122"/>
        <v/>
      </c>
      <c r="AD373" s="162" t="str">
        <f t="shared" si="123"/>
        <v/>
      </c>
      <c r="AE373" s="162">
        <f t="shared" si="124"/>
        <v>0</v>
      </c>
    </row>
    <row r="374" spans="1:31" x14ac:dyDescent="0.25">
      <c r="A374" s="36">
        <v>365</v>
      </c>
      <c r="B374" s="33"/>
      <c r="C374" s="33"/>
      <c r="D374" s="27"/>
      <c r="E374" s="34"/>
      <c r="F374" s="169">
        <f t="shared" si="136"/>
        <v>0</v>
      </c>
      <c r="G374" s="170">
        <f t="shared" si="137"/>
        <v>0</v>
      </c>
      <c r="H374" s="171">
        <f t="shared" si="138"/>
        <v>0</v>
      </c>
      <c r="I374" s="16" t="e">
        <f t="shared" si="125"/>
        <v>#VALUE!</v>
      </c>
      <c r="J374" s="15" t="e">
        <f t="shared" si="117"/>
        <v>#VALUE!</v>
      </c>
      <c r="K374" s="16">
        <f t="shared" si="126"/>
        <v>0</v>
      </c>
      <c r="L374" s="16" t="e">
        <f t="shared" si="127"/>
        <v>#VALUE!</v>
      </c>
      <c r="M374" s="89">
        <f t="shared" si="128"/>
        <v>0</v>
      </c>
      <c r="N374" s="68">
        <f t="shared" si="129"/>
        <v>0</v>
      </c>
      <c r="O374" s="68" t="e">
        <f t="shared" si="130"/>
        <v>#VALUE!</v>
      </c>
      <c r="P374" s="68" t="e">
        <f t="shared" si="131"/>
        <v>#VALUE!</v>
      </c>
      <c r="Q374" s="17" t="e">
        <f t="shared" si="132"/>
        <v>#VALUE!</v>
      </c>
      <c r="R374" s="17" t="e">
        <f t="shared" si="133"/>
        <v>#VALUE!</v>
      </c>
      <c r="S374" s="17">
        <f t="shared" si="134"/>
        <v>0</v>
      </c>
      <c r="T374" s="35" t="str">
        <f t="shared" si="135"/>
        <v/>
      </c>
      <c r="U374" s="35" t="str">
        <f t="shared" si="115"/>
        <v/>
      </c>
      <c r="V374" s="35">
        <f t="shared" si="116"/>
        <v>0</v>
      </c>
      <c r="W374" s="161" t="e">
        <f>VLOOKUP(CertState,Lookups!$A$30:$E$32,2,FALSE)</f>
        <v>#N/A</v>
      </c>
      <c r="X374" s="162" t="str">
        <f t="shared" si="118"/>
        <v/>
      </c>
      <c r="Y374" s="135" t="e">
        <f>VLOOKUP(CertState,Lookups!$A$30:$E$32,3,FALSE)</f>
        <v>#N/A</v>
      </c>
      <c r="Z374" s="162" t="str">
        <f t="shared" si="119"/>
        <v/>
      </c>
      <c r="AA374" s="162" t="str">
        <f t="shared" si="120"/>
        <v/>
      </c>
      <c r="AB374" t="str">
        <f t="shared" si="121"/>
        <v/>
      </c>
      <c r="AC374" t="str">
        <f t="shared" si="122"/>
        <v/>
      </c>
      <c r="AD374" s="162" t="str">
        <f t="shared" si="123"/>
        <v/>
      </c>
      <c r="AE374" s="162">
        <f t="shared" si="124"/>
        <v>0</v>
      </c>
    </row>
    <row r="375" spans="1:31" x14ac:dyDescent="0.25">
      <c r="A375" s="36">
        <v>366</v>
      </c>
      <c r="B375" s="33"/>
      <c r="C375" s="33"/>
      <c r="D375" s="27"/>
      <c r="E375" s="34"/>
      <c r="F375" s="169">
        <f t="shared" si="136"/>
        <v>0</v>
      </c>
      <c r="G375" s="170">
        <f t="shared" si="137"/>
        <v>0</v>
      </c>
      <c r="H375" s="171">
        <f t="shared" si="138"/>
        <v>0</v>
      </c>
      <c r="I375" s="16" t="e">
        <f t="shared" si="125"/>
        <v>#VALUE!</v>
      </c>
      <c r="J375" s="15" t="e">
        <f t="shared" si="117"/>
        <v>#VALUE!</v>
      </c>
      <c r="K375" s="16">
        <f t="shared" si="126"/>
        <v>0</v>
      </c>
      <c r="L375" s="16" t="e">
        <f t="shared" si="127"/>
        <v>#VALUE!</v>
      </c>
      <c r="M375" s="89">
        <f t="shared" si="128"/>
        <v>0</v>
      </c>
      <c r="N375" s="68">
        <f t="shared" si="129"/>
        <v>0</v>
      </c>
      <c r="O375" s="68" t="e">
        <f t="shared" si="130"/>
        <v>#VALUE!</v>
      </c>
      <c r="P375" s="68" t="e">
        <f t="shared" si="131"/>
        <v>#VALUE!</v>
      </c>
      <c r="Q375" s="17" t="e">
        <f t="shared" si="132"/>
        <v>#VALUE!</v>
      </c>
      <c r="R375" s="17" t="e">
        <f t="shared" si="133"/>
        <v>#VALUE!</v>
      </c>
      <c r="S375" s="17">
        <f t="shared" si="134"/>
        <v>0</v>
      </c>
      <c r="T375" s="35" t="str">
        <f t="shared" si="135"/>
        <v/>
      </c>
      <c r="U375" s="35" t="str">
        <f t="shared" si="115"/>
        <v/>
      </c>
      <c r="V375" s="35">
        <f t="shared" si="116"/>
        <v>0</v>
      </c>
      <c r="W375" s="161" t="e">
        <f>VLOOKUP(CertState,Lookups!$A$30:$E$32,2,FALSE)</f>
        <v>#N/A</v>
      </c>
      <c r="X375" s="162" t="str">
        <f t="shared" si="118"/>
        <v/>
      </c>
      <c r="Y375" s="135" t="e">
        <f>VLOOKUP(CertState,Lookups!$A$30:$E$32,3,FALSE)</f>
        <v>#N/A</v>
      </c>
      <c r="Z375" s="162" t="str">
        <f t="shared" si="119"/>
        <v/>
      </c>
      <c r="AA375" s="162" t="str">
        <f t="shared" si="120"/>
        <v/>
      </c>
      <c r="AB375" t="str">
        <f t="shared" si="121"/>
        <v/>
      </c>
      <c r="AC375" t="str">
        <f t="shared" si="122"/>
        <v/>
      </c>
      <c r="AD375" s="162" t="str">
        <f t="shared" si="123"/>
        <v/>
      </c>
      <c r="AE375" s="162">
        <f t="shared" si="124"/>
        <v>0</v>
      </c>
    </row>
    <row r="376" spans="1:31" x14ac:dyDescent="0.25">
      <c r="A376" s="36">
        <v>367</v>
      </c>
      <c r="B376" s="33"/>
      <c r="C376" s="33"/>
      <c r="D376" s="27"/>
      <c r="E376" s="34"/>
      <c r="F376" s="169">
        <f t="shared" si="136"/>
        <v>0</v>
      </c>
      <c r="G376" s="170">
        <f t="shared" si="137"/>
        <v>0</v>
      </c>
      <c r="H376" s="171">
        <f t="shared" si="138"/>
        <v>0</v>
      </c>
      <c r="I376" s="16" t="e">
        <f t="shared" si="125"/>
        <v>#VALUE!</v>
      </c>
      <c r="J376" s="15" t="e">
        <f t="shared" si="117"/>
        <v>#VALUE!</v>
      </c>
      <c r="K376" s="16">
        <f t="shared" si="126"/>
        <v>0</v>
      </c>
      <c r="L376" s="16" t="e">
        <f t="shared" si="127"/>
        <v>#VALUE!</v>
      </c>
      <c r="M376" s="89">
        <f t="shared" si="128"/>
        <v>0</v>
      </c>
      <c r="N376" s="68">
        <f t="shared" si="129"/>
        <v>0</v>
      </c>
      <c r="O376" s="68" t="e">
        <f t="shared" si="130"/>
        <v>#VALUE!</v>
      </c>
      <c r="P376" s="68" t="e">
        <f t="shared" si="131"/>
        <v>#VALUE!</v>
      </c>
      <c r="Q376" s="17" t="e">
        <f t="shared" si="132"/>
        <v>#VALUE!</v>
      </c>
      <c r="R376" s="17" t="e">
        <f t="shared" si="133"/>
        <v>#VALUE!</v>
      </c>
      <c r="S376" s="17">
        <f t="shared" si="134"/>
        <v>0</v>
      </c>
      <c r="T376" s="35" t="str">
        <f t="shared" si="135"/>
        <v/>
      </c>
      <c r="U376" s="35" t="str">
        <f t="shared" si="115"/>
        <v/>
      </c>
      <c r="V376" s="35">
        <f t="shared" si="116"/>
        <v>0</v>
      </c>
      <c r="W376" s="161" t="e">
        <f>VLOOKUP(CertState,Lookups!$A$30:$E$32,2,FALSE)</f>
        <v>#N/A</v>
      </c>
      <c r="X376" s="162" t="str">
        <f t="shared" si="118"/>
        <v/>
      </c>
      <c r="Y376" s="135" t="e">
        <f>VLOOKUP(CertState,Lookups!$A$30:$E$32,3,FALSE)</f>
        <v>#N/A</v>
      </c>
      <c r="Z376" s="162" t="str">
        <f t="shared" si="119"/>
        <v/>
      </c>
      <c r="AA376" s="162" t="str">
        <f t="shared" si="120"/>
        <v/>
      </c>
      <c r="AB376" t="str">
        <f t="shared" si="121"/>
        <v/>
      </c>
      <c r="AC376" t="str">
        <f t="shared" si="122"/>
        <v/>
      </c>
      <c r="AD376" s="162" t="str">
        <f t="shared" si="123"/>
        <v/>
      </c>
      <c r="AE376" s="162">
        <f t="shared" si="124"/>
        <v>0</v>
      </c>
    </row>
    <row r="377" spans="1:31" x14ac:dyDescent="0.25">
      <c r="A377" s="36">
        <v>368</v>
      </c>
      <c r="B377" s="33"/>
      <c r="C377" s="33"/>
      <c r="D377" s="27"/>
      <c r="E377" s="34"/>
      <c r="F377" s="169">
        <f t="shared" si="136"/>
        <v>0</v>
      </c>
      <c r="G377" s="170">
        <f t="shared" si="137"/>
        <v>0</v>
      </c>
      <c r="H377" s="171">
        <f t="shared" si="138"/>
        <v>0</v>
      </c>
      <c r="I377" s="16" t="e">
        <f t="shared" si="125"/>
        <v>#VALUE!</v>
      </c>
      <c r="J377" s="15" t="e">
        <f t="shared" si="117"/>
        <v>#VALUE!</v>
      </c>
      <c r="K377" s="16">
        <f t="shared" si="126"/>
        <v>0</v>
      </c>
      <c r="L377" s="16" t="e">
        <f t="shared" si="127"/>
        <v>#VALUE!</v>
      </c>
      <c r="M377" s="89">
        <f t="shared" si="128"/>
        <v>0</v>
      </c>
      <c r="N377" s="68">
        <f t="shared" si="129"/>
        <v>0</v>
      </c>
      <c r="O377" s="68" t="e">
        <f t="shared" si="130"/>
        <v>#VALUE!</v>
      </c>
      <c r="P377" s="68" t="e">
        <f t="shared" si="131"/>
        <v>#VALUE!</v>
      </c>
      <c r="Q377" s="17" t="e">
        <f t="shared" si="132"/>
        <v>#VALUE!</v>
      </c>
      <c r="R377" s="17" t="e">
        <f t="shared" si="133"/>
        <v>#VALUE!</v>
      </c>
      <c r="S377" s="17">
        <f t="shared" si="134"/>
        <v>0</v>
      </c>
      <c r="T377" s="35" t="str">
        <f t="shared" si="135"/>
        <v/>
      </c>
      <c r="U377" s="35" t="str">
        <f t="shared" si="115"/>
        <v/>
      </c>
      <c r="V377" s="35">
        <f t="shared" si="116"/>
        <v>0</v>
      </c>
      <c r="W377" s="161" t="e">
        <f>VLOOKUP(CertState,Lookups!$A$30:$E$32,2,FALSE)</f>
        <v>#N/A</v>
      </c>
      <c r="X377" s="162" t="str">
        <f t="shared" si="118"/>
        <v/>
      </c>
      <c r="Y377" s="135" t="e">
        <f>VLOOKUP(CertState,Lookups!$A$30:$E$32,3,FALSE)</f>
        <v>#N/A</v>
      </c>
      <c r="Z377" s="162" t="str">
        <f t="shared" si="119"/>
        <v/>
      </c>
      <c r="AA377" s="162" t="str">
        <f t="shared" si="120"/>
        <v/>
      </c>
      <c r="AB377" t="str">
        <f t="shared" si="121"/>
        <v/>
      </c>
      <c r="AC377" t="str">
        <f t="shared" si="122"/>
        <v/>
      </c>
      <c r="AD377" s="162" t="str">
        <f t="shared" si="123"/>
        <v/>
      </c>
      <c r="AE377" s="162">
        <f t="shared" si="124"/>
        <v>0</v>
      </c>
    </row>
    <row r="378" spans="1:31" x14ac:dyDescent="0.25">
      <c r="A378" s="36">
        <v>369</v>
      </c>
      <c r="B378" s="33"/>
      <c r="C378" s="33"/>
      <c r="D378" s="27"/>
      <c r="E378" s="34"/>
      <c r="F378" s="169">
        <f t="shared" si="136"/>
        <v>0</v>
      </c>
      <c r="G378" s="170">
        <f t="shared" si="137"/>
        <v>0</v>
      </c>
      <c r="H378" s="171">
        <f t="shared" si="138"/>
        <v>0</v>
      </c>
      <c r="I378" s="16" t="e">
        <f t="shared" si="125"/>
        <v>#VALUE!</v>
      </c>
      <c r="J378" s="15" t="e">
        <f t="shared" si="117"/>
        <v>#VALUE!</v>
      </c>
      <c r="K378" s="16">
        <f t="shared" si="126"/>
        <v>0</v>
      </c>
      <c r="L378" s="16" t="e">
        <f t="shared" si="127"/>
        <v>#VALUE!</v>
      </c>
      <c r="M378" s="89">
        <f t="shared" si="128"/>
        <v>0</v>
      </c>
      <c r="N378" s="68">
        <f t="shared" si="129"/>
        <v>0</v>
      </c>
      <c r="O378" s="68" t="e">
        <f t="shared" si="130"/>
        <v>#VALUE!</v>
      </c>
      <c r="P378" s="68" t="e">
        <f t="shared" si="131"/>
        <v>#VALUE!</v>
      </c>
      <c r="Q378" s="17" t="e">
        <f t="shared" si="132"/>
        <v>#VALUE!</v>
      </c>
      <c r="R378" s="17" t="e">
        <f t="shared" si="133"/>
        <v>#VALUE!</v>
      </c>
      <c r="S378" s="17">
        <f t="shared" si="134"/>
        <v>0</v>
      </c>
      <c r="T378" s="35" t="str">
        <f t="shared" si="135"/>
        <v/>
      </c>
      <c r="U378" s="35" t="str">
        <f t="shared" si="115"/>
        <v/>
      </c>
      <c r="V378" s="35">
        <f t="shared" si="116"/>
        <v>0</v>
      </c>
      <c r="W378" s="161" t="e">
        <f>VLOOKUP(CertState,Lookups!$A$30:$E$32,2,FALSE)</f>
        <v>#N/A</v>
      </c>
      <c r="X378" s="162" t="str">
        <f t="shared" si="118"/>
        <v/>
      </c>
      <c r="Y378" s="135" t="e">
        <f>VLOOKUP(CertState,Lookups!$A$30:$E$32,3,FALSE)</f>
        <v>#N/A</v>
      </c>
      <c r="Z378" s="162" t="str">
        <f t="shared" si="119"/>
        <v/>
      </c>
      <c r="AA378" s="162" t="str">
        <f t="shared" si="120"/>
        <v/>
      </c>
      <c r="AB378" t="str">
        <f t="shared" si="121"/>
        <v/>
      </c>
      <c r="AC378" t="str">
        <f t="shared" si="122"/>
        <v/>
      </c>
      <c r="AD378" s="162" t="str">
        <f t="shared" si="123"/>
        <v/>
      </c>
      <c r="AE378" s="162">
        <f t="shared" si="124"/>
        <v>0</v>
      </c>
    </row>
    <row r="379" spans="1:31" x14ac:dyDescent="0.25">
      <c r="A379" s="36">
        <v>370</v>
      </c>
      <c r="B379" s="33"/>
      <c r="C379" s="33"/>
      <c r="D379" s="27"/>
      <c r="E379" s="34"/>
      <c r="F379" s="169">
        <f t="shared" si="136"/>
        <v>0</v>
      </c>
      <c r="G379" s="170">
        <f t="shared" si="137"/>
        <v>0</v>
      </c>
      <c r="H379" s="171">
        <f t="shared" si="138"/>
        <v>0</v>
      </c>
      <c r="I379" s="16" t="e">
        <f t="shared" si="125"/>
        <v>#VALUE!</v>
      </c>
      <c r="J379" s="15" t="e">
        <f t="shared" si="117"/>
        <v>#VALUE!</v>
      </c>
      <c r="K379" s="16">
        <f t="shared" si="126"/>
        <v>0</v>
      </c>
      <c r="L379" s="16" t="e">
        <f t="shared" si="127"/>
        <v>#VALUE!</v>
      </c>
      <c r="M379" s="89">
        <f t="shared" si="128"/>
        <v>0</v>
      </c>
      <c r="N379" s="68">
        <f t="shared" si="129"/>
        <v>0</v>
      </c>
      <c r="O379" s="68" t="e">
        <f t="shared" si="130"/>
        <v>#VALUE!</v>
      </c>
      <c r="P379" s="68" t="e">
        <f t="shared" si="131"/>
        <v>#VALUE!</v>
      </c>
      <c r="Q379" s="17" t="e">
        <f t="shared" si="132"/>
        <v>#VALUE!</v>
      </c>
      <c r="R379" s="17" t="e">
        <f t="shared" si="133"/>
        <v>#VALUE!</v>
      </c>
      <c r="S379" s="17">
        <f t="shared" si="134"/>
        <v>0</v>
      </c>
      <c r="T379" s="35" t="str">
        <f t="shared" si="135"/>
        <v/>
      </c>
      <c r="U379" s="35" t="str">
        <f t="shared" si="115"/>
        <v/>
      </c>
      <c r="V379" s="35">
        <f t="shared" si="116"/>
        <v>0</v>
      </c>
      <c r="W379" s="161" t="e">
        <f>VLOOKUP(CertState,Lookups!$A$30:$E$32,2,FALSE)</f>
        <v>#N/A</v>
      </c>
      <c r="X379" s="162" t="str">
        <f t="shared" si="118"/>
        <v/>
      </c>
      <c r="Y379" s="135" t="e">
        <f>VLOOKUP(CertState,Lookups!$A$30:$E$32,3,FALSE)</f>
        <v>#N/A</v>
      </c>
      <c r="Z379" s="162" t="str">
        <f t="shared" si="119"/>
        <v/>
      </c>
      <c r="AA379" s="162" t="str">
        <f t="shared" si="120"/>
        <v/>
      </c>
      <c r="AB379" t="str">
        <f t="shared" si="121"/>
        <v/>
      </c>
      <c r="AC379" t="str">
        <f t="shared" si="122"/>
        <v/>
      </c>
      <c r="AD379" s="162" t="str">
        <f t="shared" si="123"/>
        <v/>
      </c>
      <c r="AE379" s="162">
        <f t="shared" si="124"/>
        <v>0</v>
      </c>
    </row>
    <row r="380" spans="1:31" x14ac:dyDescent="0.25">
      <c r="A380" s="36">
        <v>371</v>
      </c>
      <c r="B380" s="33"/>
      <c r="C380" s="33"/>
      <c r="D380" s="27"/>
      <c r="E380" s="34"/>
      <c r="F380" s="169">
        <f t="shared" si="136"/>
        <v>0</v>
      </c>
      <c r="G380" s="170">
        <f t="shared" si="137"/>
        <v>0</v>
      </c>
      <c r="H380" s="171">
        <f t="shared" si="138"/>
        <v>0</v>
      </c>
      <c r="I380" s="16" t="e">
        <f t="shared" si="125"/>
        <v>#VALUE!</v>
      </c>
      <c r="J380" s="15" t="e">
        <f t="shared" si="117"/>
        <v>#VALUE!</v>
      </c>
      <c r="K380" s="16">
        <f t="shared" si="126"/>
        <v>0</v>
      </c>
      <c r="L380" s="16" t="e">
        <f t="shared" si="127"/>
        <v>#VALUE!</v>
      </c>
      <c r="M380" s="89">
        <f t="shared" si="128"/>
        <v>0</v>
      </c>
      <c r="N380" s="68">
        <f t="shared" si="129"/>
        <v>0</v>
      </c>
      <c r="O380" s="68" t="e">
        <f t="shared" si="130"/>
        <v>#VALUE!</v>
      </c>
      <c r="P380" s="68" t="e">
        <f t="shared" si="131"/>
        <v>#VALUE!</v>
      </c>
      <c r="Q380" s="17" t="e">
        <f t="shared" si="132"/>
        <v>#VALUE!</v>
      </c>
      <c r="R380" s="17" t="e">
        <f t="shared" si="133"/>
        <v>#VALUE!</v>
      </c>
      <c r="S380" s="17">
        <f t="shared" si="134"/>
        <v>0</v>
      </c>
      <c r="T380" s="35" t="str">
        <f t="shared" si="135"/>
        <v/>
      </c>
      <c r="U380" s="35" t="str">
        <f t="shared" si="115"/>
        <v/>
      </c>
      <c r="V380" s="35">
        <f t="shared" si="116"/>
        <v>0</v>
      </c>
      <c r="W380" s="161" t="e">
        <f>VLOOKUP(CertState,Lookups!$A$30:$E$32,2,FALSE)</f>
        <v>#N/A</v>
      </c>
      <c r="X380" s="162" t="str">
        <f t="shared" si="118"/>
        <v/>
      </c>
      <c r="Y380" s="135" t="e">
        <f>VLOOKUP(CertState,Lookups!$A$30:$E$32,3,FALSE)</f>
        <v>#N/A</v>
      </c>
      <c r="Z380" s="162" t="str">
        <f t="shared" si="119"/>
        <v/>
      </c>
      <c r="AA380" s="162" t="str">
        <f t="shared" si="120"/>
        <v/>
      </c>
      <c r="AB380" t="str">
        <f t="shared" si="121"/>
        <v/>
      </c>
      <c r="AC380" t="str">
        <f t="shared" si="122"/>
        <v/>
      </c>
      <c r="AD380" s="162" t="str">
        <f t="shared" si="123"/>
        <v/>
      </c>
      <c r="AE380" s="162">
        <f t="shared" si="124"/>
        <v>0</v>
      </c>
    </row>
    <row r="381" spans="1:31" x14ac:dyDescent="0.25">
      <c r="A381" s="36">
        <v>372</v>
      </c>
      <c r="B381" s="33"/>
      <c r="C381" s="33"/>
      <c r="D381" s="27"/>
      <c r="E381" s="34"/>
      <c r="F381" s="169">
        <f t="shared" si="136"/>
        <v>0</v>
      </c>
      <c r="G381" s="170">
        <f t="shared" si="137"/>
        <v>0</v>
      </c>
      <c r="H381" s="171">
        <f t="shared" si="138"/>
        <v>0</v>
      </c>
      <c r="I381" s="16" t="e">
        <f t="shared" si="125"/>
        <v>#VALUE!</v>
      </c>
      <c r="J381" s="15" t="e">
        <f t="shared" si="117"/>
        <v>#VALUE!</v>
      </c>
      <c r="K381" s="16">
        <f t="shared" si="126"/>
        <v>0</v>
      </c>
      <c r="L381" s="16" t="e">
        <f t="shared" si="127"/>
        <v>#VALUE!</v>
      </c>
      <c r="M381" s="89">
        <f t="shared" si="128"/>
        <v>0</v>
      </c>
      <c r="N381" s="68">
        <f t="shared" si="129"/>
        <v>0</v>
      </c>
      <c r="O381" s="68" t="e">
        <f t="shared" si="130"/>
        <v>#VALUE!</v>
      </c>
      <c r="P381" s="68" t="e">
        <f t="shared" si="131"/>
        <v>#VALUE!</v>
      </c>
      <c r="Q381" s="17" t="e">
        <f t="shared" si="132"/>
        <v>#VALUE!</v>
      </c>
      <c r="R381" s="17" t="e">
        <f t="shared" si="133"/>
        <v>#VALUE!</v>
      </c>
      <c r="S381" s="17">
        <f t="shared" si="134"/>
        <v>0</v>
      </c>
      <c r="T381" s="35" t="str">
        <f t="shared" si="135"/>
        <v/>
      </c>
      <c r="U381" s="35" t="str">
        <f t="shared" si="115"/>
        <v/>
      </c>
      <c r="V381" s="35">
        <f t="shared" si="116"/>
        <v>0</v>
      </c>
      <c r="W381" s="161" t="e">
        <f>VLOOKUP(CertState,Lookups!$A$30:$E$32,2,FALSE)</f>
        <v>#N/A</v>
      </c>
      <c r="X381" s="162" t="str">
        <f t="shared" si="118"/>
        <v/>
      </c>
      <c r="Y381" s="135" t="e">
        <f>VLOOKUP(CertState,Lookups!$A$30:$E$32,3,FALSE)</f>
        <v>#N/A</v>
      </c>
      <c r="Z381" s="162" t="str">
        <f t="shared" si="119"/>
        <v/>
      </c>
      <c r="AA381" s="162" t="str">
        <f t="shared" si="120"/>
        <v/>
      </c>
      <c r="AB381" t="str">
        <f t="shared" si="121"/>
        <v/>
      </c>
      <c r="AC381" t="str">
        <f t="shared" si="122"/>
        <v/>
      </c>
      <c r="AD381" s="162" t="str">
        <f t="shared" si="123"/>
        <v/>
      </c>
      <c r="AE381" s="162">
        <f t="shared" si="124"/>
        <v>0</v>
      </c>
    </row>
    <row r="382" spans="1:31" x14ac:dyDescent="0.25">
      <c r="A382" s="36">
        <v>373</v>
      </c>
      <c r="B382" s="33"/>
      <c r="C382" s="33"/>
      <c r="D382" s="27"/>
      <c r="E382" s="34"/>
      <c r="F382" s="169">
        <f t="shared" si="136"/>
        <v>0</v>
      </c>
      <c r="G382" s="170">
        <f t="shared" si="137"/>
        <v>0</v>
      </c>
      <c r="H382" s="171">
        <f t="shared" si="138"/>
        <v>0</v>
      </c>
      <c r="I382" s="16" t="e">
        <f t="shared" si="125"/>
        <v>#VALUE!</v>
      </c>
      <c r="J382" s="15" t="e">
        <f t="shared" si="117"/>
        <v>#VALUE!</v>
      </c>
      <c r="K382" s="16">
        <f t="shared" si="126"/>
        <v>0</v>
      </c>
      <c r="L382" s="16" t="e">
        <f t="shared" si="127"/>
        <v>#VALUE!</v>
      </c>
      <c r="M382" s="89">
        <f t="shared" si="128"/>
        <v>0</v>
      </c>
      <c r="N382" s="68">
        <f t="shared" si="129"/>
        <v>0</v>
      </c>
      <c r="O382" s="68" t="e">
        <f t="shared" si="130"/>
        <v>#VALUE!</v>
      </c>
      <c r="P382" s="68" t="e">
        <f t="shared" si="131"/>
        <v>#VALUE!</v>
      </c>
      <c r="Q382" s="17" t="e">
        <f t="shared" si="132"/>
        <v>#VALUE!</v>
      </c>
      <c r="R382" s="17" t="e">
        <f t="shared" si="133"/>
        <v>#VALUE!</v>
      </c>
      <c r="S382" s="17">
        <f t="shared" si="134"/>
        <v>0</v>
      </c>
      <c r="T382" s="35" t="str">
        <f t="shared" si="135"/>
        <v/>
      </c>
      <c r="U382" s="35" t="str">
        <f t="shared" si="115"/>
        <v/>
      </c>
      <c r="V382" s="35">
        <f t="shared" si="116"/>
        <v>0</v>
      </c>
      <c r="W382" s="161" t="e">
        <f>VLOOKUP(CertState,Lookups!$A$30:$E$32,2,FALSE)</f>
        <v>#N/A</v>
      </c>
      <c r="X382" s="162" t="str">
        <f t="shared" si="118"/>
        <v/>
      </c>
      <c r="Y382" s="135" t="e">
        <f>VLOOKUP(CertState,Lookups!$A$30:$E$32,3,FALSE)</f>
        <v>#N/A</v>
      </c>
      <c r="Z382" s="162" t="str">
        <f t="shared" si="119"/>
        <v/>
      </c>
      <c r="AA382" s="162" t="str">
        <f t="shared" si="120"/>
        <v/>
      </c>
      <c r="AB382" t="str">
        <f t="shared" si="121"/>
        <v/>
      </c>
      <c r="AC382" t="str">
        <f t="shared" si="122"/>
        <v/>
      </c>
      <c r="AD382" s="162" t="str">
        <f t="shared" si="123"/>
        <v/>
      </c>
      <c r="AE382" s="162">
        <f t="shared" si="124"/>
        <v>0</v>
      </c>
    </row>
    <row r="383" spans="1:31" x14ac:dyDescent="0.25">
      <c r="A383" s="36">
        <v>374</v>
      </c>
      <c r="B383" s="33"/>
      <c r="C383" s="33"/>
      <c r="D383" s="27"/>
      <c r="E383" s="34"/>
      <c r="F383" s="169">
        <f t="shared" si="136"/>
        <v>0</v>
      </c>
      <c r="G383" s="170">
        <f t="shared" si="137"/>
        <v>0</v>
      </c>
      <c r="H383" s="171">
        <f t="shared" si="138"/>
        <v>0</v>
      </c>
      <c r="I383" s="16" t="e">
        <f t="shared" si="125"/>
        <v>#VALUE!</v>
      </c>
      <c r="J383" s="15" t="e">
        <f t="shared" si="117"/>
        <v>#VALUE!</v>
      </c>
      <c r="K383" s="16">
        <f t="shared" si="126"/>
        <v>0</v>
      </c>
      <c r="L383" s="16" t="e">
        <f t="shared" si="127"/>
        <v>#VALUE!</v>
      </c>
      <c r="M383" s="89">
        <f t="shared" si="128"/>
        <v>0</v>
      </c>
      <c r="N383" s="68">
        <f t="shared" si="129"/>
        <v>0</v>
      </c>
      <c r="O383" s="68" t="e">
        <f t="shared" si="130"/>
        <v>#VALUE!</v>
      </c>
      <c r="P383" s="68" t="e">
        <f t="shared" si="131"/>
        <v>#VALUE!</v>
      </c>
      <c r="Q383" s="17" t="e">
        <f t="shared" si="132"/>
        <v>#VALUE!</v>
      </c>
      <c r="R383" s="17" t="e">
        <f t="shared" si="133"/>
        <v>#VALUE!</v>
      </c>
      <c r="S383" s="17">
        <f t="shared" si="134"/>
        <v>0</v>
      </c>
      <c r="T383" s="35" t="str">
        <f t="shared" si="135"/>
        <v/>
      </c>
      <c r="U383" s="35" t="str">
        <f t="shared" si="115"/>
        <v/>
      </c>
      <c r="V383" s="35">
        <f t="shared" si="116"/>
        <v>0</v>
      </c>
      <c r="W383" s="161" t="e">
        <f>VLOOKUP(CertState,Lookups!$A$30:$E$32,2,FALSE)</f>
        <v>#N/A</v>
      </c>
      <c r="X383" s="162" t="str">
        <f t="shared" si="118"/>
        <v/>
      </c>
      <c r="Y383" s="135" t="e">
        <f>VLOOKUP(CertState,Lookups!$A$30:$E$32,3,FALSE)</f>
        <v>#N/A</v>
      </c>
      <c r="Z383" s="162" t="str">
        <f t="shared" si="119"/>
        <v/>
      </c>
      <c r="AA383" s="162" t="str">
        <f t="shared" si="120"/>
        <v/>
      </c>
      <c r="AB383" t="str">
        <f t="shared" si="121"/>
        <v/>
      </c>
      <c r="AC383" t="str">
        <f t="shared" si="122"/>
        <v/>
      </c>
      <c r="AD383" s="162" t="str">
        <f t="shared" si="123"/>
        <v/>
      </c>
      <c r="AE383" s="162">
        <f t="shared" si="124"/>
        <v>0</v>
      </c>
    </row>
    <row r="384" spans="1:31" x14ac:dyDescent="0.25">
      <c r="A384" s="36">
        <v>375</v>
      </c>
      <c r="B384" s="33"/>
      <c r="C384" s="33"/>
      <c r="D384" s="27"/>
      <c r="E384" s="34"/>
      <c r="F384" s="169">
        <f t="shared" si="136"/>
        <v>0</v>
      </c>
      <c r="G384" s="170">
        <f t="shared" si="137"/>
        <v>0</v>
      </c>
      <c r="H384" s="171">
        <f t="shared" si="138"/>
        <v>0</v>
      </c>
      <c r="I384" s="16" t="e">
        <f t="shared" si="125"/>
        <v>#VALUE!</v>
      </c>
      <c r="J384" s="15" t="e">
        <f t="shared" si="117"/>
        <v>#VALUE!</v>
      </c>
      <c r="K384" s="16">
        <f t="shared" si="126"/>
        <v>0</v>
      </c>
      <c r="L384" s="16" t="e">
        <f t="shared" si="127"/>
        <v>#VALUE!</v>
      </c>
      <c r="M384" s="89">
        <f t="shared" si="128"/>
        <v>0</v>
      </c>
      <c r="N384" s="68">
        <f t="shared" si="129"/>
        <v>0</v>
      </c>
      <c r="O384" s="68" t="e">
        <f t="shared" si="130"/>
        <v>#VALUE!</v>
      </c>
      <c r="P384" s="68" t="e">
        <f t="shared" si="131"/>
        <v>#VALUE!</v>
      </c>
      <c r="Q384" s="17" t="e">
        <f t="shared" si="132"/>
        <v>#VALUE!</v>
      </c>
      <c r="R384" s="17" t="e">
        <f t="shared" si="133"/>
        <v>#VALUE!</v>
      </c>
      <c r="S384" s="17">
        <f t="shared" si="134"/>
        <v>0</v>
      </c>
      <c r="T384" s="35" t="str">
        <f t="shared" si="135"/>
        <v/>
      </c>
      <c r="U384" s="35" t="str">
        <f t="shared" si="115"/>
        <v/>
      </c>
      <c r="V384" s="35">
        <f t="shared" si="116"/>
        <v>0</v>
      </c>
      <c r="W384" s="161" t="e">
        <f>VLOOKUP(CertState,Lookups!$A$30:$E$32,2,FALSE)</f>
        <v>#N/A</v>
      </c>
      <c r="X384" s="162" t="str">
        <f t="shared" si="118"/>
        <v/>
      </c>
      <c r="Y384" s="135" t="e">
        <f>VLOOKUP(CertState,Lookups!$A$30:$E$32,3,FALSE)</f>
        <v>#N/A</v>
      </c>
      <c r="Z384" s="162" t="str">
        <f t="shared" si="119"/>
        <v/>
      </c>
      <c r="AA384" s="162" t="str">
        <f t="shared" si="120"/>
        <v/>
      </c>
      <c r="AB384" t="str">
        <f t="shared" si="121"/>
        <v/>
      </c>
      <c r="AC384" t="str">
        <f t="shared" si="122"/>
        <v/>
      </c>
      <c r="AD384" s="162" t="str">
        <f t="shared" si="123"/>
        <v/>
      </c>
      <c r="AE384" s="162">
        <f t="shared" si="124"/>
        <v>0</v>
      </c>
    </row>
    <row r="385" spans="1:31" x14ac:dyDescent="0.25">
      <c r="A385" s="36">
        <v>376</v>
      </c>
      <c r="B385" s="33"/>
      <c r="C385" s="33"/>
      <c r="D385" s="27"/>
      <c r="E385" s="34"/>
      <c r="F385" s="169">
        <f t="shared" si="136"/>
        <v>0</v>
      </c>
      <c r="G385" s="170">
        <f t="shared" si="137"/>
        <v>0</v>
      </c>
      <c r="H385" s="171">
        <f t="shared" si="138"/>
        <v>0</v>
      </c>
      <c r="I385" s="16" t="e">
        <f t="shared" si="125"/>
        <v>#VALUE!</v>
      </c>
      <c r="J385" s="15" t="e">
        <f t="shared" si="117"/>
        <v>#VALUE!</v>
      </c>
      <c r="K385" s="16">
        <f t="shared" si="126"/>
        <v>0</v>
      </c>
      <c r="L385" s="16" t="e">
        <f t="shared" si="127"/>
        <v>#VALUE!</v>
      </c>
      <c r="M385" s="89">
        <f t="shared" si="128"/>
        <v>0</v>
      </c>
      <c r="N385" s="68">
        <f t="shared" si="129"/>
        <v>0</v>
      </c>
      <c r="O385" s="68" t="e">
        <f t="shared" si="130"/>
        <v>#VALUE!</v>
      </c>
      <c r="P385" s="68" t="e">
        <f t="shared" si="131"/>
        <v>#VALUE!</v>
      </c>
      <c r="Q385" s="17" t="e">
        <f t="shared" si="132"/>
        <v>#VALUE!</v>
      </c>
      <c r="R385" s="17" t="e">
        <f t="shared" si="133"/>
        <v>#VALUE!</v>
      </c>
      <c r="S385" s="17">
        <f t="shared" si="134"/>
        <v>0</v>
      </c>
      <c r="T385" s="35" t="str">
        <f t="shared" si="135"/>
        <v/>
      </c>
      <c r="U385" s="35" t="str">
        <f t="shared" si="115"/>
        <v/>
      </c>
      <c r="V385" s="35">
        <f t="shared" si="116"/>
        <v>0</v>
      </c>
      <c r="W385" s="161" t="e">
        <f>VLOOKUP(CertState,Lookups!$A$30:$E$32,2,FALSE)</f>
        <v>#N/A</v>
      </c>
      <c r="X385" s="162" t="str">
        <f t="shared" si="118"/>
        <v/>
      </c>
      <c r="Y385" s="135" t="e">
        <f>VLOOKUP(CertState,Lookups!$A$30:$E$32,3,FALSE)</f>
        <v>#N/A</v>
      </c>
      <c r="Z385" s="162" t="str">
        <f t="shared" si="119"/>
        <v/>
      </c>
      <c r="AA385" s="162" t="str">
        <f t="shared" si="120"/>
        <v/>
      </c>
      <c r="AB385" t="str">
        <f t="shared" si="121"/>
        <v/>
      </c>
      <c r="AC385" t="str">
        <f t="shared" si="122"/>
        <v/>
      </c>
      <c r="AD385" s="162" t="str">
        <f t="shared" si="123"/>
        <v/>
      </c>
      <c r="AE385" s="162">
        <f t="shared" si="124"/>
        <v>0</v>
      </c>
    </row>
    <row r="386" spans="1:31" x14ac:dyDescent="0.25">
      <c r="A386" s="36">
        <v>377</v>
      </c>
      <c r="B386" s="33"/>
      <c r="C386" s="33"/>
      <c r="D386" s="27"/>
      <c r="E386" s="34"/>
      <c r="F386" s="169">
        <f t="shared" si="136"/>
        <v>0</v>
      </c>
      <c r="G386" s="170">
        <f t="shared" si="137"/>
        <v>0</v>
      </c>
      <c r="H386" s="171">
        <f t="shared" si="138"/>
        <v>0</v>
      </c>
      <c r="I386" s="16" t="e">
        <f t="shared" si="125"/>
        <v>#VALUE!</v>
      </c>
      <c r="J386" s="15" t="e">
        <f t="shared" si="117"/>
        <v>#VALUE!</v>
      </c>
      <c r="K386" s="16">
        <f t="shared" si="126"/>
        <v>0</v>
      </c>
      <c r="L386" s="16" t="e">
        <f t="shared" si="127"/>
        <v>#VALUE!</v>
      </c>
      <c r="M386" s="89">
        <f t="shared" si="128"/>
        <v>0</v>
      </c>
      <c r="N386" s="68">
        <f t="shared" si="129"/>
        <v>0</v>
      </c>
      <c r="O386" s="68" t="e">
        <f t="shared" si="130"/>
        <v>#VALUE!</v>
      </c>
      <c r="P386" s="68" t="e">
        <f t="shared" si="131"/>
        <v>#VALUE!</v>
      </c>
      <c r="Q386" s="17" t="e">
        <f t="shared" si="132"/>
        <v>#VALUE!</v>
      </c>
      <c r="R386" s="17" t="e">
        <f t="shared" si="133"/>
        <v>#VALUE!</v>
      </c>
      <c r="S386" s="17">
        <f t="shared" si="134"/>
        <v>0</v>
      </c>
      <c r="T386" s="35" t="str">
        <f t="shared" si="135"/>
        <v/>
      </c>
      <c r="U386" s="35" t="str">
        <f t="shared" si="115"/>
        <v/>
      </c>
      <c r="V386" s="35">
        <f t="shared" si="116"/>
        <v>0</v>
      </c>
      <c r="W386" s="161" t="e">
        <f>VLOOKUP(CertState,Lookups!$A$30:$E$32,2,FALSE)</f>
        <v>#N/A</v>
      </c>
      <c r="X386" s="162" t="str">
        <f t="shared" si="118"/>
        <v/>
      </c>
      <c r="Y386" s="135" t="e">
        <f>VLOOKUP(CertState,Lookups!$A$30:$E$32,3,FALSE)</f>
        <v>#N/A</v>
      </c>
      <c r="Z386" s="162" t="str">
        <f t="shared" si="119"/>
        <v/>
      </c>
      <c r="AA386" s="162" t="str">
        <f t="shared" si="120"/>
        <v/>
      </c>
      <c r="AB386" t="str">
        <f t="shared" si="121"/>
        <v/>
      </c>
      <c r="AC386" t="str">
        <f t="shared" si="122"/>
        <v/>
      </c>
      <c r="AD386" s="162" t="str">
        <f t="shared" si="123"/>
        <v/>
      </c>
      <c r="AE386" s="162">
        <f t="shared" si="124"/>
        <v>0</v>
      </c>
    </row>
    <row r="387" spans="1:31" x14ac:dyDescent="0.25">
      <c r="A387" s="36">
        <v>378</v>
      </c>
      <c r="B387" s="33"/>
      <c r="C387" s="33"/>
      <c r="D387" s="27"/>
      <c r="E387" s="34"/>
      <c r="F387" s="169">
        <f t="shared" si="136"/>
        <v>0</v>
      </c>
      <c r="G387" s="170">
        <f t="shared" si="137"/>
        <v>0</v>
      </c>
      <c r="H387" s="171">
        <f t="shared" si="138"/>
        <v>0</v>
      </c>
      <c r="I387" s="16" t="e">
        <f t="shared" si="125"/>
        <v>#VALUE!</v>
      </c>
      <c r="J387" s="15" t="e">
        <f t="shared" si="117"/>
        <v>#VALUE!</v>
      </c>
      <c r="K387" s="16">
        <f t="shared" si="126"/>
        <v>0</v>
      </c>
      <c r="L387" s="16" t="e">
        <f t="shared" si="127"/>
        <v>#VALUE!</v>
      </c>
      <c r="M387" s="89">
        <f t="shared" si="128"/>
        <v>0</v>
      </c>
      <c r="N387" s="68">
        <f t="shared" si="129"/>
        <v>0</v>
      </c>
      <c r="O387" s="68" t="e">
        <f t="shared" si="130"/>
        <v>#VALUE!</v>
      </c>
      <c r="P387" s="68" t="e">
        <f t="shared" si="131"/>
        <v>#VALUE!</v>
      </c>
      <c r="Q387" s="17" t="e">
        <f t="shared" si="132"/>
        <v>#VALUE!</v>
      </c>
      <c r="R387" s="17" t="e">
        <f t="shared" si="133"/>
        <v>#VALUE!</v>
      </c>
      <c r="S387" s="17">
        <f t="shared" si="134"/>
        <v>0</v>
      </c>
      <c r="T387" s="35" t="str">
        <f t="shared" si="135"/>
        <v/>
      </c>
      <c r="U387" s="35" t="str">
        <f t="shared" si="115"/>
        <v/>
      </c>
      <c r="V387" s="35">
        <f t="shared" si="116"/>
        <v>0</v>
      </c>
      <c r="W387" s="161" t="e">
        <f>VLOOKUP(CertState,Lookups!$A$30:$E$32,2,FALSE)</f>
        <v>#N/A</v>
      </c>
      <c r="X387" s="162" t="str">
        <f t="shared" si="118"/>
        <v/>
      </c>
      <c r="Y387" s="135" t="e">
        <f>VLOOKUP(CertState,Lookups!$A$30:$E$32,3,FALSE)</f>
        <v>#N/A</v>
      </c>
      <c r="Z387" s="162" t="str">
        <f t="shared" si="119"/>
        <v/>
      </c>
      <c r="AA387" s="162" t="str">
        <f t="shared" si="120"/>
        <v/>
      </c>
      <c r="AB387" t="str">
        <f t="shared" si="121"/>
        <v/>
      </c>
      <c r="AC387" t="str">
        <f t="shared" si="122"/>
        <v/>
      </c>
      <c r="AD387" s="162" t="str">
        <f t="shared" si="123"/>
        <v/>
      </c>
      <c r="AE387" s="162">
        <f t="shared" si="124"/>
        <v>0</v>
      </c>
    </row>
    <row r="388" spans="1:31" x14ac:dyDescent="0.25">
      <c r="A388" s="36">
        <v>379</v>
      </c>
      <c r="B388" s="33"/>
      <c r="C388" s="33"/>
      <c r="D388" s="27"/>
      <c r="E388" s="34"/>
      <c r="F388" s="169">
        <f t="shared" si="136"/>
        <v>0</v>
      </c>
      <c r="G388" s="170">
        <f t="shared" si="137"/>
        <v>0</v>
      </c>
      <c r="H388" s="171">
        <f t="shared" si="138"/>
        <v>0</v>
      </c>
      <c r="I388" s="16" t="e">
        <f t="shared" si="125"/>
        <v>#VALUE!</v>
      </c>
      <c r="J388" s="15" t="e">
        <f t="shared" si="117"/>
        <v>#VALUE!</v>
      </c>
      <c r="K388" s="16">
        <f t="shared" si="126"/>
        <v>0</v>
      </c>
      <c r="L388" s="16" t="e">
        <f t="shared" si="127"/>
        <v>#VALUE!</v>
      </c>
      <c r="M388" s="89">
        <f t="shared" si="128"/>
        <v>0</v>
      </c>
      <c r="N388" s="68">
        <f t="shared" si="129"/>
        <v>0</v>
      </c>
      <c r="O388" s="68" t="e">
        <f t="shared" si="130"/>
        <v>#VALUE!</v>
      </c>
      <c r="P388" s="68" t="e">
        <f t="shared" si="131"/>
        <v>#VALUE!</v>
      </c>
      <c r="Q388" s="17" t="e">
        <f t="shared" si="132"/>
        <v>#VALUE!</v>
      </c>
      <c r="R388" s="17" t="e">
        <f t="shared" si="133"/>
        <v>#VALUE!</v>
      </c>
      <c r="S388" s="17">
        <f t="shared" si="134"/>
        <v>0</v>
      </c>
      <c r="T388" s="35" t="str">
        <f t="shared" si="135"/>
        <v/>
      </c>
      <c r="U388" s="35" t="str">
        <f t="shared" si="115"/>
        <v/>
      </c>
      <c r="V388" s="35">
        <f t="shared" si="116"/>
        <v>0</v>
      </c>
      <c r="W388" s="161" t="e">
        <f>VLOOKUP(CertState,Lookups!$A$30:$E$32,2,FALSE)</f>
        <v>#N/A</v>
      </c>
      <c r="X388" s="162" t="str">
        <f t="shared" si="118"/>
        <v/>
      </c>
      <c r="Y388" s="135" t="e">
        <f>VLOOKUP(CertState,Lookups!$A$30:$E$32,3,FALSE)</f>
        <v>#N/A</v>
      </c>
      <c r="Z388" s="162" t="str">
        <f t="shared" si="119"/>
        <v/>
      </c>
      <c r="AA388" s="162" t="str">
        <f t="shared" si="120"/>
        <v/>
      </c>
      <c r="AB388" t="str">
        <f t="shared" si="121"/>
        <v/>
      </c>
      <c r="AC388" t="str">
        <f t="shared" si="122"/>
        <v/>
      </c>
      <c r="AD388" s="162" t="str">
        <f t="shared" si="123"/>
        <v/>
      </c>
      <c r="AE388" s="162">
        <f t="shared" si="124"/>
        <v>0</v>
      </c>
    </row>
    <row r="389" spans="1:31" x14ac:dyDescent="0.25">
      <c r="A389" s="36">
        <v>380</v>
      </c>
      <c r="B389" s="33"/>
      <c r="C389" s="33"/>
      <c r="D389" s="27"/>
      <c r="E389" s="34"/>
      <c r="F389" s="169">
        <f t="shared" si="136"/>
        <v>0</v>
      </c>
      <c r="G389" s="170">
        <f t="shared" si="137"/>
        <v>0</v>
      </c>
      <c r="H389" s="171">
        <f t="shared" si="138"/>
        <v>0</v>
      </c>
      <c r="I389" s="16" t="e">
        <f t="shared" si="125"/>
        <v>#VALUE!</v>
      </c>
      <c r="J389" s="15" t="e">
        <f t="shared" si="117"/>
        <v>#VALUE!</v>
      </c>
      <c r="K389" s="16">
        <f t="shared" si="126"/>
        <v>0</v>
      </c>
      <c r="L389" s="16" t="e">
        <f t="shared" si="127"/>
        <v>#VALUE!</v>
      </c>
      <c r="M389" s="89">
        <f t="shared" si="128"/>
        <v>0</v>
      </c>
      <c r="N389" s="68">
        <f t="shared" si="129"/>
        <v>0</v>
      </c>
      <c r="O389" s="68" t="e">
        <f t="shared" si="130"/>
        <v>#VALUE!</v>
      </c>
      <c r="P389" s="68" t="e">
        <f t="shared" si="131"/>
        <v>#VALUE!</v>
      </c>
      <c r="Q389" s="17" t="e">
        <f t="shared" si="132"/>
        <v>#VALUE!</v>
      </c>
      <c r="R389" s="17" t="e">
        <f t="shared" si="133"/>
        <v>#VALUE!</v>
      </c>
      <c r="S389" s="17">
        <f t="shared" si="134"/>
        <v>0</v>
      </c>
      <c r="T389" s="35" t="str">
        <f t="shared" si="135"/>
        <v/>
      </c>
      <c r="U389" s="35" t="str">
        <f t="shared" si="115"/>
        <v/>
      </c>
      <c r="V389" s="35">
        <f t="shared" si="116"/>
        <v>0</v>
      </c>
      <c r="W389" s="161" t="e">
        <f>VLOOKUP(CertState,Lookups!$A$30:$E$32,2,FALSE)</f>
        <v>#N/A</v>
      </c>
      <c r="X389" s="162" t="str">
        <f t="shared" si="118"/>
        <v/>
      </c>
      <c r="Y389" s="135" t="e">
        <f>VLOOKUP(CertState,Lookups!$A$30:$E$32,3,FALSE)</f>
        <v>#N/A</v>
      </c>
      <c r="Z389" s="162" t="str">
        <f t="shared" si="119"/>
        <v/>
      </c>
      <c r="AA389" s="162" t="str">
        <f t="shared" si="120"/>
        <v/>
      </c>
      <c r="AB389" t="str">
        <f t="shared" si="121"/>
        <v/>
      </c>
      <c r="AC389" t="str">
        <f t="shared" si="122"/>
        <v/>
      </c>
      <c r="AD389" s="162" t="str">
        <f t="shared" si="123"/>
        <v/>
      </c>
      <c r="AE389" s="162">
        <f t="shared" si="124"/>
        <v>0</v>
      </c>
    </row>
    <row r="390" spans="1:31" x14ac:dyDescent="0.25">
      <c r="A390" s="36">
        <v>381</v>
      </c>
      <c r="B390" s="33"/>
      <c r="C390" s="33"/>
      <c r="D390" s="27"/>
      <c r="E390" s="34"/>
      <c r="F390" s="169">
        <f t="shared" si="136"/>
        <v>0</v>
      </c>
      <c r="G390" s="170">
        <f t="shared" si="137"/>
        <v>0</v>
      </c>
      <c r="H390" s="171">
        <f t="shared" si="138"/>
        <v>0</v>
      </c>
      <c r="I390" s="16" t="e">
        <f t="shared" si="125"/>
        <v>#VALUE!</v>
      </c>
      <c r="J390" s="15" t="e">
        <f t="shared" si="117"/>
        <v>#VALUE!</v>
      </c>
      <c r="K390" s="16">
        <f t="shared" si="126"/>
        <v>0</v>
      </c>
      <c r="L390" s="16" t="e">
        <f t="shared" si="127"/>
        <v>#VALUE!</v>
      </c>
      <c r="M390" s="89">
        <f t="shared" si="128"/>
        <v>0</v>
      </c>
      <c r="N390" s="68">
        <f t="shared" si="129"/>
        <v>0</v>
      </c>
      <c r="O390" s="68" t="e">
        <f t="shared" si="130"/>
        <v>#VALUE!</v>
      </c>
      <c r="P390" s="68" t="e">
        <f t="shared" si="131"/>
        <v>#VALUE!</v>
      </c>
      <c r="Q390" s="17" t="e">
        <f t="shared" si="132"/>
        <v>#VALUE!</v>
      </c>
      <c r="R390" s="17" t="e">
        <f t="shared" si="133"/>
        <v>#VALUE!</v>
      </c>
      <c r="S390" s="17">
        <f t="shared" si="134"/>
        <v>0</v>
      </c>
      <c r="T390" s="35" t="str">
        <f t="shared" si="135"/>
        <v/>
      </c>
      <c r="U390" s="35" t="str">
        <f t="shared" si="115"/>
        <v/>
      </c>
      <c r="V390" s="35">
        <f t="shared" si="116"/>
        <v>0</v>
      </c>
      <c r="W390" s="161" t="e">
        <f>VLOOKUP(CertState,Lookups!$A$30:$E$32,2,FALSE)</f>
        <v>#N/A</v>
      </c>
      <c r="X390" s="162" t="str">
        <f t="shared" si="118"/>
        <v/>
      </c>
      <c r="Y390" s="135" t="e">
        <f>VLOOKUP(CertState,Lookups!$A$30:$E$32,3,FALSE)</f>
        <v>#N/A</v>
      </c>
      <c r="Z390" s="162" t="str">
        <f t="shared" si="119"/>
        <v/>
      </c>
      <c r="AA390" s="162" t="str">
        <f t="shared" si="120"/>
        <v/>
      </c>
      <c r="AB390" t="str">
        <f t="shared" si="121"/>
        <v/>
      </c>
      <c r="AC390" t="str">
        <f t="shared" si="122"/>
        <v/>
      </c>
      <c r="AD390" s="162" t="str">
        <f t="shared" si="123"/>
        <v/>
      </c>
      <c r="AE390" s="162">
        <f t="shared" si="124"/>
        <v>0</v>
      </c>
    </row>
    <row r="391" spans="1:31" x14ac:dyDescent="0.25">
      <c r="A391" s="36">
        <v>382</v>
      </c>
      <c r="B391" s="33"/>
      <c r="C391" s="33"/>
      <c r="D391" s="27"/>
      <c r="E391" s="34"/>
      <c r="F391" s="169">
        <f t="shared" si="136"/>
        <v>0</v>
      </c>
      <c r="G391" s="170">
        <f t="shared" si="137"/>
        <v>0</v>
      </c>
      <c r="H391" s="171">
        <f t="shared" si="138"/>
        <v>0</v>
      </c>
      <c r="I391" s="16" t="e">
        <f t="shared" si="125"/>
        <v>#VALUE!</v>
      </c>
      <c r="J391" s="15" t="e">
        <f t="shared" si="117"/>
        <v>#VALUE!</v>
      </c>
      <c r="K391" s="16">
        <f t="shared" si="126"/>
        <v>0</v>
      </c>
      <c r="L391" s="16" t="e">
        <f t="shared" si="127"/>
        <v>#VALUE!</v>
      </c>
      <c r="M391" s="89">
        <f t="shared" si="128"/>
        <v>0</v>
      </c>
      <c r="N391" s="68">
        <f t="shared" si="129"/>
        <v>0</v>
      </c>
      <c r="O391" s="68" t="e">
        <f t="shared" si="130"/>
        <v>#VALUE!</v>
      </c>
      <c r="P391" s="68" t="e">
        <f t="shared" si="131"/>
        <v>#VALUE!</v>
      </c>
      <c r="Q391" s="17" t="e">
        <f t="shared" si="132"/>
        <v>#VALUE!</v>
      </c>
      <c r="R391" s="17" t="e">
        <f t="shared" si="133"/>
        <v>#VALUE!</v>
      </c>
      <c r="S391" s="17">
        <f t="shared" si="134"/>
        <v>0</v>
      </c>
      <c r="T391" s="35" t="str">
        <f t="shared" si="135"/>
        <v/>
      </c>
      <c r="U391" s="35" t="str">
        <f t="shared" si="115"/>
        <v/>
      </c>
      <c r="V391" s="35">
        <f t="shared" si="116"/>
        <v>0</v>
      </c>
      <c r="W391" s="161" t="e">
        <f>VLOOKUP(CertState,Lookups!$A$30:$E$32,2,FALSE)</f>
        <v>#N/A</v>
      </c>
      <c r="X391" s="162" t="str">
        <f t="shared" si="118"/>
        <v/>
      </c>
      <c r="Y391" s="135" t="e">
        <f>VLOOKUP(CertState,Lookups!$A$30:$E$32,3,FALSE)</f>
        <v>#N/A</v>
      </c>
      <c r="Z391" s="162" t="str">
        <f t="shared" si="119"/>
        <v/>
      </c>
      <c r="AA391" s="162" t="str">
        <f t="shared" si="120"/>
        <v/>
      </c>
      <c r="AB391" t="str">
        <f t="shared" si="121"/>
        <v/>
      </c>
      <c r="AC391" t="str">
        <f t="shared" si="122"/>
        <v/>
      </c>
      <c r="AD391" s="162" t="str">
        <f t="shared" si="123"/>
        <v/>
      </c>
      <c r="AE391" s="162">
        <f t="shared" si="124"/>
        <v>0</v>
      </c>
    </row>
    <row r="392" spans="1:31" x14ac:dyDescent="0.25">
      <c r="A392" s="36">
        <v>383</v>
      </c>
      <c r="B392" s="33"/>
      <c r="C392" s="33"/>
      <c r="D392" s="27"/>
      <c r="E392" s="34"/>
      <c r="F392" s="169">
        <f t="shared" si="136"/>
        <v>0</v>
      </c>
      <c r="G392" s="170">
        <f t="shared" si="137"/>
        <v>0</v>
      </c>
      <c r="H392" s="171">
        <f t="shared" si="138"/>
        <v>0</v>
      </c>
      <c r="I392" s="16" t="e">
        <f t="shared" si="125"/>
        <v>#VALUE!</v>
      </c>
      <c r="J392" s="15" t="e">
        <f t="shared" si="117"/>
        <v>#VALUE!</v>
      </c>
      <c r="K392" s="16">
        <f t="shared" si="126"/>
        <v>0</v>
      </c>
      <c r="L392" s="16" t="e">
        <f t="shared" si="127"/>
        <v>#VALUE!</v>
      </c>
      <c r="M392" s="89">
        <f t="shared" si="128"/>
        <v>0</v>
      </c>
      <c r="N392" s="68">
        <f t="shared" si="129"/>
        <v>0</v>
      </c>
      <c r="O392" s="68" t="e">
        <f t="shared" si="130"/>
        <v>#VALUE!</v>
      </c>
      <c r="P392" s="68" t="e">
        <f t="shared" si="131"/>
        <v>#VALUE!</v>
      </c>
      <c r="Q392" s="17" t="e">
        <f t="shared" si="132"/>
        <v>#VALUE!</v>
      </c>
      <c r="R392" s="17" t="e">
        <f t="shared" si="133"/>
        <v>#VALUE!</v>
      </c>
      <c r="S392" s="17">
        <f t="shared" si="134"/>
        <v>0</v>
      </c>
      <c r="T392" s="35" t="str">
        <f t="shared" si="135"/>
        <v/>
      </c>
      <c r="U392" s="35" t="str">
        <f t="shared" si="115"/>
        <v/>
      </c>
      <c r="V392" s="35">
        <f t="shared" si="116"/>
        <v>0</v>
      </c>
      <c r="W392" s="161" t="e">
        <f>VLOOKUP(CertState,Lookups!$A$30:$E$32,2,FALSE)</f>
        <v>#N/A</v>
      </c>
      <c r="X392" s="162" t="str">
        <f t="shared" si="118"/>
        <v/>
      </c>
      <c r="Y392" s="135" t="e">
        <f>VLOOKUP(CertState,Lookups!$A$30:$E$32,3,FALSE)</f>
        <v>#N/A</v>
      </c>
      <c r="Z392" s="162" t="str">
        <f t="shared" si="119"/>
        <v/>
      </c>
      <c r="AA392" s="162" t="str">
        <f t="shared" si="120"/>
        <v/>
      </c>
      <c r="AB392" t="str">
        <f t="shared" si="121"/>
        <v/>
      </c>
      <c r="AC392" t="str">
        <f t="shared" si="122"/>
        <v/>
      </c>
      <c r="AD392" s="162" t="str">
        <f t="shared" si="123"/>
        <v/>
      </c>
      <c r="AE392" s="162">
        <f t="shared" si="124"/>
        <v>0</v>
      </c>
    </row>
    <row r="393" spans="1:31" x14ac:dyDescent="0.25">
      <c r="A393" s="36">
        <v>384</v>
      </c>
      <c r="B393" s="33"/>
      <c r="C393" s="33"/>
      <c r="D393" s="27"/>
      <c r="E393" s="34"/>
      <c r="F393" s="169">
        <f t="shared" si="136"/>
        <v>0</v>
      </c>
      <c r="G393" s="170">
        <f t="shared" si="137"/>
        <v>0</v>
      </c>
      <c r="H393" s="171">
        <f t="shared" si="138"/>
        <v>0</v>
      </c>
      <c r="I393" s="16" t="e">
        <f t="shared" si="125"/>
        <v>#VALUE!</v>
      </c>
      <c r="J393" s="15" t="e">
        <f t="shared" si="117"/>
        <v>#VALUE!</v>
      </c>
      <c r="K393" s="16">
        <f t="shared" si="126"/>
        <v>0</v>
      </c>
      <c r="L393" s="16" t="e">
        <f t="shared" si="127"/>
        <v>#VALUE!</v>
      </c>
      <c r="M393" s="89">
        <f t="shared" si="128"/>
        <v>0</v>
      </c>
      <c r="N393" s="68">
        <f t="shared" si="129"/>
        <v>0</v>
      </c>
      <c r="O393" s="68" t="e">
        <f t="shared" si="130"/>
        <v>#VALUE!</v>
      </c>
      <c r="P393" s="68" t="e">
        <f t="shared" si="131"/>
        <v>#VALUE!</v>
      </c>
      <c r="Q393" s="17" t="e">
        <f t="shared" si="132"/>
        <v>#VALUE!</v>
      </c>
      <c r="R393" s="17" t="e">
        <f t="shared" si="133"/>
        <v>#VALUE!</v>
      </c>
      <c r="S393" s="17">
        <f t="shared" si="134"/>
        <v>0</v>
      </c>
      <c r="T393" s="35" t="str">
        <f t="shared" si="135"/>
        <v/>
      </c>
      <c r="U393" s="35" t="str">
        <f t="shared" si="115"/>
        <v/>
      </c>
      <c r="V393" s="35">
        <f t="shared" si="116"/>
        <v>0</v>
      </c>
      <c r="W393" s="161" t="e">
        <f>VLOOKUP(CertState,Lookups!$A$30:$E$32,2,FALSE)</f>
        <v>#N/A</v>
      </c>
      <c r="X393" s="162" t="str">
        <f t="shared" si="118"/>
        <v/>
      </c>
      <c r="Y393" s="135" t="e">
        <f>VLOOKUP(CertState,Lookups!$A$30:$E$32,3,FALSE)</f>
        <v>#N/A</v>
      </c>
      <c r="Z393" s="162" t="str">
        <f t="shared" si="119"/>
        <v/>
      </c>
      <c r="AA393" s="162" t="str">
        <f t="shared" si="120"/>
        <v/>
      </c>
      <c r="AB393" t="str">
        <f t="shared" si="121"/>
        <v/>
      </c>
      <c r="AC393" t="str">
        <f t="shared" si="122"/>
        <v/>
      </c>
      <c r="AD393" s="162" t="str">
        <f t="shared" si="123"/>
        <v/>
      </c>
      <c r="AE393" s="162">
        <f t="shared" si="124"/>
        <v>0</v>
      </c>
    </row>
    <row r="394" spans="1:31" x14ac:dyDescent="0.25">
      <c r="A394" s="36">
        <v>385</v>
      </c>
      <c r="B394" s="33"/>
      <c r="C394" s="33"/>
      <c r="D394" s="27"/>
      <c r="E394" s="34"/>
      <c r="F394" s="169">
        <f t="shared" si="136"/>
        <v>0</v>
      </c>
      <c r="G394" s="170">
        <f t="shared" si="137"/>
        <v>0</v>
      </c>
      <c r="H394" s="171">
        <f t="shared" si="138"/>
        <v>0</v>
      </c>
      <c r="I394" s="16" t="e">
        <f t="shared" si="125"/>
        <v>#VALUE!</v>
      </c>
      <c r="J394" s="15" t="e">
        <f t="shared" si="117"/>
        <v>#VALUE!</v>
      </c>
      <c r="K394" s="16">
        <f t="shared" si="126"/>
        <v>0</v>
      </c>
      <c r="L394" s="16" t="e">
        <f t="shared" si="127"/>
        <v>#VALUE!</v>
      </c>
      <c r="M394" s="89">
        <f t="shared" si="128"/>
        <v>0</v>
      </c>
      <c r="N394" s="68">
        <f t="shared" si="129"/>
        <v>0</v>
      </c>
      <c r="O394" s="68" t="e">
        <f t="shared" si="130"/>
        <v>#VALUE!</v>
      </c>
      <c r="P394" s="68" t="e">
        <f t="shared" si="131"/>
        <v>#VALUE!</v>
      </c>
      <c r="Q394" s="17" t="e">
        <f t="shared" si="132"/>
        <v>#VALUE!</v>
      </c>
      <c r="R394" s="17" t="e">
        <f t="shared" si="133"/>
        <v>#VALUE!</v>
      </c>
      <c r="S394" s="17">
        <f t="shared" si="134"/>
        <v>0</v>
      </c>
      <c r="T394" s="35" t="str">
        <f t="shared" si="135"/>
        <v/>
      </c>
      <c r="U394" s="35" t="str">
        <f t="shared" ref="U394:U457" si="139">IF(AND(Company="State National", domical="USA",E394&lt;&gt;""),1,"")</f>
        <v/>
      </c>
      <c r="V394" s="35">
        <f t="shared" ref="V394:V457" si="140">CertState</f>
        <v>0</v>
      </c>
      <c r="W394" s="161" t="e">
        <f>VLOOKUP(CertState,Lookups!$A$30:$E$32,2,FALSE)</f>
        <v>#N/A</v>
      </c>
      <c r="X394" s="162" t="str">
        <f t="shared" si="118"/>
        <v/>
      </c>
      <c r="Y394" s="135" t="e">
        <f>VLOOKUP(CertState,Lookups!$A$30:$E$32,3,FALSE)</f>
        <v>#N/A</v>
      </c>
      <c r="Z394" s="162" t="str">
        <f t="shared" si="119"/>
        <v/>
      </c>
      <c r="AA394" s="162" t="str">
        <f t="shared" si="120"/>
        <v/>
      </c>
      <c r="AB394" t="str">
        <f t="shared" si="121"/>
        <v/>
      </c>
      <c r="AC394" t="str">
        <f t="shared" si="122"/>
        <v/>
      </c>
      <c r="AD394" s="162" t="str">
        <f t="shared" si="123"/>
        <v/>
      </c>
      <c r="AE394" s="162">
        <f t="shared" si="124"/>
        <v>0</v>
      </c>
    </row>
    <row r="395" spans="1:31" x14ac:dyDescent="0.25">
      <c r="A395" s="36">
        <v>386</v>
      </c>
      <c r="B395" s="33"/>
      <c r="C395" s="33"/>
      <c r="D395" s="27"/>
      <c r="E395" s="34"/>
      <c r="F395" s="169">
        <f t="shared" si="136"/>
        <v>0</v>
      </c>
      <c r="G395" s="170">
        <f t="shared" si="137"/>
        <v>0</v>
      </c>
      <c r="H395" s="171">
        <f t="shared" si="138"/>
        <v>0</v>
      </c>
      <c r="I395" s="16" t="e">
        <f t="shared" si="125"/>
        <v>#VALUE!</v>
      </c>
      <c r="J395" s="15" t="e">
        <f t="shared" ref="J395:J458" si="141">1-ROUND((365-I395)/365,4)</f>
        <v>#VALUE!</v>
      </c>
      <c r="K395" s="16">
        <f t="shared" si="126"/>
        <v>0</v>
      </c>
      <c r="L395" s="16" t="e">
        <f t="shared" si="127"/>
        <v>#VALUE!</v>
      </c>
      <c r="M395" s="89">
        <f t="shared" si="128"/>
        <v>0</v>
      </c>
      <c r="N395" s="68">
        <f t="shared" si="129"/>
        <v>0</v>
      </c>
      <c r="O395" s="68" t="e">
        <f t="shared" si="130"/>
        <v>#VALUE!</v>
      </c>
      <c r="P395" s="68" t="e">
        <f t="shared" si="131"/>
        <v>#VALUE!</v>
      </c>
      <c r="Q395" s="17" t="e">
        <f t="shared" si="132"/>
        <v>#VALUE!</v>
      </c>
      <c r="R395" s="17" t="e">
        <f t="shared" si="133"/>
        <v>#VALUE!</v>
      </c>
      <c r="S395" s="17">
        <f t="shared" si="134"/>
        <v>0</v>
      </c>
      <c r="T395" s="35" t="str">
        <f t="shared" si="135"/>
        <v/>
      </c>
      <c r="U395" s="35" t="str">
        <f t="shared" si="139"/>
        <v/>
      </c>
      <c r="V395" s="35">
        <f t="shared" si="140"/>
        <v>0</v>
      </c>
      <c r="W395" s="161" t="e">
        <f>VLOOKUP(CertState,Lookups!$A$30:$E$32,2,FALSE)</f>
        <v>#N/A</v>
      </c>
      <c r="X395" s="162" t="str">
        <f t="shared" ref="X395:X458" si="142">IF($U395=1,W395*$G395,"")</f>
        <v/>
      </c>
      <c r="Y395" s="135" t="e">
        <f>VLOOKUP(CertState,Lookups!$A$30:$E$32,3,FALSE)</f>
        <v>#N/A</v>
      </c>
      <c r="Z395" s="162" t="str">
        <f t="shared" ref="Z395:Z458" si="143">IF($U395=1,Y395*$G395,"")</f>
        <v/>
      </c>
      <c r="AA395" s="162" t="str">
        <f t="shared" ref="AA395:AA458" si="144">IF(U395=1,0.004*G395,"")</f>
        <v/>
      </c>
      <c r="AB395" t="str">
        <f t="shared" ref="AB395:AB458" si="145">IF(AND($AD$9="Processing Fee:",U395=1),(G395*0.05),"")</f>
        <v/>
      </c>
      <c r="AC395" t="str">
        <f t="shared" ref="AC395:AC458" si="146">IF(AB395&lt;0,0,AB395)</f>
        <v/>
      </c>
      <c r="AD395" s="162" t="str">
        <f t="shared" ref="AD395:AD458" si="147">IF(ISERROR(AB395),"",AC395)</f>
        <v/>
      </c>
      <c r="AE395" s="162">
        <f t="shared" ref="AE395:AE458" si="148">SUM(AD395,AA395,Z395,X395)</f>
        <v>0</v>
      </c>
    </row>
    <row r="396" spans="1:31" x14ac:dyDescent="0.25">
      <c r="A396" s="36">
        <v>387</v>
      </c>
      <c r="B396" s="33"/>
      <c r="C396" s="33"/>
      <c r="D396" s="27"/>
      <c r="E396" s="34"/>
      <c r="F396" s="169">
        <f t="shared" si="136"/>
        <v>0</v>
      </c>
      <c r="G396" s="170">
        <f t="shared" si="137"/>
        <v>0</v>
      </c>
      <c r="H396" s="171">
        <f t="shared" si="138"/>
        <v>0</v>
      </c>
      <c r="I396" s="16" t="e">
        <f t="shared" ref="I396:I459" si="149">ExpirationDate-D396</f>
        <v>#VALUE!</v>
      </c>
      <c r="J396" s="15" t="e">
        <f t="shared" si="141"/>
        <v>#VALUE!</v>
      </c>
      <c r="K396" s="16">
        <f t="shared" ref="K396:K459" si="150">IF(ISBLANK(D396),0,D396-C390)</f>
        <v>0</v>
      </c>
      <c r="L396" s="16" t="e">
        <f t="shared" ref="L396:L459" si="151">I396-K396</f>
        <v>#VALUE!</v>
      </c>
      <c r="M396" s="89">
        <f t="shared" ref="M396:M459" si="152">1-ROUND((365-K396)/365,3)</f>
        <v>0</v>
      </c>
      <c r="N396" s="68">
        <f t="shared" ref="N396:N459" si="153">M396*F396</f>
        <v>0</v>
      </c>
      <c r="O396" s="68" t="e">
        <f t="shared" ref="O396:O459" si="154">P396-N396</f>
        <v>#VALUE!</v>
      </c>
      <c r="P396" s="68" t="e">
        <f t="shared" ref="P396:P459" si="155">F396*J396</f>
        <v>#VALUE!</v>
      </c>
      <c r="Q396" s="17" t="e">
        <f t="shared" ref="Q396:Q459" si="156">P396*-1</f>
        <v>#VALUE!</v>
      </c>
      <c r="R396" s="17" t="e">
        <f t="shared" ref="R396:R459" si="157">P396</f>
        <v>#VALUE!</v>
      </c>
      <c r="S396" s="17">
        <f t="shared" ref="S396:S459" si="158">F396*-1</f>
        <v>0</v>
      </c>
      <c r="T396" s="35" t="str">
        <f t="shared" ref="T396:T459" si="159">IF(ISERROR(FIND("Operador",E396))=FALSE,"No olvide actualizar la lista de Operadores","")</f>
        <v/>
      </c>
      <c r="U396" s="35" t="str">
        <f t="shared" si="139"/>
        <v/>
      </c>
      <c r="V396" s="35">
        <f t="shared" si="140"/>
        <v>0</v>
      </c>
      <c r="W396" s="161" t="e">
        <f>VLOOKUP(CertState,Lookups!$A$30:$E$32,2,FALSE)</f>
        <v>#N/A</v>
      </c>
      <c r="X396" s="162" t="str">
        <f t="shared" si="142"/>
        <v/>
      </c>
      <c r="Y396" s="135" t="e">
        <f>VLOOKUP(CertState,Lookups!$A$30:$E$32,3,FALSE)</f>
        <v>#N/A</v>
      </c>
      <c r="Z396" s="162" t="str">
        <f t="shared" si="143"/>
        <v/>
      </c>
      <c r="AA396" s="162" t="str">
        <f t="shared" si="144"/>
        <v/>
      </c>
      <c r="AB396" t="str">
        <f t="shared" si="145"/>
        <v/>
      </c>
      <c r="AC396" t="str">
        <f t="shared" si="146"/>
        <v/>
      </c>
      <c r="AD396" s="162" t="str">
        <f t="shared" si="147"/>
        <v/>
      </c>
      <c r="AE396" s="162">
        <f t="shared" si="148"/>
        <v>0</v>
      </c>
    </row>
    <row r="397" spans="1:31" x14ac:dyDescent="0.25">
      <c r="A397" s="36">
        <v>388</v>
      </c>
      <c r="B397" s="33"/>
      <c r="C397" s="33"/>
      <c r="D397" s="27"/>
      <c r="E397" s="34"/>
      <c r="F397" s="169">
        <f t="shared" si="136"/>
        <v>0</v>
      </c>
      <c r="G397" s="170">
        <f t="shared" si="137"/>
        <v>0</v>
      </c>
      <c r="H397" s="171">
        <f t="shared" si="138"/>
        <v>0</v>
      </c>
      <c r="I397" s="16" t="e">
        <f t="shared" si="149"/>
        <v>#VALUE!</v>
      </c>
      <c r="J397" s="15" t="e">
        <f t="shared" si="141"/>
        <v>#VALUE!</v>
      </c>
      <c r="K397" s="16">
        <f t="shared" si="150"/>
        <v>0</v>
      </c>
      <c r="L397" s="16" t="e">
        <f t="shared" si="151"/>
        <v>#VALUE!</v>
      </c>
      <c r="M397" s="89">
        <f t="shared" si="152"/>
        <v>0</v>
      </c>
      <c r="N397" s="68">
        <f t="shared" si="153"/>
        <v>0</v>
      </c>
      <c r="O397" s="68" t="e">
        <f t="shared" si="154"/>
        <v>#VALUE!</v>
      </c>
      <c r="P397" s="68" t="e">
        <f t="shared" si="155"/>
        <v>#VALUE!</v>
      </c>
      <c r="Q397" s="17" t="e">
        <f t="shared" si="156"/>
        <v>#VALUE!</v>
      </c>
      <c r="R397" s="17" t="e">
        <f t="shared" si="157"/>
        <v>#VALUE!</v>
      </c>
      <c r="S397" s="17">
        <f t="shared" si="158"/>
        <v>0</v>
      </c>
      <c r="T397" s="35" t="str">
        <f t="shared" si="159"/>
        <v/>
      </c>
      <c r="U397" s="35" t="str">
        <f t="shared" si="139"/>
        <v/>
      </c>
      <c r="V397" s="35">
        <f t="shared" si="140"/>
        <v>0</v>
      </c>
      <c r="W397" s="161" t="e">
        <f>VLOOKUP(CertState,Lookups!$A$30:$E$32,2,FALSE)</f>
        <v>#N/A</v>
      </c>
      <c r="X397" s="162" t="str">
        <f t="shared" si="142"/>
        <v/>
      </c>
      <c r="Y397" s="135" t="e">
        <f>VLOOKUP(CertState,Lookups!$A$30:$E$32,3,FALSE)</f>
        <v>#N/A</v>
      </c>
      <c r="Z397" s="162" t="str">
        <f t="shared" si="143"/>
        <v/>
      </c>
      <c r="AA397" s="162" t="str">
        <f t="shared" si="144"/>
        <v/>
      </c>
      <c r="AB397" t="str">
        <f t="shared" si="145"/>
        <v/>
      </c>
      <c r="AC397" t="str">
        <f t="shared" si="146"/>
        <v/>
      </c>
      <c r="AD397" s="162" t="str">
        <f t="shared" si="147"/>
        <v/>
      </c>
      <c r="AE397" s="162">
        <f t="shared" si="148"/>
        <v>0</v>
      </c>
    </row>
    <row r="398" spans="1:31" x14ac:dyDescent="0.25">
      <c r="A398" s="36">
        <v>389</v>
      </c>
      <c r="B398" s="33"/>
      <c r="C398" s="33"/>
      <c r="D398" s="27"/>
      <c r="E398" s="34"/>
      <c r="F398" s="169">
        <f t="shared" ref="F398:F461" si="160">IF(OR(E398="Alta de Vehículo",E398="Baja de Vehículo",E398="Cancelar Corto Plazo"),VLOOKUP(C398,Vehicle_List,8,FALSE),)</f>
        <v>0</v>
      </c>
      <c r="G398" s="170">
        <f t="shared" ref="G398:G461" si="161">IF(ISERROR(FIND("Operador",E398))=FALSE,0,IF(OR(ISBLANK(E398),ISBLANK(D398)),0,HLOOKUP(E398,EndorsementTable,A398+1,FALSE)))</f>
        <v>0</v>
      </c>
      <c r="H398" s="171">
        <f t="shared" ref="H398:H461" si="162">IF(E398="Alta de Vehículo",G398*0.3,0)</f>
        <v>0</v>
      </c>
      <c r="I398" s="16" t="e">
        <f t="shared" si="149"/>
        <v>#VALUE!</v>
      </c>
      <c r="J398" s="15" t="e">
        <f t="shared" si="141"/>
        <v>#VALUE!</v>
      </c>
      <c r="K398" s="16">
        <f t="shared" si="150"/>
        <v>0</v>
      </c>
      <c r="L398" s="16" t="e">
        <f t="shared" si="151"/>
        <v>#VALUE!</v>
      </c>
      <c r="M398" s="89">
        <f t="shared" si="152"/>
        <v>0</v>
      </c>
      <c r="N398" s="68">
        <f t="shared" si="153"/>
        <v>0</v>
      </c>
      <c r="O398" s="68" t="e">
        <f t="shared" si="154"/>
        <v>#VALUE!</v>
      </c>
      <c r="P398" s="68" t="e">
        <f t="shared" si="155"/>
        <v>#VALUE!</v>
      </c>
      <c r="Q398" s="17" t="e">
        <f t="shared" si="156"/>
        <v>#VALUE!</v>
      </c>
      <c r="R398" s="17" t="e">
        <f t="shared" si="157"/>
        <v>#VALUE!</v>
      </c>
      <c r="S398" s="17">
        <f t="shared" si="158"/>
        <v>0</v>
      </c>
      <c r="T398" s="35" t="str">
        <f t="shared" si="159"/>
        <v/>
      </c>
      <c r="U398" s="35" t="str">
        <f t="shared" si="139"/>
        <v/>
      </c>
      <c r="V398" s="35">
        <f t="shared" si="140"/>
        <v>0</v>
      </c>
      <c r="W398" s="161" t="e">
        <f>VLOOKUP(CertState,Lookups!$A$30:$E$32,2,FALSE)</f>
        <v>#N/A</v>
      </c>
      <c r="X398" s="162" t="str">
        <f t="shared" si="142"/>
        <v/>
      </c>
      <c r="Y398" s="135" t="e">
        <f>VLOOKUP(CertState,Lookups!$A$30:$E$32,3,FALSE)</f>
        <v>#N/A</v>
      </c>
      <c r="Z398" s="162" t="str">
        <f t="shared" si="143"/>
        <v/>
      </c>
      <c r="AA398" s="162" t="str">
        <f t="shared" si="144"/>
        <v/>
      </c>
      <c r="AB398" t="str">
        <f t="shared" si="145"/>
        <v/>
      </c>
      <c r="AC398" t="str">
        <f t="shared" si="146"/>
        <v/>
      </c>
      <c r="AD398" s="162" t="str">
        <f t="shared" si="147"/>
        <v/>
      </c>
      <c r="AE398" s="162">
        <f t="shared" si="148"/>
        <v>0</v>
      </c>
    </row>
    <row r="399" spans="1:31" x14ac:dyDescent="0.25">
      <c r="A399" s="36">
        <v>390</v>
      </c>
      <c r="B399" s="33"/>
      <c r="C399" s="33"/>
      <c r="D399" s="27"/>
      <c r="E399" s="34"/>
      <c r="F399" s="169">
        <f t="shared" si="160"/>
        <v>0</v>
      </c>
      <c r="G399" s="170">
        <f t="shared" si="161"/>
        <v>0</v>
      </c>
      <c r="H399" s="171">
        <f t="shared" si="162"/>
        <v>0</v>
      </c>
      <c r="I399" s="16" t="e">
        <f t="shared" si="149"/>
        <v>#VALUE!</v>
      </c>
      <c r="J399" s="15" t="e">
        <f t="shared" si="141"/>
        <v>#VALUE!</v>
      </c>
      <c r="K399" s="16">
        <f t="shared" si="150"/>
        <v>0</v>
      </c>
      <c r="L399" s="16" t="e">
        <f t="shared" si="151"/>
        <v>#VALUE!</v>
      </c>
      <c r="M399" s="89">
        <f t="shared" si="152"/>
        <v>0</v>
      </c>
      <c r="N399" s="68">
        <f t="shared" si="153"/>
        <v>0</v>
      </c>
      <c r="O399" s="68" t="e">
        <f t="shared" si="154"/>
        <v>#VALUE!</v>
      </c>
      <c r="P399" s="68" t="e">
        <f t="shared" si="155"/>
        <v>#VALUE!</v>
      </c>
      <c r="Q399" s="17" t="e">
        <f t="shared" si="156"/>
        <v>#VALUE!</v>
      </c>
      <c r="R399" s="17" t="e">
        <f t="shared" si="157"/>
        <v>#VALUE!</v>
      </c>
      <c r="S399" s="17">
        <f t="shared" si="158"/>
        <v>0</v>
      </c>
      <c r="T399" s="35" t="str">
        <f t="shared" si="159"/>
        <v/>
      </c>
      <c r="U399" s="35" t="str">
        <f t="shared" si="139"/>
        <v/>
      </c>
      <c r="V399" s="35">
        <f t="shared" si="140"/>
        <v>0</v>
      </c>
      <c r="W399" s="161" t="e">
        <f>VLOOKUP(CertState,Lookups!$A$30:$E$32,2,FALSE)</f>
        <v>#N/A</v>
      </c>
      <c r="X399" s="162" t="str">
        <f t="shared" si="142"/>
        <v/>
      </c>
      <c r="Y399" s="135" t="e">
        <f>VLOOKUP(CertState,Lookups!$A$30:$E$32,3,FALSE)</f>
        <v>#N/A</v>
      </c>
      <c r="Z399" s="162" t="str">
        <f t="shared" si="143"/>
        <v/>
      </c>
      <c r="AA399" s="162" t="str">
        <f t="shared" si="144"/>
        <v/>
      </c>
      <c r="AB399" t="str">
        <f t="shared" si="145"/>
        <v/>
      </c>
      <c r="AC399" t="str">
        <f t="shared" si="146"/>
        <v/>
      </c>
      <c r="AD399" s="162" t="str">
        <f t="shared" si="147"/>
        <v/>
      </c>
      <c r="AE399" s="162">
        <f t="shared" si="148"/>
        <v>0</v>
      </c>
    </row>
    <row r="400" spans="1:31" x14ac:dyDescent="0.25">
      <c r="A400" s="36">
        <v>391</v>
      </c>
      <c r="B400" s="33"/>
      <c r="C400" s="33"/>
      <c r="D400" s="27"/>
      <c r="E400" s="34"/>
      <c r="F400" s="169">
        <f t="shared" si="160"/>
        <v>0</v>
      </c>
      <c r="G400" s="170">
        <f t="shared" si="161"/>
        <v>0</v>
      </c>
      <c r="H400" s="171">
        <f t="shared" si="162"/>
        <v>0</v>
      </c>
      <c r="I400" s="16" t="e">
        <f t="shared" si="149"/>
        <v>#VALUE!</v>
      </c>
      <c r="J400" s="15" t="e">
        <f t="shared" si="141"/>
        <v>#VALUE!</v>
      </c>
      <c r="K400" s="16">
        <f t="shared" si="150"/>
        <v>0</v>
      </c>
      <c r="L400" s="16" t="e">
        <f t="shared" si="151"/>
        <v>#VALUE!</v>
      </c>
      <c r="M400" s="89">
        <f t="shared" si="152"/>
        <v>0</v>
      </c>
      <c r="N400" s="68">
        <f t="shared" si="153"/>
        <v>0</v>
      </c>
      <c r="O400" s="68" t="e">
        <f t="shared" si="154"/>
        <v>#VALUE!</v>
      </c>
      <c r="P400" s="68" t="e">
        <f t="shared" si="155"/>
        <v>#VALUE!</v>
      </c>
      <c r="Q400" s="17" t="e">
        <f t="shared" si="156"/>
        <v>#VALUE!</v>
      </c>
      <c r="R400" s="17" t="e">
        <f t="shared" si="157"/>
        <v>#VALUE!</v>
      </c>
      <c r="S400" s="17">
        <f t="shared" si="158"/>
        <v>0</v>
      </c>
      <c r="T400" s="35" t="str">
        <f t="shared" si="159"/>
        <v/>
      </c>
      <c r="U400" s="35" t="str">
        <f t="shared" si="139"/>
        <v/>
      </c>
      <c r="V400" s="35">
        <f t="shared" si="140"/>
        <v>0</v>
      </c>
      <c r="W400" s="161" t="e">
        <f>VLOOKUP(CertState,Lookups!$A$30:$E$32,2,FALSE)</f>
        <v>#N/A</v>
      </c>
      <c r="X400" s="162" t="str">
        <f t="shared" si="142"/>
        <v/>
      </c>
      <c r="Y400" s="135" t="e">
        <f>VLOOKUP(CertState,Lookups!$A$30:$E$32,3,FALSE)</f>
        <v>#N/A</v>
      </c>
      <c r="Z400" s="162" t="str">
        <f t="shared" si="143"/>
        <v/>
      </c>
      <c r="AA400" s="162" t="str">
        <f t="shared" si="144"/>
        <v/>
      </c>
      <c r="AB400" t="str">
        <f t="shared" si="145"/>
        <v/>
      </c>
      <c r="AC400" t="str">
        <f t="shared" si="146"/>
        <v/>
      </c>
      <c r="AD400" s="162" t="str">
        <f t="shared" si="147"/>
        <v/>
      </c>
      <c r="AE400" s="162">
        <f t="shared" si="148"/>
        <v>0</v>
      </c>
    </row>
    <row r="401" spans="1:31" x14ac:dyDescent="0.25">
      <c r="A401" s="36">
        <v>392</v>
      </c>
      <c r="B401" s="33"/>
      <c r="C401" s="33"/>
      <c r="D401" s="27"/>
      <c r="E401" s="34"/>
      <c r="F401" s="169">
        <f t="shared" si="160"/>
        <v>0</v>
      </c>
      <c r="G401" s="170">
        <f t="shared" si="161"/>
        <v>0</v>
      </c>
      <c r="H401" s="171">
        <f t="shared" si="162"/>
        <v>0</v>
      </c>
      <c r="I401" s="16" t="e">
        <f t="shared" si="149"/>
        <v>#VALUE!</v>
      </c>
      <c r="J401" s="15" t="e">
        <f t="shared" si="141"/>
        <v>#VALUE!</v>
      </c>
      <c r="K401" s="16">
        <f t="shared" si="150"/>
        <v>0</v>
      </c>
      <c r="L401" s="16" t="e">
        <f t="shared" si="151"/>
        <v>#VALUE!</v>
      </c>
      <c r="M401" s="89">
        <f t="shared" si="152"/>
        <v>0</v>
      </c>
      <c r="N401" s="68">
        <f t="shared" si="153"/>
        <v>0</v>
      </c>
      <c r="O401" s="68" t="e">
        <f t="shared" si="154"/>
        <v>#VALUE!</v>
      </c>
      <c r="P401" s="68" t="e">
        <f t="shared" si="155"/>
        <v>#VALUE!</v>
      </c>
      <c r="Q401" s="17" t="e">
        <f t="shared" si="156"/>
        <v>#VALUE!</v>
      </c>
      <c r="R401" s="17" t="e">
        <f t="shared" si="157"/>
        <v>#VALUE!</v>
      </c>
      <c r="S401" s="17">
        <f t="shared" si="158"/>
        <v>0</v>
      </c>
      <c r="T401" s="35" t="str">
        <f t="shared" si="159"/>
        <v/>
      </c>
      <c r="U401" s="35" t="str">
        <f t="shared" si="139"/>
        <v/>
      </c>
      <c r="V401" s="35">
        <f t="shared" si="140"/>
        <v>0</v>
      </c>
      <c r="W401" s="161" t="e">
        <f>VLOOKUP(CertState,Lookups!$A$30:$E$32,2,FALSE)</f>
        <v>#N/A</v>
      </c>
      <c r="X401" s="162" t="str">
        <f t="shared" si="142"/>
        <v/>
      </c>
      <c r="Y401" s="135" t="e">
        <f>VLOOKUP(CertState,Lookups!$A$30:$E$32,3,FALSE)</f>
        <v>#N/A</v>
      </c>
      <c r="Z401" s="162" t="str">
        <f t="shared" si="143"/>
        <v/>
      </c>
      <c r="AA401" s="162" t="str">
        <f t="shared" si="144"/>
        <v/>
      </c>
      <c r="AB401" t="str">
        <f t="shared" si="145"/>
        <v/>
      </c>
      <c r="AC401" t="str">
        <f t="shared" si="146"/>
        <v/>
      </c>
      <c r="AD401" s="162" t="str">
        <f t="shared" si="147"/>
        <v/>
      </c>
      <c r="AE401" s="162">
        <f t="shared" si="148"/>
        <v>0</v>
      </c>
    </row>
    <row r="402" spans="1:31" x14ac:dyDescent="0.25">
      <c r="A402" s="36">
        <v>393</v>
      </c>
      <c r="B402" s="33"/>
      <c r="C402" s="33"/>
      <c r="D402" s="27"/>
      <c r="E402" s="34"/>
      <c r="F402" s="169">
        <f t="shared" si="160"/>
        <v>0</v>
      </c>
      <c r="G402" s="170">
        <f t="shared" si="161"/>
        <v>0</v>
      </c>
      <c r="H402" s="171">
        <f t="shared" si="162"/>
        <v>0</v>
      </c>
      <c r="I402" s="16" t="e">
        <f t="shared" si="149"/>
        <v>#VALUE!</v>
      </c>
      <c r="J402" s="15" t="e">
        <f t="shared" si="141"/>
        <v>#VALUE!</v>
      </c>
      <c r="K402" s="16">
        <f t="shared" si="150"/>
        <v>0</v>
      </c>
      <c r="L402" s="16" t="e">
        <f t="shared" si="151"/>
        <v>#VALUE!</v>
      </c>
      <c r="M402" s="89">
        <f t="shared" si="152"/>
        <v>0</v>
      </c>
      <c r="N402" s="68">
        <f t="shared" si="153"/>
        <v>0</v>
      </c>
      <c r="O402" s="68" t="e">
        <f t="shared" si="154"/>
        <v>#VALUE!</v>
      </c>
      <c r="P402" s="68" t="e">
        <f t="shared" si="155"/>
        <v>#VALUE!</v>
      </c>
      <c r="Q402" s="17" t="e">
        <f t="shared" si="156"/>
        <v>#VALUE!</v>
      </c>
      <c r="R402" s="17" t="e">
        <f t="shared" si="157"/>
        <v>#VALUE!</v>
      </c>
      <c r="S402" s="17">
        <f t="shared" si="158"/>
        <v>0</v>
      </c>
      <c r="T402" s="35" t="str">
        <f t="shared" si="159"/>
        <v/>
      </c>
      <c r="U402" s="35" t="str">
        <f t="shared" si="139"/>
        <v/>
      </c>
      <c r="V402" s="35">
        <f t="shared" si="140"/>
        <v>0</v>
      </c>
      <c r="W402" s="161" t="e">
        <f>VLOOKUP(CertState,Lookups!$A$30:$E$32,2,FALSE)</f>
        <v>#N/A</v>
      </c>
      <c r="X402" s="162" t="str">
        <f t="shared" si="142"/>
        <v/>
      </c>
      <c r="Y402" s="135" t="e">
        <f>VLOOKUP(CertState,Lookups!$A$30:$E$32,3,FALSE)</f>
        <v>#N/A</v>
      </c>
      <c r="Z402" s="162" t="str">
        <f t="shared" si="143"/>
        <v/>
      </c>
      <c r="AA402" s="162" t="str">
        <f t="shared" si="144"/>
        <v/>
      </c>
      <c r="AB402" t="str">
        <f t="shared" si="145"/>
        <v/>
      </c>
      <c r="AC402" t="str">
        <f t="shared" si="146"/>
        <v/>
      </c>
      <c r="AD402" s="162" t="str">
        <f t="shared" si="147"/>
        <v/>
      </c>
      <c r="AE402" s="162">
        <f t="shared" si="148"/>
        <v>0</v>
      </c>
    </row>
    <row r="403" spans="1:31" x14ac:dyDescent="0.25">
      <c r="A403" s="36">
        <v>394</v>
      </c>
      <c r="B403" s="33"/>
      <c r="C403" s="33"/>
      <c r="D403" s="27"/>
      <c r="E403" s="34"/>
      <c r="F403" s="169">
        <f t="shared" si="160"/>
        <v>0</v>
      </c>
      <c r="G403" s="170">
        <f t="shared" si="161"/>
        <v>0</v>
      </c>
      <c r="H403" s="171">
        <f t="shared" si="162"/>
        <v>0</v>
      </c>
      <c r="I403" s="16" t="e">
        <f t="shared" si="149"/>
        <v>#VALUE!</v>
      </c>
      <c r="J403" s="15" t="e">
        <f t="shared" si="141"/>
        <v>#VALUE!</v>
      </c>
      <c r="K403" s="16">
        <f t="shared" si="150"/>
        <v>0</v>
      </c>
      <c r="L403" s="16" t="e">
        <f t="shared" si="151"/>
        <v>#VALUE!</v>
      </c>
      <c r="M403" s="89">
        <f t="shared" si="152"/>
        <v>0</v>
      </c>
      <c r="N403" s="68">
        <f t="shared" si="153"/>
        <v>0</v>
      </c>
      <c r="O403" s="68" t="e">
        <f t="shared" si="154"/>
        <v>#VALUE!</v>
      </c>
      <c r="P403" s="68" t="e">
        <f t="shared" si="155"/>
        <v>#VALUE!</v>
      </c>
      <c r="Q403" s="17" t="e">
        <f t="shared" si="156"/>
        <v>#VALUE!</v>
      </c>
      <c r="R403" s="17" t="e">
        <f t="shared" si="157"/>
        <v>#VALUE!</v>
      </c>
      <c r="S403" s="17">
        <f t="shared" si="158"/>
        <v>0</v>
      </c>
      <c r="T403" s="35" t="str">
        <f t="shared" si="159"/>
        <v/>
      </c>
      <c r="U403" s="35" t="str">
        <f t="shared" si="139"/>
        <v/>
      </c>
      <c r="V403" s="35">
        <f t="shared" si="140"/>
        <v>0</v>
      </c>
      <c r="W403" s="161" t="e">
        <f>VLOOKUP(CertState,Lookups!$A$30:$E$32,2,FALSE)</f>
        <v>#N/A</v>
      </c>
      <c r="X403" s="162" t="str">
        <f t="shared" si="142"/>
        <v/>
      </c>
      <c r="Y403" s="135" t="e">
        <f>VLOOKUP(CertState,Lookups!$A$30:$E$32,3,FALSE)</f>
        <v>#N/A</v>
      </c>
      <c r="Z403" s="162" t="str">
        <f t="shared" si="143"/>
        <v/>
      </c>
      <c r="AA403" s="162" t="str">
        <f t="shared" si="144"/>
        <v/>
      </c>
      <c r="AB403" t="str">
        <f t="shared" si="145"/>
        <v/>
      </c>
      <c r="AC403" t="str">
        <f t="shared" si="146"/>
        <v/>
      </c>
      <c r="AD403" s="162" t="str">
        <f t="shared" si="147"/>
        <v/>
      </c>
      <c r="AE403" s="162">
        <f t="shared" si="148"/>
        <v>0</v>
      </c>
    </row>
    <row r="404" spans="1:31" x14ac:dyDescent="0.25">
      <c r="A404" s="36">
        <v>395</v>
      </c>
      <c r="B404" s="33"/>
      <c r="C404" s="33"/>
      <c r="D404" s="27"/>
      <c r="E404" s="34"/>
      <c r="F404" s="169">
        <f t="shared" si="160"/>
        <v>0</v>
      </c>
      <c r="G404" s="170">
        <f t="shared" si="161"/>
        <v>0</v>
      </c>
      <c r="H404" s="171">
        <f t="shared" si="162"/>
        <v>0</v>
      </c>
      <c r="I404" s="16" t="e">
        <f t="shared" si="149"/>
        <v>#VALUE!</v>
      </c>
      <c r="J404" s="15" t="e">
        <f t="shared" si="141"/>
        <v>#VALUE!</v>
      </c>
      <c r="K404" s="16">
        <f t="shared" si="150"/>
        <v>0</v>
      </c>
      <c r="L404" s="16" t="e">
        <f t="shared" si="151"/>
        <v>#VALUE!</v>
      </c>
      <c r="M404" s="89">
        <f t="shared" si="152"/>
        <v>0</v>
      </c>
      <c r="N404" s="68">
        <f t="shared" si="153"/>
        <v>0</v>
      </c>
      <c r="O404" s="68" t="e">
        <f t="shared" si="154"/>
        <v>#VALUE!</v>
      </c>
      <c r="P404" s="68" t="e">
        <f t="shared" si="155"/>
        <v>#VALUE!</v>
      </c>
      <c r="Q404" s="17" t="e">
        <f t="shared" si="156"/>
        <v>#VALUE!</v>
      </c>
      <c r="R404" s="17" t="e">
        <f t="shared" si="157"/>
        <v>#VALUE!</v>
      </c>
      <c r="S404" s="17">
        <f t="shared" si="158"/>
        <v>0</v>
      </c>
      <c r="T404" s="35" t="str">
        <f t="shared" si="159"/>
        <v/>
      </c>
      <c r="U404" s="35" t="str">
        <f t="shared" si="139"/>
        <v/>
      </c>
      <c r="V404" s="35">
        <f t="shared" si="140"/>
        <v>0</v>
      </c>
      <c r="W404" s="161" t="e">
        <f>VLOOKUP(CertState,Lookups!$A$30:$E$32,2,FALSE)</f>
        <v>#N/A</v>
      </c>
      <c r="X404" s="162" t="str">
        <f t="shared" si="142"/>
        <v/>
      </c>
      <c r="Y404" s="135" t="e">
        <f>VLOOKUP(CertState,Lookups!$A$30:$E$32,3,FALSE)</f>
        <v>#N/A</v>
      </c>
      <c r="Z404" s="162" t="str">
        <f t="shared" si="143"/>
        <v/>
      </c>
      <c r="AA404" s="162" t="str">
        <f t="shared" si="144"/>
        <v/>
      </c>
      <c r="AB404" t="str">
        <f t="shared" si="145"/>
        <v/>
      </c>
      <c r="AC404" t="str">
        <f t="shared" si="146"/>
        <v/>
      </c>
      <c r="AD404" s="162" t="str">
        <f t="shared" si="147"/>
        <v/>
      </c>
      <c r="AE404" s="162">
        <f t="shared" si="148"/>
        <v>0</v>
      </c>
    </row>
    <row r="405" spans="1:31" x14ac:dyDescent="0.25">
      <c r="A405" s="36">
        <v>396</v>
      </c>
      <c r="B405" s="33"/>
      <c r="C405" s="33"/>
      <c r="D405" s="27"/>
      <c r="E405" s="34"/>
      <c r="F405" s="169">
        <f t="shared" si="160"/>
        <v>0</v>
      </c>
      <c r="G405" s="170">
        <f t="shared" si="161"/>
        <v>0</v>
      </c>
      <c r="H405" s="171">
        <f t="shared" si="162"/>
        <v>0</v>
      </c>
      <c r="I405" s="16" t="e">
        <f t="shared" si="149"/>
        <v>#VALUE!</v>
      </c>
      <c r="J405" s="15" t="e">
        <f t="shared" si="141"/>
        <v>#VALUE!</v>
      </c>
      <c r="K405" s="16">
        <f t="shared" si="150"/>
        <v>0</v>
      </c>
      <c r="L405" s="16" t="e">
        <f t="shared" si="151"/>
        <v>#VALUE!</v>
      </c>
      <c r="M405" s="89">
        <f t="shared" si="152"/>
        <v>0</v>
      </c>
      <c r="N405" s="68">
        <f t="shared" si="153"/>
        <v>0</v>
      </c>
      <c r="O405" s="68" t="e">
        <f t="shared" si="154"/>
        <v>#VALUE!</v>
      </c>
      <c r="P405" s="68" t="e">
        <f t="shared" si="155"/>
        <v>#VALUE!</v>
      </c>
      <c r="Q405" s="17" t="e">
        <f t="shared" si="156"/>
        <v>#VALUE!</v>
      </c>
      <c r="R405" s="17" t="e">
        <f t="shared" si="157"/>
        <v>#VALUE!</v>
      </c>
      <c r="S405" s="17">
        <f t="shared" si="158"/>
        <v>0</v>
      </c>
      <c r="T405" s="35" t="str">
        <f t="shared" si="159"/>
        <v/>
      </c>
      <c r="U405" s="35" t="str">
        <f t="shared" si="139"/>
        <v/>
      </c>
      <c r="V405" s="35">
        <f t="shared" si="140"/>
        <v>0</v>
      </c>
      <c r="W405" s="161" t="e">
        <f>VLOOKUP(CertState,Lookups!$A$30:$E$32,2,FALSE)</f>
        <v>#N/A</v>
      </c>
      <c r="X405" s="162" t="str">
        <f t="shared" si="142"/>
        <v/>
      </c>
      <c r="Y405" s="135" t="e">
        <f>VLOOKUP(CertState,Lookups!$A$30:$E$32,3,FALSE)</f>
        <v>#N/A</v>
      </c>
      <c r="Z405" s="162" t="str">
        <f t="shared" si="143"/>
        <v/>
      </c>
      <c r="AA405" s="162" t="str">
        <f t="shared" si="144"/>
        <v/>
      </c>
      <c r="AB405" t="str">
        <f t="shared" si="145"/>
        <v/>
      </c>
      <c r="AC405" t="str">
        <f t="shared" si="146"/>
        <v/>
      </c>
      <c r="AD405" s="162" t="str">
        <f t="shared" si="147"/>
        <v/>
      </c>
      <c r="AE405" s="162">
        <f t="shared" si="148"/>
        <v>0</v>
      </c>
    </row>
    <row r="406" spans="1:31" x14ac:dyDescent="0.25">
      <c r="A406" s="36">
        <v>397</v>
      </c>
      <c r="B406" s="33"/>
      <c r="C406" s="33"/>
      <c r="D406" s="27"/>
      <c r="E406" s="34"/>
      <c r="F406" s="169">
        <f t="shared" si="160"/>
        <v>0</v>
      </c>
      <c r="G406" s="170">
        <f t="shared" si="161"/>
        <v>0</v>
      </c>
      <c r="H406" s="171">
        <f t="shared" si="162"/>
        <v>0</v>
      </c>
      <c r="I406" s="16" t="e">
        <f t="shared" si="149"/>
        <v>#VALUE!</v>
      </c>
      <c r="J406" s="15" t="e">
        <f t="shared" si="141"/>
        <v>#VALUE!</v>
      </c>
      <c r="K406" s="16">
        <f t="shared" si="150"/>
        <v>0</v>
      </c>
      <c r="L406" s="16" t="e">
        <f t="shared" si="151"/>
        <v>#VALUE!</v>
      </c>
      <c r="M406" s="89">
        <f t="shared" si="152"/>
        <v>0</v>
      </c>
      <c r="N406" s="68">
        <f t="shared" si="153"/>
        <v>0</v>
      </c>
      <c r="O406" s="68" t="e">
        <f t="shared" si="154"/>
        <v>#VALUE!</v>
      </c>
      <c r="P406" s="68" t="e">
        <f t="shared" si="155"/>
        <v>#VALUE!</v>
      </c>
      <c r="Q406" s="17" t="e">
        <f t="shared" si="156"/>
        <v>#VALUE!</v>
      </c>
      <c r="R406" s="17" t="e">
        <f t="shared" si="157"/>
        <v>#VALUE!</v>
      </c>
      <c r="S406" s="17">
        <f t="shared" si="158"/>
        <v>0</v>
      </c>
      <c r="T406" s="35" t="str">
        <f t="shared" si="159"/>
        <v/>
      </c>
      <c r="U406" s="35" t="str">
        <f t="shared" si="139"/>
        <v/>
      </c>
      <c r="V406" s="35">
        <f t="shared" si="140"/>
        <v>0</v>
      </c>
      <c r="W406" s="161" t="e">
        <f>VLOOKUP(CertState,Lookups!$A$30:$E$32,2,FALSE)</f>
        <v>#N/A</v>
      </c>
      <c r="X406" s="162" t="str">
        <f t="shared" si="142"/>
        <v/>
      </c>
      <c r="Y406" s="135" t="e">
        <f>VLOOKUP(CertState,Lookups!$A$30:$E$32,3,FALSE)</f>
        <v>#N/A</v>
      </c>
      <c r="Z406" s="162" t="str">
        <f t="shared" si="143"/>
        <v/>
      </c>
      <c r="AA406" s="162" t="str">
        <f t="shared" si="144"/>
        <v/>
      </c>
      <c r="AB406" t="str">
        <f t="shared" si="145"/>
        <v/>
      </c>
      <c r="AC406" t="str">
        <f t="shared" si="146"/>
        <v/>
      </c>
      <c r="AD406" s="162" t="str">
        <f t="shared" si="147"/>
        <v/>
      </c>
      <c r="AE406" s="162">
        <f t="shared" si="148"/>
        <v>0</v>
      </c>
    </row>
    <row r="407" spans="1:31" x14ac:dyDescent="0.25">
      <c r="A407" s="36">
        <v>398</v>
      </c>
      <c r="B407" s="33"/>
      <c r="C407" s="33"/>
      <c r="D407" s="27"/>
      <c r="E407" s="34"/>
      <c r="F407" s="169">
        <f t="shared" si="160"/>
        <v>0</v>
      </c>
      <c r="G407" s="170">
        <f t="shared" si="161"/>
        <v>0</v>
      </c>
      <c r="H407" s="171">
        <f t="shared" si="162"/>
        <v>0</v>
      </c>
      <c r="I407" s="16" t="e">
        <f t="shared" si="149"/>
        <v>#VALUE!</v>
      </c>
      <c r="J407" s="15" t="e">
        <f t="shared" si="141"/>
        <v>#VALUE!</v>
      </c>
      <c r="K407" s="16">
        <f t="shared" si="150"/>
        <v>0</v>
      </c>
      <c r="L407" s="16" t="e">
        <f t="shared" si="151"/>
        <v>#VALUE!</v>
      </c>
      <c r="M407" s="89">
        <f t="shared" si="152"/>
        <v>0</v>
      </c>
      <c r="N407" s="68">
        <f t="shared" si="153"/>
        <v>0</v>
      </c>
      <c r="O407" s="68" t="e">
        <f t="shared" si="154"/>
        <v>#VALUE!</v>
      </c>
      <c r="P407" s="68" t="e">
        <f t="shared" si="155"/>
        <v>#VALUE!</v>
      </c>
      <c r="Q407" s="17" t="e">
        <f t="shared" si="156"/>
        <v>#VALUE!</v>
      </c>
      <c r="R407" s="17" t="e">
        <f t="shared" si="157"/>
        <v>#VALUE!</v>
      </c>
      <c r="S407" s="17">
        <f t="shared" si="158"/>
        <v>0</v>
      </c>
      <c r="T407" s="35" t="str">
        <f t="shared" si="159"/>
        <v/>
      </c>
      <c r="U407" s="35" t="str">
        <f t="shared" si="139"/>
        <v/>
      </c>
      <c r="V407" s="35">
        <f t="shared" si="140"/>
        <v>0</v>
      </c>
      <c r="W407" s="161" t="e">
        <f>VLOOKUP(CertState,Lookups!$A$30:$E$32,2,FALSE)</f>
        <v>#N/A</v>
      </c>
      <c r="X407" s="162" t="str">
        <f t="shared" si="142"/>
        <v/>
      </c>
      <c r="Y407" s="135" t="e">
        <f>VLOOKUP(CertState,Lookups!$A$30:$E$32,3,FALSE)</f>
        <v>#N/A</v>
      </c>
      <c r="Z407" s="162" t="str">
        <f t="shared" si="143"/>
        <v/>
      </c>
      <c r="AA407" s="162" t="str">
        <f t="shared" si="144"/>
        <v/>
      </c>
      <c r="AB407" t="str">
        <f t="shared" si="145"/>
        <v/>
      </c>
      <c r="AC407" t="str">
        <f t="shared" si="146"/>
        <v/>
      </c>
      <c r="AD407" s="162" t="str">
        <f t="shared" si="147"/>
        <v/>
      </c>
      <c r="AE407" s="162">
        <f t="shared" si="148"/>
        <v>0</v>
      </c>
    </row>
    <row r="408" spans="1:31" x14ac:dyDescent="0.25">
      <c r="A408" s="36">
        <v>399</v>
      </c>
      <c r="B408" s="33"/>
      <c r="C408" s="33"/>
      <c r="D408" s="27"/>
      <c r="E408" s="34"/>
      <c r="F408" s="169">
        <f t="shared" si="160"/>
        <v>0</v>
      </c>
      <c r="G408" s="170">
        <f t="shared" si="161"/>
        <v>0</v>
      </c>
      <c r="H408" s="171">
        <f t="shared" si="162"/>
        <v>0</v>
      </c>
      <c r="I408" s="16" t="e">
        <f t="shared" si="149"/>
        <v>#VALUE!</v>
      </c>
      <c r="J408" s="15" t="e">
        <f t="shared" si="141"/>
        <v>#VALUE!</v>
      </c>
      <c r="K408" s="16">
        <f t="shared" si="150"/>
        <v>0</v>
      </c>
      <c r="L408" s="16" t="e">
        <f t="shared" si="151"/>
        <v>#VALUE!</v>
      </c>
      <c r="M408" s="89">
        <f t="shared" si="152"/>
        <v>0</v>
      </c>
      <c r="N408" s="68">
        <f t="shared" si="153"/>
        <v>0</v>
      </c>
      <c r="O408" s="68" t="e">
        <f t="shared" si="154"/>
        <v>#VALUE!</v>
      </c>
      <c r="P408" s="68" t="e">
        <f t="shared" si="155"/>
        <v>#VALUE!</v>
      </c>
      <c r="Q408" s="17" t="e">
        <f t="shared" si="156"/>
        <v>#VALUE!</v>
      </c>
      <c r="R408" s="17" t="e">
        <f t="shared" si="157"/>
        <v>#VALUE!</v>
      </c>
      <c r="S408" s="17">
        <f t="shared" si="158"/>
        <v>0</v>
      </c>
      <c r="T408" s="35" t="str">
        <f t="shared" si="159"/>
        <v/>
      </c>
      <c r="U408" s="35" t="str">
        <f t="shared" si="139"/>
        <v/>
      </c>
      <c r="V408" s="35">
        <f t="shared" si="140"/>
        <v>0</v>
      </c>
      <c r="W408" s="161" t="e">
        <f>VLOOKUP(CertState,Lookups!$A$30:$E$32,2,FALSE)</f>
        <v>#N/A</v>
      </c>
      <c r="X408" s="162" t="str">
        <f t="shared" si="142"/>
        <v/>
      </c>
      <c r="Y408" s="135" t="e">
        <f>VLOOKUP(CertState,Lookups!$A$30:$E$32,3,FALSE)</f>
        <v>#N/A</v>
      </c>
      <c r="Z408" s="162" t="str">
        <f t="shared" si="143"/>
        <v/>
      </c>
      <c r="AA408" s="162" t="str">
        <f t="shared" si="144"/>
        <v/>
      </c>
      <c r="AB408" t="str">
        <f t="shared" si="145"/>
        <v/>
      </c>
      <c r="AC408" t="str">
        <f t="shared" si="146"/>
        <v/>
      </c>
      <c r="AD408" s="162" t="str">
        <f t="shared" si="147"/>
        <v/>
      </c>
      <c r="AE408" s="162">
        <f t="shared" si="148"/>
        <v>0</v>
      </c>
    </row>
    <row r="409" spans="1:31" x14ac:dyDescent="0.25">
      <c r="A409" s="36">
        <v>400</v>
      </c>
      <c r="B409" s="33"/>
      <c r="C409" s="33"/>
      <c r="D409" s="27"/>
      <c r="E409" s="34"/>
      <c r="F409" s="169">
        <f t="shared" si="160"/>
        <v>0</v>
      </c>
      <c r="G409" s="170">
        <f t="shared" si="161"/>
        <v>0</v>
      </c>
      <c r="H409" s="171">
        <f t="shared" si="162"/>
        <v>0</v>
      </c>
      <c r="I409" s="16" t="e">
        <f t="shared" si="149"/>
        <v>#VALUE!</v>
      </c>
      <c r="J409" s="15" t="e">
        <f t="shared" si="141"/>
        <v>#VALUE!</v>
      </c>
      <c r="K409" s="16">
        <f t="shared" si="150"/>
        <v>0</v>
      </c>
      <c r="L409" s="16" t="e">
        <f t="shared" si="151"/>
        <v>#VALUE!</v>
      </c>
      <c r="M409" s="89">
        <f t="shared" si="152"/>
        <v>0</v>
      </c>
      <c r="N409" s="68">
        <f t="shared" si="153"/>
        <v>0</v>
      </c>
      <c r="O409" s="68" t="e">
        <f t="shared" si="154"/>
        <v>#VALUE!</v>
      </c>
      <c r="P409" s="68" t="e">
        <f t="shared" si="155"/>
        <v>#VALUE!</v>
      </c>
      <c r="Q409" s="17" t="e">
        <f t="shared" si="156"/>
        <v>#VALUE!</v>
      </c>
      <c r="R409" s="17" t="e">
        <f t="shared" si="157"/>
        <v>#VALUE!</v>
      </c>
      <c r="S409" s="17">
        <f t="shared" si="158"/>
        <v>0</v>
      </c>
      <c r="T409" s="35" t="str">
        <f t="shared" si="159"/>
        <v/>
      </c>
      <c r="U409" s="35" t="str">
        <f t="shared" si="139"/>
        <v/>
      </c>
      <c r="V409" s="35">
        <f t="shared" si="140"/>
        <v>0</v>
      </c>
      <c r="W409" s="161" t="e">
        <f>VLOOKUP(CertState,Lookups!$A$30:$E$32,2,FALSE)</f>
        <v>#N/A</v>
      </c>
      <c r="X409" s="162" t="str">
        <f t="shared" si="142"/>
        <v/>
      </c>
      <c r="Y409" s="135" t="e">
        <f>VLOOKUP(CertState,Lookups!$A$30:$E$32,3,FALSE)</f>
        <v>#N/A</v>
      </c>
      <c r="Z409" s="162" t="str">
        <f t="shared" si="143"/>
        <v/>
      </c>
      <c r="AA409" s="162" t="str">
        <f t="shared" si="144"/>
        <v/>
      </c>
      <c r="AB409" t="str">
        <f t="shared" si="145"/>
        <v/>
      </c>
      <c r="AC409" t="str">
        <f t="shared" si="146"/>
        <v/>
      </c>
      <c r="AD409" s="162" t="str">
        <f t="shared" si="147"/>
        <v/>
      </c>
      <c r="AE409" s="162">
        <f t="shared" si="148"/>
        <v>0</v>
      </c>
    </row>
    <row r="410" spans="1:31" x14ac:dyDescent="0.25">
      <c r="A410" s="36">
        <v>401</v>
      </c>
      <c r="B410" s="33"/>
      <c r="C410" s="33"/>
      <c r="D410" s="27"/>
      <c r="E410" s="34"/>
      <c r="F410" s="169">
        <f t="shared" si="160"/>
        <v>0</v>
      </c>
      <c r="G410" s="170">
        <f t="shared" si="161"/>
        <v>0</v>
      </c>
      <c r="H410" s="171">
        <f t="shared" si="162"/>
        <v>0</v>
      </c>
      <c r="I410" s="16" t="e">
        <f t="shared" si="149"/>
        <v>#VALUE!</v>
      </c>
      <c r="J410" s="15" t="e">
        <f t="shared" si="141"/>
        <v>#VALUE!</v>
      </c>
      <c r="K410" s="16">
        <f t="shared" si="150"/>
        <v>0</v>
      </c>
      <c r="L410" s="16" t="e">
        <f t="shared" si="151"/>
        <v>#VALUE!</v>
      </c>
      <c r="M410" s="89">
        <f t="shared" si="152"/>
        <v>0</v>
      </c>
      <c r="N410" s="68">
        <f t="shared" si="153"/>
        <v>0</v>
      </c>
      <c r="O410" s="68" t="e">
        <f t="shared" si="154"/>
        <v>#VALUE!</v>
      </c>
      <c r="P410" s="68" t="e">
        <f t="shared" si="155"/>
        <v>#VALUE!</v>
      </c>
      <c r="Q410" s="17" t="e">
        <f t="shared" si="156"/>
        <v>#VALUE!</v>
      </c>
      <c r="R410" s="17" t="e">
        <f t="shared" si="157"/>
        <v>#VALUE!</v>
      </c>
      <c r="S410" s="17">
        <f t="shared" si="158"/>
        <v>0</v>
      </c>
      <c r="T410" s="35" t="str">
        <f t="shared" si="159"/>
        <v/>
      </c>
      <c r="U410" s="35" t="str">
        <f t="shared" si="139"/>
        <v/>
      </c>
      <c r="V410" s="35">
        <f t="shared" si="140"/>
        <v>0</v>
      </c>
      <c r="W410" s="161" t="e">
        <f>VLOOKUP(CertState,Lookups!$A$30:$E$32,2,FALSE)</f>
        <v>#N/A</v>
      </c>
      <c r="X410" s="162" t="str">
        <f t="shared" si="142"/>
        <v/>
      </c>
      <c r="Y410" s="135" t="e">
        <f>VLOOKUP(CertState,Lookups!$A$30:$E$32,3,FALSE)</f>
        <v>#N/A</v>
      </c>
      <c r="Z410" s="162" t="str">
        <f t="shared" si="143"/>
        <v/>
      </c>
      <c r="AA410" s="162" t="str">
        <f t="shared" si="144"/>
        <v/>
      </c>
      <c r="AB410" t="str">
        <f t="shared" si="145"/>
        <v/>
      </c>
      <c r="AC410" t="str">
        <f t="shared" si="146"/>
        <v/>
      </c>
      <c r="AD410" s="162" t="str">
        <f t="shared" si="147"/>
        <v/>
      </c>
      <c r="AE410" s="162">
        <f t="shared" si="148"/>
        <v>0</v>
      </c>
    </row>
    <row r="411" spans="1:31" x14ac:dyDescent="0.25">
      <c r="A411" s="36">
        <v>402</v>
      </c>
      <c r="B411" s="33"/>
      <c r="C411" s="33"/>
      <c r="D411" s="27"/>
      <c r="E411" s="34"/>
      <c r="F411" s="169">
        <f t="shared" si="160"/>
        <v>0</v>
      </c>
      <c r="G411" s="170">
        <f t="shared" si="161"/>
        <v>0</v>
      </c>
      <c r="H411" s="171">
        <f t="shared" si="162"/>
        <v>0</v>
      </c>
      <c r="I411" s="16" t="e">
        <f t="shared" si="149"/>
        <v>#VALUE!</v>
      </c>
      <c r="J411" s="15" t="e">
        <f t="shared" si="141"/>
        <v>#VALUE!</v>
      </c>
      <c r="K411" s="16">
        <f t="shared" si="150"/>
        <v>0</v>
      </c>
      <c r="L411" s="16" t="e">
        <f t="shared" si="151"/>
        <v>#VALUE!</v>
      </c>
      <c r="M411" s="89">
        <f t="shared" si="152"/>
        <v>0</v>
      </c>
      <c r="N411" s="68">
        <f t="shared" si="153"/>
        <v>0</v>
      </c>
      <c r="O411" s="68" t="e">
        <f t="shared" si="154"/>
        <v>#VALUE!</v>
      </c>
      <c r="P411" s="68" t="e">
        <f t="shared" si="155"/>
        <v>#VALUE!</v>
      </c>
      <c r="Q411" s="17" t="e">
        <f t="shared" si="156"/>
        <v>#VALUE!</v>
      </c>
      <c r="R411" s="17" t="e">
        <f t="shared" si="157"/>
        <v>#VALUE!</v>
      </c>
      <c r="S411" s="17">
        <f t="shared" si="158"/>
        <v>0</v>
      </c>
      <c r="T411" s="35" t="str">
        <f t="shared" si="159"/>
        <v/>
      </c>
      <c r="U411" s="35" t="str">
        <f t="shared" si="139"/>
        <v/>
      </c>
      <c r="V411" s="35">
        <f t="shared" si="140"/>
        <v>0</v>
      </c>
      <c r="W411" s="161" t="e">
        <f>VLOOKUP(CertState,Lookups!$A$30:$E$32,2,FALSE)</f>
        <v>#N/A</v>
      </c>
      <c r="X411" s="162" t="str">
        <f t="shared" si="142"/>
        <v/>
      </c>
      <c r="Y411" s="135" t="e">
        <f>VLOOKUP(CertState,Lookups!$A$30:$E$32,3,FALSE)</f>
        <v>#N/A</v>
      </c>
      <c r="Z411" s="162" t="str">
        <f t="shared" si="143"/>
        <v/>
      </c>
      <c r="AA411" s="162" t="str">
        <f t="shared" si="144"/>
        <v/>
      </c>
      <c r="AB411" t="str">
        <f t="shared" si="145"/>
        <v/>
      </c>
      <c r="AC411" t="str">
        <f t="shared" si="146"/>
        <v/>
      </c>
      <c r="AD411" s="162" t="str">
        <f t="shared" si="147"/>
        <v/>
      </c>
      <c r="AE411" s="162">
        <f t="shared" si="148"/>
        <v>0</v>
      </c>
    </row>
    <row r="412" spans="1:31" x14ac:dyDescent="0.25">
      <c r="A412" s="36">
        <v>403</v>
      </c>
      <c r="B412" s="33"/>
      <c r="C412" s="33"/>
      <c r="D412" s="27"/>
      <c r="E412" s="34"/>
      <c r="F412" s="169">
        <f t="shared" si="160"/>
        <v>0</v>
      </c>
      <c r="G412" s="170">
        <f t="shared" si="161"/>
        <v>0</v>
      </c>
      <c r="H412" s="171">
        <f t="shared" si="162"/>
        <v>0</v>
      </c>
      <c r="I412" s="16" t="e">
        <f t="shared" si="149"/>
        <v>#VALUE!</v>
      </c>
      <c r="J412" s="15" t="e">
        <f t="shared" si="141"/>
        <v>#VALUE!</v>
      </c>
      <c r="K412" s="16">
        <f t="shared" si="150"/>
        <v>0</v>
      </c>
      <c r="L412" s="16" t="e">
        <f t="shared" si="151"/>
        <v>#VALUE!</v>
      </c>
      <c r="M412" s="89">
        <f t="shared" si="152"/>
        <v>0</v>
      </c>
      <c r="N412" s="68">
        <f t="shared" si="153"/>
        <v>0</v>
      </c>
      <c r="O412" s="68" t="e">
        <f t="shared" si="154"/>
        <v>#VALUE!</v>
      </c>
      <c r="P412" s="68" t="e">
        <f t="shared" si="155"/>
        <v>#VALUE!</v>
      </c>
      <c r="Q412" s="17" t="e">
        <f t="shared" si="156"/>
        <v>#VALUE!</v>
      </c>
      <c r="R412" s="17" t="e">
        <f t="shared" si="157"/>
        <v>#VALUE!</v>
      </c>
      <c r="S412" s="17">
        <f t="shared" si="158"/>
        <v>0</v>
      </c>
      <c r="T412" s="35" t="str">
        <f t="shared" si="159"/>
        <v/>
      </c>
      <c r="U412" s="35" t="str">
        <f t="shared" si="139"/>
        <v/>
      </c>
      <c r="V412" s="35">
        <f t="shared" si="140"/>
        <v>0</v>
      </c>
      <c r="W412" s="161" t="e">
        <f>VLOOKUP(CertState,Lookups!$A$30:$E$32,2,FALSE)</f>
        <v>#N/A</v>
      </c>
      <c r="X412" s="162" t="str">
        <f t="shared" si="142"/>
        <v/>
      </c>
      <c r="Y412" s="135" t="e">
        <f>VLOOKUP(CertState,Lookups!$A$30:$E$32,3,FALSE)</f>
        <v>#N/A</v>
      </c>
      <c r="Z412" s="162" t="str">
        <f t="shared" si="143"/>
        <v/>
      </c>
      <c r="AA412" s="162" t="str">
        <f t="shared" si="144"/>
        <v/>
      </c>
      <c r="AB412" t="str">
        <f t="shared" si="145"/>
        <v/>
      </c>
      <c r="AC412" t="str">
        <f t="shared" si="146"/>
        <v/>
      </c>
      <c r="AD412" s="162" t="str">
        <f t="shared" si="147"/>
        <v/>
      </c>
      <c r="AE412" s="162">
        <f t="shared" si="148"/>
        <v>0</v>
      </c>
    </row>
    <row r="413" spans="1:31" x14ac:dyDescent="0.25">
      <c r="A413" s="36">
        <v>404</v>
      </c>
      <c r="B413" s="33"/>
      <c r="C413" s="33"/>
      <c r="D413" s="27"/>
      <c r="E413" s="34"/>
      <c r="F413" s="169">
        <f t="shared" si="160"/>
        <v>0</v>
      </c>
      <c r="G413" s="170">
        <f t="shared" si="161"/>
        <v>0</v>
      </c>
      <c r="H413" s="171">
        <f t="shared" si="162"/>
        <v>0</v>
      </c>
      <c r="I413" s="16" t="e">
        <f t="shared" si="149"/>
        <v>#VALUE!</v>
      </c>
      <c r="J413" s="15" t="e">
        <f t="shared" si="141"/>
        <v>#VALUE!</v>
      </c>
      <c r="K413" s="16">
        <f t="shared" si="150"/>
        <v>0</v>
      </c>
      <c r="L413" s="16" t="e">
        <f t="shared" si="151"/>
        <v>#VALUE!</v>
      </c>
      <c r="M413" s="89">
        <f t="shared" si="152"/>
        <v>0</v>
      </c>
      <c r="N413" s="68">
        <f t="shared" si="153"/>
        <v>0</v>
      </c>
      <c r="O413" s="68" t="e">
        <f t="shared" si="154"/>
        <v>#VALUE!</v>
      </c>
      <c r="P413" s="68" t="e">
        <f t="shared" si="155"/>
        <v>#VALUE!</v>
      </c>
      <c r="Q413" s="17" t="e">
        <f t="shared" si="156"/>
        <v>#VALUE!</v>
      </c>
      <c r="R413" s="17" t="e">
        <f t="shared" si="157"/>
        <v>#VALUE!</v>
      </c>
      <c r="S413" s="17">
        <f t="shared" si="158"/>
        <v>0</v>
      </c>
      <c r="T413" s="35" t="str">
        <f t="shared" si="159"/>
        <v/>
      </c>
      <c r="U413" s="35" t="str">
        <f t="shared" si="139"/>
        <v/>
      </c>
      <c r="V413" s="35">
        <f t="shared" si="140"/>
        <v>0</v>
      </c>
      <c r="W413" s="161" t="e">
        <f>VLOOKUP(CertState,Lookups!$A$30:$E$32,2,FALSE)</f>
        <v>#N/A</v>
      </c>
      <c r="X413" s="162" t="str">
        <f t="shared" si="142"/>
        <v/>
      </c>
      <c r="Y413" s="135" t="e">
        <f>VLOOKUP(CertState,Lookups!$A$30:$E$32,3,FALSE)</f>
        <v>#N/A</v>
      </c>
      <c r="Z413" s="162" t="str">
        <f t="shared" si="143"/>
        <v/>
      </c>
      <c r="AA413" s="162" t="str">
        <f t="shared" si="144"/>
        <v/>
      </c>
      <c r="AB413" t="str">
        <f t="shared" si="145"/>
        <v/>
      </c>
      <c r="AC413" t="str">
        <f t="shared" si="146"/>
        <v/>
      </c>
      <c r="AD413" s="162" t="str">
        <f t="shared" si="147"/>
        <v/>
      </c>
      <c r="AE413" s="162">
        <f t="shared" si="148"/>
        <v>0</v>
      </c>
    </row>
    <row r="414" spans="1:31" x14ac:dyDescent="0.25">
      <c r="A414" s="36">
        <v>405</v>
      </c>
      <c r="B414" s="33"/>
      <c r="C414" s="33"/>
      <c r="D414" s="27"/>
      <c r="E414" s="34"/>
      <c r="F414" s="169">
        <f t="shared" si="160"/>
        <v>0</v>
      </c>
      <c r="G414" s="170">
        <f t="shared" si="161"/>
        <v>0</v>
      </c>
      <c r="H414" s="171">
        <f t="shared" si="162"/>
        <v>0</v>
      </c>
      <c r="I414" s="16" t="e">
        <f t="shared" si="149"/>
        <v>#VALUE!</v>
      </c>
      <c r="J414" s="15" t="e">
        <f t="shared" si="141"/>
        <v>#VALUE!</v>
      </c>
      <c r="K414" s="16">
        <f t="shared" si="150"/>
        <v>0</v>
      </c>
      <c r="L414" s="16" t="e">
        <f t="shared" si="151"/>
        <v>#VALUE!</v>
      </c>
      <c r="M414" s="89">
        <f t="shared" si="152"/>
        <v>0</v>
      </c>
      <c r="N414" s="68">
        <f t="shared" si="153"/>
        <v>0</v>
      </c>
      <c r="O414" s="68" t="e">
        <f t="shared" si="154"/>
        <v>#VALUE!</v>
      </c>
      <c r="P414" s="68" t="e">
        <f t="shared" si="155"/>
        <v>#VALUE!</v>
      </c>
      <c r="Q414" s="17" t="e">
        <f t="shared" si="156"/>
        <v>#VALUE!</v>
      </c>
      <c r="R414" s="17" t="e">
        <f t="shared" si="157"/>
        <v>#VALUE!</v>
      </c>
      <c r="S414" s="17">
        <f t="shared" si="158"/>
        <v>0</v>
      </c>
      <c r="T414" s="35" t="str">
        <f t="shared" si="159"/>
        <v/>
      </c>
      <c r="U414" s="35" t="str">
        <f t="shared" si="139"/>
        <v/>
      </c>
      <c r="V414" s="35">
        <f t="shared" si="140"/>
        <v>0</v>
      </c>
      <c r="W414" s="161" t="e">
        <f>VLOOKUP(CertState,Lookups!$A$30:$E$32,2,FALSE)</f>
        <v>#N/A</v>
      </c>
      <c r="X414" s="162" t="str">
        <f t="shared" si="142"/>
        <v/>
      </c>
      <c r="Y414" s="135" t="e">
        <f>VLOOKUP(CertState,Lookups!$A$30:$E$32,3,FALSE)</f>
        <v>#N/A</v>
      </c>
      <c r="Z414" s="162" t="str">
        <f t="shared" si="143"/>
        <v/>
      </c>
      <c r="AA414" s="162" t="str">
        <f t="shared" si="144"/>
        <v/>
      </c>
      <c r="AB414" t="str">
        <f t="shared" si="145"/>
        <v/>
      </c>
      <c r="AC414" t="str">
        <f t="shared" si="146"/>
        <v/>
      </c>
      <c r="AD414" s="162" t="str">
        <f t="shared" si="147"/>
        <v/>
      </c>
      <c r="AE414" s="162">
        <f t="shared" si="148"/>
        <v>0</v>
      </c>
    </row>
    <row r="415" spans="1:31" x14ac:dyDescent="0.25">
      <c r="A415" s="36">
        <v>406</v>
      </c>
      <c r="B415" s="33"/>
      <c r="C415" s="33"/>
      <c r="D415" s="27"/>
      <c r="E415" s="34"/>
      <c r="F415" s="169">
        <f t="shared" si="160"/>
        <v>0</v>
      </c>
      <c r="G415" s="170">
        <f t="shared" si="161"/>
        <v>0</v>
      </c>
      <c r="H415" s="171">
        <f t="shared" si="162"/>
        <v>0</v>
      </c>
      <c r="I415" s="16" t="e">
        <f t="shared" si="149"/>
        <v>#VALUE!</v>
      </c>
      <c r="J415" s="15" t="e">
        <f t="shared" si="141"/>
        <v>#VALUE!</v>
      </c>
      <c r="K415" s="16">
        <f t="shared" si="150"/>
        <v>0</v>
      </c>
      <c r="L415" s="16" t="e">
        <f t="shared" si="151"/>
        <v>#VALUE!</v>
      </c>
      <c r="M415" s="89">
        <f t="shared" si="152"/>
        <v>0</v>
      </c>
      <c r="N415" s="68">
        <f t="shared" si="153"/>
        <v>0</v>
      </c>
      <c r="O415" s="68" t="e">
        <f t="shared" si="154"/>
        <v>#VALUE!</v>
      </c>
      <c r="P415" s="68" t="e">
        <f t="shared" si="155"/>
        <v>#VALUE!</v>
      </c>
      <c r="Q415" s="17" t="e">
        <f t="shared" si="156"/>
        <v>#VALUE!</v>
      </c>
      <c r="R415" s="17" t="e">
        <f t="shared" si="157"/>
        <v>#VALUE!</v>
      </c>
      <c r="S415" s="17">
        <f t="shared" si="158"/>
        <v>0</v>
      </c>
      <c r="T415" s="35" t="str">
        <f t="shared" si="159"/>
        <v/>
      </c>
      <c r="U415" s="35" t="str">
        <f t="shared" si="139"/>
        <v/>
      </c>
      <c r="V415" s="35">
        <f t="shared" si="140"/>
        <v>0</v>
      </c>
      <c r="W415" s="161" t="e">
        <f>VLOOKUP(CertState,Lookups!$A$30:$E$32,2,FALSE)</f>
        <v>#N/A</v>
      </c>
      <c r="X415" s="162" t="str">
        <f t="shared" si="142"/>
        <v/>
      </c>
      <c r="Y415" s="135" t="e">
        <f>VLOOKUP(CertState,Lookups!$A$30:$E$32,3,FALSE)</f>
        <v>#N/A</v>
      </c>
      <c r="Z415" s="162" t="str">
        <f t="shared" si="143"/>
        <v/>
      </c>
      <c r="AA415" s="162" t="str">
        <f t="shared" si="144"/>
        <v/>
      </c>
      <c r="AB415" t="str">
        <f t="shared" si="145"/>
        <v/>
      </c>
      <c r="AC415" t="str">
        <f t="shared" si="146"/>
        <v/>
      </c>
      <c r="AD415" s="162" t="str">
        <f t="shared" si="147"/>
        <v/>
      </c>
      <c r="AE415" s="162">
        <f t="shared" si="148"/>
        <v>0</v>
      </c>
    </row>
    <row r="416" spans="1:31" x14ac:dyDescent="0.25">
      <c r="A416" s="36">
        <v>407</v>
      </c>
      <c r="B416" s="33"/>
      <c r="C416" s="33"/>
      <c r="D416" s="27"/>
      <c r="E416" s="34"/>
      <c r="F416" s="169">
        <f t="shared" si="160"/>
        <v>0</v>
      </c>
      <c r="G416" s="170">
        <f t="shared" si="161"/>
        <v>0</v>
      </c>
      <c r="H416" s="171">
        <f t="shared" si="162"/>
        <v>0</v>
      </c>
      <c r="I416" s="16" t="e">
        <f t="shared" si="149"/>
        <v>#VALUE!</v>
      </c>
      <c r="J416" s="15" t="e">
        <f t="shared" si="141"/>
        <v>#VALUE!</v>
      </c>
      <c r="K416" s="16">
        <f t="shared" si="150"/>
        <v>0</v>
      </c>
      <c r="L416" s="16" t="e">
        <f t="shared" si="151"/>
        <v>#VALUE!</v>
      </c>
      <c r="M416" s="89">
        <f t="shared" si="152"/>
        <v>0</v>
      </c>
      <c r="N416" s="68">
        <f t="shared" si="153"/>
        <v>0</v>
      </c>
      <c r="O416" s="68" t="e">
        <f t="shared" si="154"/>
        <v>#VALUE!</v>
      </c>
      <c r="P416" s="68" t="e">
        <f t="shared" si="155"/>
        <v>#VALUE!</v>
      </c>
      <c r="Q416" s="17" t="e">
        <f t="shared" si="156"/>
        <v>#VALUE!</v>
      </c>
      <c r="R416" s="17" t="e">
        <f t="shared" si="157"/>
        <v>#VALUE!</v>
      </c>
      <c r="S416" s="17">
        <f t="shared" si="158"/>
        <v>0</v>
      </c>
      <c r="T416" s="35" t="str">
        <f t="shared" si="159"/>
        <v/>
      </c>
      <c r="U416" s="35" t="str">
        <f t="shared" si="139"/>
        <v/>
      </c>
      <c r="V416" s="35">
        <f t="shared" si="140"/>
        <v>0</v>
      </c>
      <c r="W416" s="161" t="e">
        <f>VLOOKUP(CertState,Lookups!$A$30:$E$32,2,FALSE)</f>
        <v>#N/A</v>
      </c>
      <c r="X416" s="162" t="str">
        <f t="shared" si="142"/>
        <v/>
      </c>
      <c r="Y416" s="135" t="e">
        <f>VLOOKUP(CertState,Lookups!$A$30:$E$32,3,FALSE)</f>
        <v>#N/A</v>
      </c>
      <c r="Z416" s="162" t="str">
        <f t="shared" si="143"/>
        <v/>
      </c>
      <c r="AA416" s="162" t="str">
        <f t="shared" si="144"/>
        <v/>
      </c>
      <c r="AB416" t="str">
        <f t="shared" si="145"/>
        <v/>
      </c>
      <c r="AC416" t="str">
        <f t="shared" si="146"/>
        <v/>
      </c>
      <c r="AD416" s="162" t="str">
        <f t="shared" si="147"/>
        <v/>
      </c>
      <c r="AE416" s="162">
        <f t="shared" si="148"/>
        <v>0</v>
      </c>
    </row>
    <row r="417" spans="1:31" x14ac:dyDescent="0.25">
      <c r="A417" s="36">
        <v>408</v>
      </c>
      <c r="B417" s="33"/>
      <c r="C417" s="33"/>
      <c r="D417" s="27"/>
      <c r="E417" s="34"/>
      <c r="F417" s="169">
        <f t="shared" si="160"/>
        <v>0</v>
      </c>
      <c r="G417" s="170">
        <f t="shared" si="161"/>
        <v>0</v>
      </c>
      <c r="H417" s="171">
        <f t="shared" si="162"/>
        <v>0</v>
      </c>
      <c r="I417" s="16" t="e">
        <f t="shared" si="149"/>
        <v>#VALUE!</v>
      </c>
      <c r="J417" s="15" t="e">
        <f t="shared" si="141"/>
        <v>#VALUE!</v>
      </c>
      <c r="K417" s="16">
        <f t="shared" si="150"/>
        <v>0</v>
      </c>
      <c r="L417" s="16" t="e">
        <f t="shared" si="151"/>
        <v>#VALUE!</v>
      </c>
      <c r="M417" s="89">
        <f t="shared" si="152"/>
        <v>0</v>
      </c>
      <c r="N417" s="68">
        <f t="shared" si="153"/>
        <v>0</v>
      </c>
      <c r="O417" s="68" t="e">
        <f t="shared" si="154"/>
        <v>#VALUE!</v>
      </c>
      <c r="P417" s="68" t="e">
        <f t="shared" si="155"/>
        <v>#VALUE!</v>
      </c>
      <c r="Q417" s="17" t="e">
        <f t="shared" si="156"/>
        <v>#VALUE!</v>
      </c>
      <c r="R417" s="17" t="e">
        <f t="shared" si="157"/>
        <v>#VALUE!</v>
      </c>
      <c r="S417" s="17">
        <f t="shared" si="158"/>
        <v>0</v>
      </c>
      <c r="T417" s="35" t="str">
        <f t="shared" si="159"/>
        <v/>
      </c>
      <c r="U417" s="35" t="str">
        <f t="shared" si="139"/>
        <v/>
      </c>
      <c r="V417" s="35">
        <f t="shared" si="140"/>
        <v>0</v>
      </c>
      <c r="W417" s="161" t="e">
        <f>VLOOKUP(CertState,Lookups!$A$30:$E$32,2,FALSE)</f>
        <v>#N/A</v>
      </c>
      <c r="X417" s="162" t="str">
        <f t="shared" si="142"/>
        <v/>
      </c>
      <c r="Y417" s="135" t="e">
        <f>VLOOKUP(CertState,Lookups!$A$30:$E$32,3,FALSE)</f>
        <v>#N/A</v>
      </c>
      <c r="Z417" s="162" t="str">
        <f t="shared" si="143"/>
        <v/>
      </c>
      <c r="AA417" s="162" t="str">
        <f t="shared" si="144"/>
        <v/>
      </c>
      <c r="AB417" t="str">
        <f t="shared" si="145"/>
        <v/>
      </c>
      <c r="AC417" t="str">
        <f t="shared" si="146"/>
        <v/>
      </c>
      <c r="AD417" s="162" t="str">
        <f t="shared" si="147"/>
        <v/>
      </c>
      <c r="AE417" s="162">
        <f t="shared" si="148"/>
        <v>0</v>
      </c>
    </row>
    <row r="418" spans="1:31" x14ac:dyDescent="0.25">
      <c r="A418" s="36">
        <v>409</v>
      </c>
      <c r="B418" s="33"/>
      <c r="C418" s="33"/>
      <c r="D418" s="27"/>
      <c r="E418" s="34"/>
      <c r="F418" s="169">
        <f t="shared" si="160"/>
        <v>0</v>
      </c>
      <c r="G418" s="170">
        <f t="shared" si="161"/>
        <v>0</v>
      </c>
      <c r="H418" s="171">
        <f t="shared" si="162"/>
        <v>0</v>
      </c>
      <c r="I418" s="16" t="e">
        <f t="shared" si="149"/>
        <v>#VALUE!</v>
      </c>
      <c r="J418" s="15" t="e">
        <f t="shared" si="141"/>
        <v>#VALUE!</v>
      </c>
      <c r="K418" s="16">
        <f t="shared" si="150"/>
        <v>0</v>
      </c>
      <c r="L418" s="16" t="e">
        <f t="shared" si="151"/>
        <v>#VALUE!</v>
      </c>
      <c r="M418" s="89">
        <f t="shared" si="152"/>
        <v>0</v>
      </c>
      <c r="N418" s="68">
        <f t="shared" si="153"/>
        <v>0</v>
      </c>
      <c r="O418" s="68" t="e">
        <f t="shared" si="154"/>
        <v>#VALUE!</v>
      </c>
      <c r="P418" s="68" t="e">
        <f t="shared" si="155"/>
        <v>#VALUE!</v>
      </c>
      <c r="Q418" s="17" t="e">
        <f t="shared" si="156"/>
        <v>#VALUE!</v>
      </c>
      <c r="R418" s="17" t="e">
        <f t="shared" si="157"/>
        <v>#VALUE!</v>
      </c>
      <c r="S418" s="17">
        <f t="shared" si="158"/>
        <v>0</v>
      </c>
      <c r="T418" s="35" t="str">
        <f t="shared" si="159"/>
        <v/>
      </c>
      <c r="U418" s="35" t="str">
        <f t="shared" si="139"/>
        <v/>
      </c>
      <c r="V418" s="35">
        <f t="shared" si="140"/>
        <v>0</v>
      </c>
      <c r="W418" s="161" t="e">
        <f>VLOOKUP(CertState,Lookups!$A$30:$E$32,2,FALSE)</f>
        <v>#N/A</v>
      </c>
      <c r="X418" s="162" t="str">
        <f t="shared" si="142"/>
        <v/>
      </c>
      <c r="Y418" s="135" t="e">
        <f>VLOOKUP(CertState,Lookups!$A$30:$E$32,3,FALSE)</f>
        <v>#N/A</v>
      </c>
      <c r="Z418" s="162" t="str">
        <f t="shared" si="143"/>
        <v/>
      </c>
      <c r="AA418" s="162" t="str">
        <f t="shared" si="144"/>
        <v/>
      </c>
      <c r="AB418" t="str">
        <f t="shared" si="145"/>
        <v/>
      </c>
      <c r="AC418" t="str">
        <f t="shared" si="146"/>
        <v/>
      </c>
      <c r="AD418" s="162" t="str">
        <f t="shared" si="147"/>
        <v/>
      </c>
      <c r="AE418" s="162">
        <f t="shared" si="148"/>
        <v>0</v>
      </c>
    </row>
    <row r="419" spans="1:31" x14ac:dyDescent="0.25">
      <c r="A419" s="36">
        <v>410</v>
      </c>
      <c r="B419" s="33"/>
      <c r="C419" s="33"/>
      <c r="D419" s="27"/>
      <c r="E419" s="34"/>
      <c r="F419" s="169">
        <f t="shared" si="160"/>
        <v>0</v>
      </c>
      <c r="G419" s="170">
        <f t="shared" si="161"/>
        <v>0</v>
      </c>
      <c r="H419" s="171">
        <f t="shared" si="162"/>
        <v>0</v>
      </c>
      <c r="I419" s="16" t="e">
        <f t="shared" si="149"/>
        <v>#VALUE!</v>
      </c>
      <c r="J419" s="15" t="e">
        <f t="shared" si="141"/>
        <v>#VALUE!</v>
      </c>
      <c r="K419" s="16">
        <f t="shared" si="150"/>
        <v>0</v>
      </c>
      <c r="L419" s="16" t="e">
        <f t="shared" si="151"/>
        <v>#VALUE!</v>
      </c>
      <c r="M419" s="89">
        <f t="shared" si="152"/>
        <v>0</v>
      </c>
      <c r="N419" s="68">
        <f t="shared" si="153"/>
        <v>0</v>
      </c>
      <c r="O419" s="68" t="e">
        <f t="shared" si="154"/>
        <v>#VALUE!</v>
      </c>
      <c r="P419" s="68" t="e">
        <f t="shared" si="155"/>
        <v>#VALUE!</v>
      </c>
      <c r="Q419" s="17" t="e">
        <f t="shared" si="156"/>
        <v>#VALUE!</v>
      </c>
      <c r="R419" s="17" t="e">
        <f t="shared" si="157"/>
        <v>#VALUE!</v>
      </c>
      <c r="S419" s="17">
        <f t="shared" si="158"/>
        <v>0</v>
      </c>
      <c r="T419" s="35" t="str">
        <f t="shared" si="159"/>
        <v/>
      </c>
      <c r="U419" s="35" t="str">
        <f t="shared" si="139"/>
        <v/>
      </c>
      <c r="V419" s="35">
        <f t="shared" si="140"/>
        <v>0</v>
      </c>
      <c r="W419" s="161" t="e">
        <f>VLOOKUP(CertState,Lookups!$A$30:$E$32,2,FALSE)</f>
        <v>#N/A</v>
      </c>
      <c r="X419" s="162" t="str">
        <f t="shared" si="142"/>
        <v/>
      </c>
      <c r="Y419" s="135" t="e">
        <f>VLOOKUP(CertState,Lookups!$A$30:$E$32,3,FALSE)</f>
        <v>#N/A</v>
      </c>
      <c r="Z419" s="162" t="str">
        <f t="shared" si="143"/>
        <v/>
      </c>
      <c r="AA419" s="162" t="str">
        <f t="shared" si="144"/>
        <v/>
      </c>
      <c r="AB419" t="str">
        <f t="shared" si="145"/>
        <v/>
      </c>
      <c r="AC419" t="str">
        <f t="shared" si="146"/>
        <v/>
      </c>
      <c r="AD419" s="162" t="str">
        <f t="shared" si="147"/>
        <v/>
      </c>
      <c r="AE419" s="162">
        <f t="shared" si="148"/>
        <v>0</v>
      </c>
    </row>
    <row r="420" spans="1:31" x14ac:dyDescent="0.25">
      <c r="A420" s="36">
        <v>411</v>
      </c>
      <c r="B420" s="33"/>
      <c r="C420" s="33"/>
      <c r="D420" s="27"/>
      <c r="E420" s="34"/>
      <c r="F420" s="169">
        <f t="shared" si="160"/>
        <v>0</v>
      </c>
      <c r="G420" s="170">
        <f t="shared" si="161"/>
        <v>0</v>
      </c>
      <c r="H420" s="171">
        <f t="shared" si="162"/>
        <v>0</v>
      </c>
      <c r="I420" s="16" t="e">
        <f t="shared" si="149"/>
        <v>#VALUE!</v>
      </c>
      <c r="J420" s="15" t="e">
        <f t="shared" si="141"/>
        <v>#VALUE!</v>
      </c>
      <c r="K420" s="16">
        <f t="shared" si="150"/>
        <v>0</v>
      </c>
      <c r="L420" s="16" t="e">
        <f t="shared" si="151"/>
        <v>#VALUE!</v>
      </c>
      <c r="M420" s="89">
        <f t="shared" si="152"/>
        <v>0</v>
      </c>
      <c r="N420" s="68">
        <f t="shared" si="153"/>
        <v>0</v>
      </c>
      <c r="O420" s="68" t="e">
        <f t="shared" si="154"/>
        <v>#VALUE!</v>
      </c>
      <c r="P420" s="68" t="e">
        <f t="shared" si="155"/>
        <v>#VALUE!</v>
      </c>
      <c r="Q420" s="17" t="e">
        <f t="shared" si="156"/>
        <v>#VALUE!</v>
      </c>
      <c r="R420" s="17" t="e">
        <f t="shared" si="157"/>
        <v>#VALUE!</v>
      </c>
      <c r="S420" s="17">
        <f t="shared" si="158"/>
        <v>0</v>
      </c>
      <c r="T420" s="35" t="str">
        <f t="shared" si="159"/>
        <v/>
      </c>
      <c r="U420" s="35" t="str">
        <f t="shared" si="139"/>
        <v/>
      </c>
      <c r="V420" s="35">
        <f t="shared" si="140"/>
        <v>0</v>
      </c>
      <c r="W420" s="161" t="e">
        <f>VLOOKUP(CertState,Lookups!$A$30:$E$32,2,FALSE)</f>
        <v>#N/A</v>
      </c>
      <c r="X420" s="162" t="str">
        <f t="shared" si="142"/>
        <v/>
      </c>
      <c r="Y420" s="135" t="e">
        <f>VLOOKUP(CertState,Lookups!$A$30:$E$32,3,FALSE)</f>
        <v>#N/A</v>
      </c>
      <c r="Z420" s="162" t="str">
        <f t="shared" si="143"/>
        <v/>
      </c>
      <c r="AA420" s="162" t="str">
        <f t="shared" si="144"/>
        <v/>
      </c>
      <c r="AB420" t="str">
        <f t="shared" si="145"/>
        <v/>
      </c>
      <c r="AC420" t="str">
        <f t="shared" si="146"/>
        <v/>
      </c>
      <c r="AD420" s="162" t="str">
        <f t="shared" si="147"/>
        <v/>
      </c>
      <c r="AE420" s="162">
        <f t="shared" si="148"/>
        <v>0</v>
      </c>
    </row>
    <row r="421" spans="1:31" x14ac:dyDescent="0.25">
      <c r="A421" s="36">
        <v>412</v>
      </c>
      <c r="B421" s="33"/>
      <c r="C421" s="33"/>
      <c r="D421" s="27"/>
      <c r="E421" s="34"/>
      <c r="F421" s="169">
        <f t="shared" si="160"/>
        <v>0</v>
      </c>
      <c r="G421" s="170">
        <f t="shared" si="161"/>
        <v>0</v>
      </c>
      <c r="H421" s="171">
        <f t="shared" si="162"/>
        <v>0</v>
      </c>
      <c r="I421" s="16" t="e">
        <f t="shared" si="149"/>
        <v>#VALUE!</v>
      </c>
      <c r="J421" s="15" t="e">
        <f t="shared" si="141"/>
        <v>#VALUE!</v>
      </c>
      <c r="K421" s="16">
        <f t="shared" si="150"/>
        <v>0</v>
      </c>
      <c r="L421" s="16" t="e">
        <f t="shared" si="151"/>
        <v>#VALUE!</v>
      </c>
      <c r="M421" s="89">
        <f t="shared" si="152"/>
        <v>0</v>
      </c>
      <c r="N421" s="68">
        <f t="shared" si="153"/>
        <v>0</v>
      </c>
      <c r="O421" s="68" t="e">
        <f t="shared" si="154"/>
        <v>#VALUE!</v>
      </c>
      <c r="P421" s="68" t="e">
        <f t="shared" si="155"/>
        <v>#VALUE!</v>
      </c>
      <c r="Q421" s="17" t="e">
        <f t="shared" si="156"/>
        <v>#VALUE!</v>
      </c>
      <c r="R421" s="17" t="e">
        <f t="shared" si="157"/>
        <v>#VALUE!</v>
      </c>
      <c r="S421" s="17">
        <f t="shared" si="158"/>
        <v>0</v>
      </c>
      <c r="T421" s="35" t="str">
        <f t="shared" si="159"/>
        <v/>
      </c>
      <c r="U421" s="35" t="str">
        <f t="shared" si="139"/>
        <v/>
      </c>
      <c r="V421" s="35">
        <f t="shared" si="140"/>
        <v>0</v>
      </c>
      <c r="W421" s="161" t="e">
        <f>VLOOKUP(CertState,Lookups!$A$30:$E$32,2,FALSE)</f>
        <v>#N/A</v>
      </c>
      <c r="X421" s="162" t="str">
        <f t="shared" si="142"/>
        <v/>
      </c>
      <c r="Y421" s="135" t="e">
        <f>VLOOKUP(CertState,Lookups!$A$30:$E$32,3,FALSE)</f>
        <v>#N/A</v>
      </c>
      <c r="Z421" s="162" t="str">
        <f t="shared" si="143"/>
        <v/>
      </c>
      <c r="AA421" s="162" t="str">
        <f t="shared" si="144"/>
        <v/>
      </c>
      <c r="AB421" t="str">
        <f t="shared" si="145"/>
        <v/>
      </c>
      <c r="AC421" t="str">
        <f t="shared" si="146"/>
        <v/>
      </c>
      <c r="AD421" s="162" t="str">
        <f t="shared" si="147"/>
        <v/>
      </c>
      <c r="AE421" s="162">
        <f t="shared" si="148"/>
        <v>0</v>
      </c>
    </row>
    <row r="422" spans="1:31" x14ac:dyDescent="0.25">
      <c r="A422" s="36">
        <v>413</v>
      </c>
      <c r="B422" s="33"/>
      <c r="C422" s="33"/>
      <c r="D422" s="27"/>
      <c r="E422" s="34"/>
      <c r="F422" s="169">
        <f t="shared" si="160"/>
        <v>0</v>
      </c>
      <c r="G422" s="170">
        <f t="shared" si="161"/>
        <v>0</v>
      </c>
      <c r="H422" s="171">
        <f t="shared" si="162"/>
        <v>0</v>
      </c>
      <c r="I422" s="16" t="e">
        <f t="shared" si="149"/>
        <v>#VALUE!</v>
      </c>
      <c r="J422" s="15" t="e">
        <f t="shared" si="141"/>
        <v>#VALUE!</v>
      </c>
      <c r="K422" s="16">
        <f t="shared" si="150"/>
        <v>0</v>
      </c>
      <c r="L422" s="16" t="e">
        <f t="shared" si="151"/>
        <v>#VALUE!</v>
      </c>
      <c r="M422" s="89">
        <f t="shared" si="152"/>
        <v>0</v>
      </c>
      <c r="N422" s="68">
        <f t="shared" si="153"/>
        <v>0</v>
      </c>
      <c r="O422" s="68" t="e">
        <f t="shared" si="154"/>
        <v>#VALUE!</v>
      </c>
      <c r="P422" s="68" t="e">
        <f t="shared" si="155"/>
        <v>#VALUE!</v>
      </c>
      <c r="Q422" s="17" t="e">
        <f t="shared" si="156"/>
        <v>#VALUE!</v>
      </c>
      <c r="R422" s="17" t="e">
        <f t="shared" si="157"/>
        <v>#VALUE!</v>
      </c>
      <c r="S422" s="17">
        <f t="shared" si="158"/>
        <v>0</v>
      </c>
      <c r="T422" s="35" t="str">
        <f t="shared" si="159"/>
        <v/>
      </c>
      <c r="U422" s="35" t="str">
        <f t="shared" si="139"/>
        <v/>
      </c>
      <c r="V422" s="35">
        <f t="shared" si="140"/>
        <v>0</v>
      </c>
      <c r="W422" s="161" t="e">
        <f>VLOOKUP(CertState,Lookups!$A$30:$E$32,2,FALSE)</f>
        <v>#N/A</v>
      </c>
      <c r="X422" s="162" t="str">
        <f t="shared" si="142"/>
        <v/>
      </c>
      <c r="Y422" s="135" t="e">
        <f>VLOOKUP(CertState,Lookups!$A$30:$E$32,3,FALSE)</f>
        <v>#N/A</v>
      </c>
      <c r="Z422" s="162" t="str">
        <f t="shared" si="143"/>
        <v/>
      </c>
      <c r="AA422" s="162" t="str">
        <f t="shared" si="144"/>
        <v/>
      </c>
      <c r="AB422" t="str">
        <f t="shared" si="145"/>
        <v/>
      </c>
      <c r="AC422" t="str">
        <f t="shared" si="146"/>
        <v/>
      </c>
      <c r="AD422" s="162" t="str">
        <f t="shared" si="147"/>
        <v/>
      </c>
      <c r="AE422" s="162">
        <f t="shared" si="148"/>
        <v>0</v>
      </c>
    </row>
    <row r="423" spans="1:31" x14ac:dyDescent="0.25">
      <c r="A423" s="36">
        <v>414</v>
      </c>
      <c r="B423" s="33"/>
      <c r="C423" s="33"/>
      <c r="D423" s="27"/>
      <c r="E423" s="34"/>
      <c r="F423" s="169">
        <f t="shared" si="160"/>
        <v>0</v>
      </c>
      <c r="G423" s="170">
        <f t="shared" si="161"/>
        <v>0</v>
      </c>
      <c r="H423" s="171">
        <f t="shared" si="162"/>
        <v>0</v>
      </c>
      <c r="I423" s="16" t="e">
        <f t="shared" si="149"/>
        <v>#VALUE!</v>
      </c>
      <c r="J423" s="15" t="e">
        <f t="shared" si="141"/>
        <v>#VALUE!</v>
      </c>
      <c r="K423" s="16">
        <f t="shared" si="150"/>
        <v>0</v>
      </c>
      <c r="L423" s="16" t="e">
        <f t="shared" si="151"/>
        <v>#VALUE!</v>
      </c>
      <c r="M423" s="89">
        <f t="shared" si="152"/>
        <v>0</v>
      </c>
      <c r="N423" s="68">
        <f t="shared" si="153"/>
        <v>0</v>
      </c>
      <c r="O423" s="68" t="e">
        <f t="shared" si="154"/>
        <v>#VALUE!</v>
      </c>
      <c r="P423" s="68" t="e">
        <f t="shared" si="155"/>
        <v>#VALUE!</v>
      </c>
      <c r="Q423" s="17" t="e">
        <f t="shared" si="156"/>
        <v>#VALUE!</v>
      </c>
      <c r="R423" s="17" t="e">
        <f t="shared" si="157"/>
        <v>#VALUE!</v>
      </c>
      <c r="S423" s="17">
        <f t="shared" si="158"/>
        <v>0</v>
      </c>
      <c r="T423" s="35" t="str">
        <f t="shared" si="159"/>
        <v/>
      </c>
      <c r="U423" s="35" t="str">
        <f t="shared" si="139"/>
        <v/>
      </c>
      <c r="V423" s="35">
        <f t="shared" si="140"/>
        <v>0</v>
      </c>
      <c r="W423" s="161" t="e">
        <f>VLOOKUP(CertState,Lookups!$A$30:$E$32,2,FALSE)</f>
        <v>#N/A</v>
      </c>
      <c r="X423" s="162" t="str">
        <f t="shared" si="142"/>
        <v/>
      </c>
      <c r="Y423" s="135" t="e">
        <f>VLOOKUP(CertState,Lookups!$A$30:$E$32,3,FALSE)</f>
        <v>#N/A</v>
      </c>
      <c r="Z423" s="162" t="str">
        <f t="shared" si="143"/>
        <v/>
      </c>
      <c r="AA423" s="162" t="str">
        <f t="shared" si="144"/>
        <v/>
      </c>
      <c r="AB423" t="str">
        <f t="shared" si="145"/>
        <v/>
      </c>
      <c r="AC423" t="str">
        <f t="shared" si="146"/>
        <v/>
      </c>
      <c r="AD423" s="162" t="str">
        <f t="shared" si="147"/>
        <v/>
      </c>
      <c r="AE423" s="162">
        <f t="shared" si="148"/>
        <v>0</v>
      </c>
    </row>
    <row r="424" spans="1:31" x14ac:dyDescent="0.25">
      <c r="A424" s="36">
        <v>415</v>
      </c>
      <c r="B424" s="33"/>
      <c r="C424" s="33"/>
      <c r="D424" s="27"/>
      <c r="E424" s="34"/>
      <c r="F424" s="169">
        <f t="shared" si="160"/>
        <v>0</v>
      </c>
      <c r="G424" s="170">
        <f t="shared" si="161"/>
        <v>0</v>
      </c>
      <c r="H424" s="171">
        <f t="shared" si="162"/>
        <v>0</v>
      </c>
      <c r="I424" s="16" t="e">
        <f t="shared" si="149"/>
        <v>#VALUE!</v>
      </c>
      <c r="J424" s="15" t="e">
        <f t="shared" si="141"/>
        <v>#VALUE!</v>
      </c>
      <c r="K424" s="16">
        <f t="shared" si="150"/>
        <v>0</v>
      </c>
      <c r="L424" s="16" t="e">
        <f t="shared" si="151"/>
        <v>#VALUE!</v>
      </c>
      <c r="M424" s="89">
        <f t="shared" si="152"/>
        <v>0</v>
      </c>
      <c r="N424" s="68">
        <f t="shared" si="153"/>
        <v>0</v>
      </c>
      <c r="O424" s="68" t="e">
        <f t="shared" si="154"/>
        <v>#VALUE!</v>
      </c>
      <c r="P424" s="68" t="e">
        <f t="shared" si="155"/>
        <v>#VALUE!</v>
      </c>
      <c r="Q424" s="17" t="e">
        <f t="shared" si="156"/>
        <v>#VALUE!</v>
      </c>
      <c r="R424" s="17" t="e">
        <f t="shared" si="157"/>
        <v>#VALUE!</v>
      </c>
      <c r="S424" s="17">
        <f t="shared" si="158"/>
        <v>0</v>
      </c>
      <c r="T424" s="35" t="str">
        <f t="shared" si="159"/>
        <v/>
      </c>
      <c r="U424" s="35" t="str">
        <f t="shared" si="139"/>
        <v/>
      </c>
      <c r="V424" s="35">
        <f t="shared" si="140"/>
        <v>0</v>
      </c>
      <c r="W424" s="161" t="e">
        <f>VLOOKUP(CertState,Lookups!$A$30:$E$32,2,FALSE)</f>
        <v>#N/A</v>
      </c>
      <c r="X424" s="162" t="str">
        <f t="shared" si="142"/>
        <v/>
      </c>
      <c r="Y424" s="135" t="e">
        <f>VLOOKUP(CertState,Lookups!$A$30:$E$32,3,FALSE)</f>
        <v>#N/A</v>
      </c>
      <c r="Z424" s="162" t="str">
        <f t="shared" si="143"/>
        <v/>
      </c>
      <c r="AA424" s="162" t="str">
        <f t="shared" si="144"/>
        <v/>
      </c>
      <c r="AB424" t="str">
        <f t="shared" si="145"/>
        <v/>
      </c>
      <c r="AC424" t="str">
        <f t="shared" si="146"/>
        <v/>
      </c>
      <c r="AD424" s="162" t="str">
        <f t="shared" si="147"/>
        <v/>
      </c>
      <c r="AE424" s="162">
        <f t="shared" si="148"/>
        <v>0</v>
      </c>
    </row>
    <row r="425" spans="1:31" x14ac:dyDescent="0.25">
      <c r="A425" s="36">
        <v>416</v>
      </c>
      <c r="B425" s="33"/>
      <c r="C425" s="33"/>
      <c r="D425" s="27"/>
      <c r="E425" s="34"/>
      <c r="F425" s="169">
        <f t="shared" si="160"/>
        <v>0</v>
      </c>
      <c r="G425" s="170">
        <f t="shared" si="161"/>
        <v>0</v>
      </c>
      <c r="H425" s="171">
        <f t="shared" si="162"/>
        <v>0</v>
      </c>
      <c r="I425" s="16" t="e">
        <f t="shared" si="149"/>
        <v>#VALUE!</v>
      </c>
      <c r="J425" s="15" t="e">
        <f t="shared" si="141"/>
        <v>#VALUE!</v>
      </c>
      <c r="K425" s="16">
        <f t="shared" si="150"/>
        <v>0</v>
      </c>
      <c r="L425" s="16" t="e">
        <f t="shared" si="151"/>
        <v>#VALUE!</v>
      </c>
      <c r="M425" s="89">
        <f t="shared" si="152"/>
        <v>0</v>
      </c>
      <c r="N425" s="68">
        <f t="shared" si="153"/>
        <v>0</v>
      </c>
      <c r="O425" s="68" t="e">
        <f t="shared" si="154"/>
        <v>#VALUE!</v>
      </c>
      <c r="P425" s="68" t="e">
        <f t="shared" si="155"/>
        <v>#VALUE!</v>
      </c>
      <c r="Q425" s="17" t="e">
        <f t="shared" si="156"/>
        <v>#VALUE!</v>
      </c>
      <c r="R425" s="17" t="e">
        <f t="shared" si="157"/>
        <v>#VALUE!</v>
      </c>
      <c r="S425" s="17">
        <f t="shared" si="158"/>
        <v>0</v>
      </c>
      <c r="T425" s="35" t="str">
        <f t="shared" si="159"/>
        <v/>
      </c>
      <c r="U425" s="35" t="str">
        <f t="shared" si="139"/>
        <v/>
      </c>
      <c r="V425" s="35">
        <f t="shared" si="140"/>
        <v>0</v>
      </c>
      <c r="W425" s="161" t="e">
        <f>VLOOKUP(CertState,Lookups!$A$30:$E$32,2,FALSE)</f>
        <v>#N/A</v>
      </c>
      <c r="X425" s="162" t="str">
        <f t="shared" si="142"/>
        <v/>
      </c>
      <c r="Y425" s="135" t="e">
        <f>VLOOKUP(CertState,Lookups!$A$30:$E$32,3,FALSE)</f>
        <v>#N/A</v>
      </c>
      <c r="Z425" s="162" t="str">
        <f t="shared" si="143"/>
        <v/>
      </c>
      <c r="AA425" s="162" t="str">
        <f t="shared" si="144"/>
        <v/>
      </c>
      <c r="AB425" t="str">
        <f t="shared" si="145"/>
        <v/>
      </c>
      <c r="AC425" t="str">
        <f t="shared" si="146"/>
        <v/>
      </c>
      <c r="AD425" s="162" t="str">
        <f t="shared" si="147"/>
        <v/>
      </c>
      <c r="AE425" s="162">
        <f t="shared" si="148"/>
        <v>0</v>
      </c>
    </row>
    <row r="426" spans="1:31" x14ac:dyDescent="0.25">
      <c r="A426" s="36">
        <v>417</v>
      </c>
      <c r="B426" s="33"/>
      <c r="C426" s="33"/>
      <c r="D426" s="27"/>
      <c r="E426" s="34"/>
      <c r="F426" s="169">
        <f t="shared" si="160"/>
        <v>0</v>
      </c>
      <c r="G426" s="170">
        <f t="shared" si="161"/>
        <v>0</v>
      </c>
      <c r="H426" s="171">
        <f t="shared" si="162"/>
        <v>0</v>
      </c>
      <c r="I426" s="16" t="e">
        <f t="shared" si="149"/>
        <v>#VALUE!</v>
      </c>
      <c r="J426" s="15" t="e">
        <f t="shared" si="141"/>
        <v>#VALUE!</v>
      </c>
      <c r="K426" s="16">
        <f t="shared" si="150"/>
        <v>0</v>
      </c>
      <c r="L426" s="16" t="e">
        <f t="shared" si="151"/>
        <v>#VALUE!</v>
      </c>
      <c r="M426" s="89">
        <f t="shared" si="152"/>
        <v>0</v>
      </c>
      <c r="N426" s="68">
        <f t="shared" si="153"/>
        <v>0</v>
      </c>
      <c r="O426" s="68" t="e">
        <f t="shared" si="154"/>
        <v>#VALUE!</v>
      </c>
      <c r="P426" s="68" t="e">
        <f t="shared" si="155"/>
        <v>#VALUE!</v>
      </c>
      <c r="Q426" s="17" t="e">
        <f t="shared" si="156"/>
        <v>#VALUE!</v>
      </c>
      <c r="R426" s="17" t="e">
        <f t="shared" si="157"/>
        <v>#VALUE!</v>
      </c>
      <c r="S426" s="17">
        <f t="shared" si="158"/>
        <v>0</v>
      </c>
      <c r="T426" s="35" t="str">
        <f t="shared" si="159"/>
        <v/>
      </c>
      <c r="U426" s="35" t="str">
        <f t="shared" si="139"/>
        <v/>
      </c>
      <c r="V426" s="35">
        <f t="shared" si="140"/>
        <v>0</v>
      </c>
      <c r="W426" s="161" t="e">
        <f>VLOOKUP(CertState,Lookups!$A$30:$E$32,2,FALSE)</f>
        <v>#N/A</v>
      </c>
      <c r="X426" s="162" t="str">
        <f t="shared" si="142"/>
        <v/>
      </c>
      <c r="Y426" s="135" t="e">
        <f>VLOOKUP(CertState,Lookups!$A$30:$E$32,3,FALSE)</f>
        <v>#N/A</v>
      </c>
      <c r="Z426" s="162" t="str">
        <f t="shared" si="143"/>
        <v/>
      </c>
      <c r="AA426" s="162" t="str">
        <f t="shared" si="144"/>
        <v/>
      </c>
      <c r="AB426" t="str">
        <f t="shared" si="145"/>
        <v/>
      </c>
      <c r="AC426" t="str">
        <f t="shared" si="146"/>
        <v/>
      </c>
      <c r="AD426" s="162" t="str">
        <f t="shared" si="147"/>
        <v/>
      </c>
      <c r="AE426" s="162">
        <f t="shared" si="148"/>
        <v>0</v>
      </c>
    </row>
    <row r="427" spans="1:31" x14ac:dyDescent="0.25">
      <c r="A427" s="36">
        <v>418</v>
      </c>
      <c r="B427" s="33"/>
      <c r="C427" s="33"/>
      <c r="D427" s="27"/>
      <c r="E427" s="34"/>
      <c r="F427" s="169">
        <f t="shared" si="160"/>
        <v>0</v>
      </c>
      <c r="G427" s="170">
        <f t="shared" si="161"/>
        <v>0</v>
      </c>
      <c r="H427" s="171">
        <f t="shared" si="162"/>
        <v>0</v>
      </c>
      <c r="I427" s="16" t="e">
        <f t="shared" si="149"/>
        <v>#VALUE!</v>
      </c>
      <c r="J427" s="15" t="e">
        <f t="shared" si="141"/>
        <v>#VALUE!</v>
      </c>
      <c r="K427" s="16">
        <f t="shared" si="150"/>
        <v>0</v>
      </c>
      <c r="L427" s="16" t="e">
        <f t="shared" si="151"/>
        <v>#VALUE!</v>
      </c>
      <c r="M427" s="89">
        <f t="shared" si="152"/>
        <v>0</v>
      </c>
      <c r="N427" s="68">
        <f t="shared" si="153"/>
        <v>0</v>
      </c>
      <c r="O427" s="68" t="e">
        <f t="shared" si="154"/>
        <v>#VALUE!</v>
      </c>
      <c r="P427" s="68" t="e">
        <f t="shared" si="155"/>
        <v>#VALUE!</v>
      </c>
      <c r="Q427" s="17" t="e">
        <f t="shared" si="156"/>
        <v>#VALUE!</v>
      </c>
      <c r="R427" s="17" t="e">
        <f t="shared" si="157"/>
        <v>#VALUE!</v>
      </c>
      <c r="S427" s="17">
        <f t="shared" si="158"/>
        <v>0</v>
      </c>
      <c r="T427" s="35" t="str">
        <f t="shared" si="159"/>
        <v/>
      </c>
      <c r="U427" s="35" t="str">
        <f t="shared" si="139"/>
        <v/>
      </c>
      <c r="V427" s="35">
        <f t="shared" si="140"/>
        <v>0</v>
      </c>
      <c r="W427" s="161" t="e">
        <f>VLOOKUP(CertState,Lookups!$A$30:$E$32,2,FALSE)</f>
        <v>#N/A</v>
      </c>
      <c r="X427" s="162" t="str">
        <f t="shared" si="142"/>
        <v/>
      </c>
      <c r="Y427" s="135" t="e">
        <f>VLOOKUP(CertState,Lookups!$A$30:$E$32,3,FALSE)</f>
        <v>#N/A</v>
      </c>
      <c r="Z427" s="162" t="str">
        <f t="shared" si="143"/>
        <v/>
      </c>
      <c r="AA427" s="162" t="str">
        <f t="shared" si="144"/>
        <v/>
      </c>
      <c r="AB427" t="str">
        <f t="shared" si="145"/>
        <v/>
      </c>
      <c r="AC427" t="str">
        <f t="shared" si="146"/>
        <v/>
      </c>
      <c r="AD427" s="162" t="str">
        <f t="shared" si="147"/>
        <v/>
      </c>
      <c r="AE427" s="162">
        <f t="shared" si="148"/>
        <v>0</v>
      </c>
    </row>
    <row r="428" spans="1:31" x14ac:dyDescent="0.25">
      <c r="A428" s="36">
        <v>419</v>
      </c>
      <c r="B428" s="33"/>
      <c r="C428" s="33"/>
      <c r="D428" s="27"/>
      <c r="E428" s="34"/>
      <c r="F428" s="169">
        <f t="shared" si="160"/>
        <v>0</v>
      </c>
      <c r="G428" s="170">
        <f t="shared" si="161"/>
        <v>0</v>
      </c>
      <c r="H428" s="171">
        <f t="shared" si="162"/>
        <v>0</v>
      </c>
      <c r="I428" s="16" t="e">
        <f t="shared" si="149"/>
        <v>#VALUE!</v>
      </c>
      <c r="J428" s="15" t="e">
        <f t="shared" si="141"/>
        <v>#VALUE!</v>
      </c>
      <c r="K428" s="16">
        <f t="shared" si="150"/>
        <v>0</v>
      </c>
      <c r="L428" s="16" t="e">
        <f t="shared" si="151"/>
        <v>#VALUE!</v>
      </c>
      <c r="M428" s="89">
        <f t="shared" si="152"/>
        <v>0</v>
      </c>
      <c r="N428" s="68">
        <f t="shared" si="153"/>
        <v>0</v>
      </c>
      <c r="O428" s="68" t="e">
        <f t="shared" si="154"/>
        <v>#VALUE!</v>
      </c>
      <c r="P428" s="68" t="e">
        <f t="shared" si="155"/>
        <v>#VALUE!</v>
      </c>
      <c r="Q428" s="17" t="e">
        <f t="shared" si="156"/>
        <v>#VALUE!</v>
      </c>
      <c r="R428" s="17" t="e">
        <f t="shared" si="157"/>
        <v>#VALUE!</v>
      </c>
      <c r="S428" s="17">
        <f t="shared" si="158"/>
        <v>0</v>
      </c>
      <c r="T428" s="35" t="str">
        <f t="shared" si="159"/>
        <v/>
      </c>
      <c r="U428" s="35" t="str">
        <f t="shared" si="139"/>
        <v/>
      </c>
      <c r="V428" s="35">
        <f t="shared" si="140"/>
        <v>0</v>
      </c>
      <c r="W428" s="161" t="e">
        <f>VLOOKUP(CertState,Lookups!$A$30:$E$32,2,FALSE)</f>
        <v>#N/A</v>
      </c>
      <c r="X428" s="162" t="str">
        <f t="shared" si="142"/>
        <v/>
      </c>
      <c r="Y428" s="135" t="e">
        <f>VLOOKUP(CertState,Lookups!$A$30:$E$32,3,FALSE)</f>
        <v>#N/A</v>
      </c>
      <c r="Z428" s="162" t="str">
        <f t="shared" si="143"/>
        <v/>
      </c>
      <c r="AA428" s="162" t="str">
        <f t="shared" si="144"/>
        <v/>
      </c>
      <c r="AB428" t="str">
        <f t="shared" si="145"/>
        <v/>
      </c>
      <c r="AC428" t="str">
        <f t="shared" si="146"/>
        <v/>
      </c>
      <c r="AD428" s="162" t="str">
        <f t="shared" si="147"/>
        <v/>
      </c>
      <c r="AE428" s="162">
        <f t="shared" si="148"/>
        <v>0</v>
      </c>
    </row>
    <row r="429" spans="1:31" x14ac:dyDescent="0.25">
      <c r="A429" s="36">
        <v>420</v>
      </c>
      <c r="B429" s="33"/>
      <c r="C429" s="33"/>
      <c r="D429" s="27"/>
      <c r="E429" s="34"/>
      <c r="F429" s="169">
        <f t="shared" si="160"/>
        <v>0</v>
      </c>
      <c r="G429" s="170">
        <f t="shared" si="161"/>
        <v>0</v>
      </c>
      <c r="H429" s="171">
        <f t="shared" si="162"/>
        <v>0</v>
      </c>
      <c r="I429" s="16" t="e">
        <f t="shared" si="149"/>
        <v>#VALUE!</v>
      </c>
      <c r="J429" s="15" t="e">
        <f t="shared" si="141"/>
        <v>#VALUE!</v>
      </c>
      <c r="K429" s="16">
        <f t="shared" si="150"/>
        <v>0</v>
      </c>
      <c r="L429" s="16" t="e">
        <f t="shared" si="151"/>
        <v>#VALUE!</v>
      </c>
      <c r="M429" s="89">
        <f t="shared" si="152"/>
        <v>0</v>
      </c>
      <c r="N429" s="68">
        <f t="shared" si="153"/>
        <v>0</v>
      </c>
      <c r="O429" s="68" t="e">
        <f t="shared" si="154"/>
        <v>#VALUE!</v>
      </c>
      <c r="P429" s="68" t="e">
        <f t="shared" si="155"/>
        <v>#VALUE!</v>
      </c>
      <c r="Q429" s="17" t="e">
        <f t="shared" si="156"/>
        <v>#VALUE!</v>
      </c>
      <c r="R429" s="17" t="e">
        <f t="shared" si="157"/>
        <v>#VALUE!</v>
      </c>
      <c r="S429" s="17">
        <f t="shared" si="158"/>
        <v>0</v>
      </c>
      <c r="T429" s="35" t="str">
        <f t="shared" si="159"/>
        <v/>
      </c>
      <c r="U429" s="35" t="str">
        <f t="shared" si="139"/>
        <v/>
      </c>
      <c r="V429" s="35">
        <f t="shared" si="140"/>
        <v>0</v>
      </c>
      <c r="W429" s="161" t="e">
        <f>VLOOKUP(CertState,Lookups!$A$30:$E$32,2,FALSE)</f>
        <v>#N/A</v>
      </c>
      <c r="X429" s="162" t="str">
        <f t="shared" si="142"/>
        <v/>
      </c>
      <c r="Y429" s="135" t="e">
        <f>VLOOKUP(CertState,Lookups!$A$30:$E$32,3,FALSE)</f>
        <v>#N/A</v>
      </c>
      <c r="Z429" s="162" t="str">
        <f t="shared" si="143"/>
        <v/>
      </c>
      <c r="AA429" s="162" t="str">
        <f t="shared" si="144"/>
        <v/>
      </c>
      <c r="AB429" t="str">
        <f t="shared" si="145"/>
        <v/>
      </c>
      <c r="AC429" t="str">
        <f t="shared" si="146"/>
        <v/>
      </c>
      <c r="AD429" s="162" t="str">
        <f t="shared" si="147"/>
        <v/>
      </c>
      <c r="AE429" s="162">
        <f t="shared" si="148"/>
        <v>0</v>
      </c>
    </row>
    <row r="430" spans="1:31" x14ac:dyDescent="0.25">
      <c r="A430" s="36">
        <v>421</v>
      </c>
      <c r="B430" s="33"/>
      <c r="C430" s="33"/>
      <c r="D430" s="27"/>
      <c r="E430" s="34"/>
      <c r="F430" s="169">
        <f t="shared" si="160"/>
        <v>0</v>
      </c>
      <c r="G430" s="170">
        <f t="shared" si="161"/>
        <v>0</v>
      </c>
      <c r="H430" s="171">
        <f t="shared" si="162"/>
        <v>0</v>
      </c>
      <c r="I430" s="16" t="e">
        <f t="shared" si="149"/>
        <v>#VALUE!</v>
      </c>
      <c r="J430" s="15" t="e">
        <f t="shared" si="141"/>
        <v>#VALUE!</v>
      </c>
      <c r="K430" s="16">
        <f t="shared" si="150"/>
        <v>0</v>
      </c>
      <c r="L430" s="16" t="e">
        <f t="shared" si="151"/>
        <v>#VALUE!</v>
      </c>
      <c r="M430" s="89">
        <f t="shared" si="152"/>
        <v>0</v>
      </c>
      <c r="N430" s="68">
        <f t="shared" si="153"/>
        <v>0</v>
      </c>
      <c r="O430" s="68" t="e">
        <f t="shared" si="154"/>
        <v>#VALUE!</v>
      </c>
      <c r="P430" s="68" t="e">
        <f t="shared" si="155"/>
        <v>#VALUE!</v>
      </c>
      <c r="Q430" s="17" t="e">
        <f t="shared" si="156"/>
        <v>#VALUE!</v>
      </c>
      <c r="R430" s="17" t="e">
        <f t="shared" si="157"/>
        <v>#VALUE!</v>
      </c>
      <c r="S430" s="17">
        <f t="shared" si="158"/>
        <v>0</v>
      </c>
      <c r="T430" s="35" t="str">
        <f t="shared" si="159"/>
        <v/>
      </c>
      <c r="U430" s="35" t="str">
        <f t="shared" si="139"/>
        <v/>
      </c>
      <c r="V430" s="35">
        <f t="shared" si="140"/>
        <v>0</v>
      </c>
      <c r="W430" s="161" t="e">
        <f>VLOOKUP(CertState,Lookups!$A$30:$E$32,2,FALSE)</f>
        <v>#N/A</v>
      </c>
      <c r="X430" s="162" t="str">
        <f t="shared" si="142"/>
        <v/>
      </c>
      <c r="Y430" s="135" t="e">
        <f>VLOOKUP(CertState,Lookups!$A$30:$E$32,3,FALSE)</f>
        <v>#N/A</v>
      </c>
      <c r="Z430" s="162" t="str">
        <f t="shared" si="143"/>
        <v/>
      </c>
      <c r="AA430" s="162" t="str">
        <f t="shared" si="144"/>
        <v/>
      </c>
      <c r="AB430" t="str">
        <f t="shared" si="145"/>
        <v/>
      </c>
      <c r="AC430" t="str">
        <f t="shared" si="146"/>
        <v/>
      </c>
      <c r="AD430" s="162" t="str">
        <f t="shared" si="147"/>
        <v/>
      </c>
      <c r="AE430" s="162">
        <f t="shared" si="148"/>
        <v>0</v>
      </c>
    </row>
    <row r="431" spans="1:31" x14ac:dyDescent="0.25">
      <c r="A431" s="36">
        <v>422</v>
      </c>
      <c r="B431" s="33"/>
      <c r="C431" s="33"/>
      <c r="D431" s="27"/>
      <c r="E431" s="34"/>
      <c r="F431" s="169">
        <f t="shared" si="160"/>
        <v>0</v>
      </c>
      <c r="G431" s="170">
        <f t="shared" si="161"/>
        <v>0</v>
      </c>
      <c r="H431" s="171">
        <f t="shared" si="162"/>
        <v>0</v>
      </c>
      <c r="I431" s="16" t="e">
        <f t="shared" si="149"/>
        <v>#VALUE!</v>
      </c>
      <c r="J431" s="15" t="e">
        <f t="shared" si="141"/>
        <v>#VALUE!</v>
      </c>
      <c r="K431" s="16">
        <f t="shared" si="150"/>
        <v>0</v>
      </c>
      <c r="L431" s="16" t="e">
        <f t="shared" si="151"/>
        <v>#VALUE!</v>
      </c>
      <c r="M431" s="89">
        <f t="shared" si="152"/>
        <v>0</v>
      </c>
      <c r="N431" s="68">
        <f t="shared" si="153"/>
        <v>0</v>
      </c>
      <c r="O431" s="68" t="e">
        <f t="shared" si="154"/>
        <v>#VALUE!</v>
      </c>
      <c r="P431" s="68" t="e">
        <f t="shared" si="155"/>
        <v>#VALUE!</v>
      </c>
      <c r="Q431" s="17" t="e">
        <f t="shared" si="156"/>
        <v>#VALUE!</v>
      </c>
      <c r="R431" s="17" t="e">
        <f t="shared" si="157"/>
        <v>#VALUE!</v>
      </c>
      <c r="S431" s="17">
        <f t="shared" si="158"/>
        <v>0</v>
      </c>
      <c r="T431" s="35" t="str">
        <f t="shared" si="159"/>
        <v/>
      </c>
      <c r="U431" s="35" t="str">
        <f t="shared" si="139"/>
        <v/>
      </c>
      <c r="V431" s="35">
        <f t="shared" si="140"/>
        <v>0</v>
      </c>
      <c r="W431" s="161" t="e">
        <f>VLOOKUP(CertState,Lookups!$A$30:$E$32,2,FALSE)</f>
        <v>#N/A</v>
      </c>
      <c r="X431" s="162" t="str">
        <f t="shared" si="142"/>
        <v/>
      </c>
      <c r="Y431" s="135" t="e">
        <f>VLOOKUP(CertState,Lookups!$A$30:$E$32,3,FALSE)</f>
        <v>#N/A</v>
      </c>
      <c r="Z431" s="162" t="str">
        <f t="shared" si="143"/>
        <v/>
      </c>
      <c r="AA431" s="162" t="str">
        <f t="shared" si="144"/>
        <v/>
      </c>
      <c r="AB431" t="str">
        <f t="shared" si="145"/>
        <v/>
      </c>
      <c r="AC431" t="str">
        <f t="shared" si="146"/>
        <v/>
      </c>
      <c r="AD431" s="162" t="str">
        <f t="shared" si="147"/>
        <v/>
      </c>
      <c r="AE431" s="162">
        <f t="shared" si="148"/>
        <v>0</v>
      </c>
    </row>
    <row r="432" spans="1:31" x14ac:dyDescent="0.25">
      <c r="A432" s="36">
        <v>423</v>
      </c>
      <c r="B432" s="33"/>
      <c r="C432" s="33"/>
      <c r="D432" s="27"/>
      <c r="E432" s="34"/>
      <c r="F432" s="169">
        <f t="shared" si="160"/>
        <v>0</v>
      </c>
      <c r="G432" s="170">
        <f t="shared" si="161"/>
        <v>0</v>
      </c>
      <c r="H432" s="171">
        <f t="shared" si="162"/>
        <v>0</v>
      </c>
      <c r="I432" s="16" t="e">
        <f t="shared" si="149"/>
        <v>#VALUE!</v>
      </c>
      <c r="J432" s="15" t="e">
        <f t="shared" si="141"/>
        <v>#VALUE!</v>
      </c>
      <c r="K432" s="16">
        <f t="shared" si="150"/>
        <v>0</v>
      </c>
      <c r="L432" s="16" t="e">
        <f t="shared" si="151"/>
        <v>#VALUE!</v>
      </c>
      <c r="M432" s="89">
        <f t="shared" si="152"/>
        <v>0</v>
      </c>
      <c r="N432" s="68">
        <f t="shared" si="153"/>
        <v>0</v>
      </c>
      <c r="O432" s="68" t="e">
        <f t="shared" si="154"/>
        <v>#VALUE!</v>
      </c>
      <c r="P432" s="68" t="e">
        <f t="shared" si="155"/>
        <v>#VALUE!</v>
      </c>
      <c r="Q432" s="17" t="e">
        <f t="shared" si="156"/>
        <v>#VALUE!</v>
      </c>
      <c r="R432" s="17" t="e">
        <f t="shared" si="157"/>
        <v>#VALUE!</v>
      </c>
      <c r="S432" s="17">
        <f t="shared" si="158"/>
        <v>0</v>
      </c>
      <c r="T432" s="35" t="str">
        <f t="shared" si="159"/>
        <v/>
      </c>
      <c r="U432" s="35" t="str">
        <f t="shared" si="139"/>
        <v/>
      </c>
      <c r="V432" s="35">
        <f t="shared" si="140"/>
        <v>0</v>
      </c>
      <c r="W432" s="161" t="e">
        <f>VLOOKUP(CertState,Lookups!$A$30:$E$32,2,FALSE)</f>
        <v>#N/A</v>
      </c>
      <c r="X432" s="162" t="str">
        <f t="shared" si="142"/>
        <v/>
      </c>
      <c r="Y432" s="135" t="e">
        <f>VLOOKUP(CertState,Lookups!$A$30:$E$32,3,FALSE)</f>
        <v>#N/A</v>
      </c>
      <c r="Z432" s="162" t="str">
        <f t="shared" si="143"/>
        <v/>
      </c>
      <c r="AA432" s="162" t="str">
        <f t="shared" si="144"/>
        <v/>
      </c>
      <c r="AB432" t="str">
        <f t="shared" si="145"/>
        <v/>
      </c>
      <c r="AC432" t="str">
        <f t="shared" si="146"/>
        <v/>
      </c>
      <c r="AD432" s="162" t="str">
        <f t="shared" si="147"/>
        <v/>
      </c>
      <c r="AE432" s="162">
        <f t="shared" si="148"/>
        <v>0</v>
      </c>
    </row>
    <row r="433" spans="1:31" x14ac:dyDescent="0.25">
      <c r="A433" s="36">
        <v>424</v>
      </c>
      <c r="B433" s="33"/>
      <c r="C433" s="33"/>
      <c r="D433" s="27"/>
      <c r="E433" s="34"/>
      <c r="F433" s="169">
        <f t="shared" si="160"/>
        <v>0</v>
      </c>
      <c r="G433" s="170">
        <f t="shared" si="161"/>
        <v>0</v>
      </c>
      <c r="H433" s="171">
        <f t="shared" si="162"/>
        <v>0</v>
      </c>
      <c r="I433" s="16" t="e">
        <f t="shared" si="149"/>
        <v>#VALUE!</v>
      </c>
      <c r="J433" s="15" t="e">
        <f t="shared" si="141"/>
        <v>#VALUE!</v>
      </c>
      <c r="K433" s="16">
        <f t="shared" si="150"/>
        <v>0</v>
      </c>
      <c r="L433" s="16" t="e">
        <f t="shared" si="151"/>
        <v>#VALUE!</v>
      </c>
      <c r="M433" s="89">
        <f t="shared" si="152"/>
        <v>0</v>
      </c>
      <c r="N433" s="68">
        <f t="shared" si="153"/>
        <v>0</v>
      </c>
      <c r="O433" s="68" t="e">
        <f t="shared" si="154"/>
        <v>#VALUE!</v>
      </c>
      <c r="P433" s="68" t="e">
        <f t="shared" si="155"/>
        <v>#VALUE!</v>
      </c>
      <c r="Q433" s="17" t="e">
        <f t="shared" si="156"/>
        <v>#VALUE!</v>
      </c>
      <c r="R433" s="17" t="e">
        <f t="shared" si="157"/>
        <v>#VALUE!</v>
      </c>
      <c r="S433" s="17">
        <f t="shared" si="158"/>
        <v>0</v>
      </c>
      <c r="T433" s="35" t="str">
        <f t="shared" si="159"/>
        <v/>
      </c>
      <c r="U433" s="35" t="str">
        <f t="shared" si="139"/>
        <v/>
      </c>
      <c r="V433" s="35">
        <f t="shared" si="140"/>
        <v>0</v>
      </c>
      <c r="W433" s="161" t="e">
        <f>VLOOKUP(CertState,Lookups!$A$30:$E$32,2,FALSE)</f>
        <v>#N/A</v>
      </c>
      <c r="X433" s="162" t="str">
        <f t="shared" si="142"/>
        <v/>
      </c>
      <c r="Y433" s="135" t="e">
        <f>VLOOKUP(CertState,Lookups!$A$30:$E$32,3,FALSE)</f>
        <v>#N/A</v>
      </c>
      <c r="Z433" s="162" t="str">
        <f t="shared" si="143"/>
        <v/>
      </c>
      <c r="AA433" s="162" t="str">
        <f t="shared" si="144"/>
        <v/>
      </c>
      <c r="AB433" t="str">
        <f t="shared" si="145"/>
        <v/>
      </c>
      <c r="AC433" t="str">
        <f t="shared" si="146"/>
        <v/>
      </c>
      <c r="AD433" s="162" t="str">
        <f t="shared" si="147"/>
        <v/>
      </c>
      <c r="AE433" s="162">
        <f t="shared" si="148"/>
        <v>0</v>
      </c>
    </row>
    <row r="434" spans="1:31" x14ac:dyDescent="0.25">
      <c r="A434" s="36">
        <v>425</v>
      </c>
      <c r="B434" s="33"/>
      <c r="C434" s="33"/>
      <c r="D434" s="27"/>
      <c r="E434" s="34"/>
      <c r="F434" s="169">
        <f t="shared" si="160"/>
        <v>0</v>
      </c>
      <c r="G434" s="170">
        <f t="shared" si="161"/>
        <v>0</v>
      </c>
      <c r="H434" s="171">
        <f t="shared" si="162"/>
        <v>0</v>
      </c>
      <c r="I434" s="16" t="e">
        <f t="shared" si="149"/>
        <v>#VALUE!</v>
      </c>
      <c r="J434" s="15" t="e">
        <f t="shared" si="141"/>
        <v>#VALUE!</v>
      </c>
      <c r="K434" s="16">
        <f t="shared" si="150"/>
        <v>0</v>
      </c>
      <c r="L434" s="16" t="e">
        <f t="shared" si="151"/>
        <v>#VALUE!</v>
      </c>
      <c r="M434" s="89">
        <f t="shared" si="152"/>
        <v>0</v>
      </c>
      <c r="N434" s="68">
        <f t="shared" si="153"/>
        <v>0</v>
      </c>
      <c r="O434" s="68" t="e">
        <f t="shared" si="154"/>
        <v>#VALUE!</v>
      </c>
      <c r="P434" s="68" t="e">
        <f t="shared" si="155"/>
        <v>#VALUE!</v>
      </c>
      <c r="Q434" s="17" t="e">
        <f t="shared" si="156"/>
        <v>#VALUE!</v>
      </c>
      <c r="R434" s="17" t="e">
        <f t="shared" si="157"/>
        <v>#VALUE!</v>
      </c>
      <c r="S434" s="17">
        <f t="shared" si="158"/>
        <v>0</v>
      </c>
      <c r="T434" s="35" t="str">
        <f t="shared" si="159"/>
        <v/>
      </c>
      <c r="U434" s="35" t="str">
        <f t="shared" si="139"/>
        <v/>
      </c>
      <c r="V434" s="35">
        <f t="shared" si="140"/>
        <v>0</v>
      </c>
      <c r="W434" s="161" t="e">
        <f>VLOOKUP(CertState,Lookups!$A$30:$E$32,2,FALSE)</f>
        <v>#N/A</v>
      </c>
      <c r="X434" s="162" t="str">
        <f t="shared" si="142"/>
        <v/>
      </c>
      <c r="Y434" s="135" t="e">
        <f>VLOOKUP(CertState,Lookups!$A$30:$E$32,3,FALSE)</f>
        <v>#N/A</v>
      </c>
      <c r="Z434" s="162" t="str">
        <f t="shared" si="143"/>
        <v/>
      </c>
      <c r="AA434" s="162" t="str">
        <f t="shared" si="144"/>
        <v/>
      </c>
      <c r="AB434" t="str">
        <f t="shared" si="145"/>
        <v/>
      </c>
      <c r="AC434" t="str">
        <f t="shared" si="146"/>
        <v/>
      </c>
      <c r="AD434" s="162" t="str">
        <f t="shared" si="147"/>
        <v/>
      </c>
      <c r="AE434" s="162">
        <f t="shared" si="148"/>
        <v>0</v>
      </c>
    </row>
    <row r="435" spans="1:31" x14ac:dyDescent="0.25">
      <c r="A435" s="36">
        <v>426</v>
      </c>
      <c r="B435" s="33"/>
      <c r="C435" s="33"/>
      <c r="D435" s="27"/>
      <c r="E435" s="34"/>
      <c r="F435" s="169">
        <f t="shared" si="160"/>
        <v>0</v>
      </c>
      <c r="G435" s="170">
        <f t="shared" si="161"/>
        <v>0</v>
      </c>
      <c r="H435" s="171">
        <f t="shared" si="162"/>
        <v>0</v>
      </c>
      <c r="I435" s="16" t="e">
        <f t="shared" si="149"/>
        <v>#VALUE!</v>
      </c>
      <c r="J435" s="15" t="e">
        <f t="shared" si="141"/>
        <v>#VALUE!</v>
      </c>
      <c r="K435" s="16">
        <f t="shared" si="150"/>
        <v>0</v>
      </c>
      <c r="L435" s="16" t="e">
        <f t="shared" si="151"/>
        <v>#VALUE!</v>
      </c>
      <c r="M435" s="89">
        <f t="shared" si="152"/>
        <v>0</v>
      </c>
      <c r="N435" s="68">
        <f t="shared" si="153"/>
        <v>0</v>
      </c>
      <c r="O435" s="68" t="e">
        <f t="shared" si="154"/>
        <v>#VALUE!</v>
      </c>
      <c r="P435" s="68" t="e">
        <f t="shared" si="155"/>
        <v>#VALUE!</v>
      </c>
      <c r="Q435" s="17" t="e">
        <f t="shared" si="156"/>
        <v>#VALUE!</v>
      </c>
      <c r="R435" s="17" t="e">
        <f t="shared" si="157"/>
        <v>#VALUE!</v>
      </c>
      <c r="S435" s="17">
        <f t="shared" si="158"/>
        <v>0</v>
      </c>
      <c r="T435" s="35" t="str">
        <f t="shared" si="159"/>
        <v/>
      </c>
      <c r="U435" s="35" t="str">
        <f t="shared" si="139"/>
        <v/>
      </c>
      <c r="V435" s="35">
        <f t="shared" si="140"/>
        <v>0</v>
      </c>
      <c r="W435" s="161" t="e">
        <f>VLOOKUP(CertState,Lookups!$A$30:$E$32,2,FALSE)</f>
        <v>#N/A</v>
      </c>
      <c r="X435" s="162" t="str">
        <f t="shared" si="142"/>
        <v/>
      </c>
      <c r="Y435" s="135" t="e">
        <f>VLOOKUP(CertState,Lookups!$A$30:$E$32,3,FALSE)</f>
        <v>#N/A</v>
      </c>
      <c r="Z435" s="162" t="str">
        <f t="shared" si="143"/>
        <v/>
      </c>
      <c r="AA435" s="162" t="str">
        <f t="shared" si="144"/>
        <v/>
      </c>
      <c r="AB435" t="str">
        <f t="shared" si="145"/>
        <v/>
      </c>
      <c r="AC435" t="str">
        <f t="shared" si="146"/>
        <v/>
      </c>
      <c r="AD435" s="162" t="str">
        <f t="shared" si="147"/>
        <v/>
      </c>
      <c r="AE435" s="162">
        <f t="shared" si="148"/>
        <v>0</v>
      </c>
    </row>
    <row r="436" spans="1:31" x14ac:dyDescent="0.25">
      <c r="A436" s="36">
        <v>427</v>
      </c>
      <c r="B436" s="33"/>
      <c r="C436" s="33"/>
      <c r="D436" s="27"/>
      <c r="E436" s="34"/>
      <c r="F436" s="169">
        <f t="shared" si="160"/>
        <v>0</v>
      </c>
      <c r="G436" s="170">
        <f t="shared" si="161"/>
        <v>0</v>
      </c>
      <c r="H436" s="171">
        <f t="shared" si="162"/>
        <v>0</v>
      </c>
      <c r="I436" s="16" t="e">
        <f t="shared" si="149"/>
        <v>#VALUE!</v>
      </c>
      <c r="J436" s="15" t="e">
        <f t="shared" si="141"/>
        <v>#VALUE!</v>
      </c>
      <c r="K436" s="16">
        <f t="shared" si="150"/>
        <v>0</v>
      </c>
      <c r="L436" s="16" t="e">
        <f t="shared" si="151"/>
        <v>#VALUE!</v>
      </c>
      <c r="M436" s="89">
        <f t="shared" si="152"/>
        <v>0</v>
      </c>
      <c r="N436" s="68">
        <f t="shared" si="153"/>
        <v>0</v>
      </c>
      <c r="O436" s="68" t="e">
        <f t="shared" si="154"/>
        <v>#VALUE!</v>
      </c>
      <c r="P436" s="68" t="e">
        <f t="shared" si="155"/>
        <v>#VALUE!</v>
      </c>
      <c r="Q436" s="17" t="e">
        <f t="shared" si="156"/>
        <v>#VALUE!</v>
      </c>
      <c r="R436" s="17" t="e">
        <f t="shared" si="157"/>
        <v>#VALUE!</v>
      </c>
      <c r="S436" s="17">
        <f t="shared" si="158"/>
        <v>0</v>
      </c>
      <c r="T436" s="35" t="str">
        <f t="shared" si="159"/>
        <v/>
      </c>
      <c r="U436" s="35" t="str">
        <f t="shared" si="139"/>
        <v/>
      </c>
      <c r="V436" s="35">
        <f t="shared" si="140"/>
        <v>0</v>
      </c>
      <c r="W436" s="161" t="e">
        <f>VLOOKUP(CertState,Lookups!$A$30:$E$32,2,FALSE)</f>
        <v>#N/A</v>
      </c>
      <c r="X436" s="162" t="str">
        <f t="shared" si="142"/>
        <v/>
      </c>
      <c r="Y436" s="135" t="e">
        <f>VLOOKUP(CertState,Lookups!$A$30:$E$32,3,FALSE)</f>
        <v>#N/A</v>
      </c>
      <c r="Z436" s="162" t="str">
        <f t="shared" si="143"/>
        <v/>
      </c>
      <c r="AA436" s="162" t="str">
        <f t="shared" si="144"/>
        <v/>
      </c>
      <c r="AB436" t="str">
        <f t="shared" si="145"/>
        <v/>
      </c>
      <c r="AC436" t="str">
        <f t="shared" si="146"/>
        <v/>
      </c>
      <c r="AD436" s="162" t="str">
        <f t="shared" si="147"/>
        <v/>
      </c>
      <c r="AE436" s="162">
        <f t="shared" si="148"/>
        <v>0</v>
      </c>
    </row>
    <row r="437" spans="1:31" x14ac:dyDescent="0.25">
      <c r="A437" s="36">
        <v>428</v>
      </c>
      <c r="B437" s="33"/>
      <c r="C437" s="33"/>
      <c r="D437" s="27"/>
      <c r="E437" s="34"/>
      <c r="F437" s="169">
        <f t="shared" si="160"/>
        <v>0</v>
      </c>
      <c r="G437" s="170">
        <f t="shared" si="161"/>
        <v>0</v>
      </c>
      <c r="H437" s="171">
        <f t="shared" si="162"/>
        <v>0</v>
      </c>
      <c r="I437" s="16" t="e">
        <f t="shared" si="149"/>
        <v>#VALUE!</v>
      </c>
      <c r="J437" s="15" t="e">
        <f t="shared" si="141"/>
        <v>#VALUE!</v>
      </c>
      <c r="K437" s="16">
        <f t="shared" si="150"/>
        <v>0</v>
      </c>
      <c r="L437" s="16" t="e">
        <f t="shared" si="151"/>
        <v>#VALUE!</v>
      </c>
      <c r="M437" s="89">
        <f t="shared" si="152"/>
        <v>0</v>
      </c>
      <c r="N437" s="68">
        <f t="shared" si="153"/>
        <v>0</v>
      </c>
      <c r="O437" s="68" t="e">
        <f t="shared" si="154"/>
        <v>#VALUE!</v>
      </c>
      <c r="P437" s="68" t="e">
        <f t="shared" si="155"/>
        <v>#VALUE!</v>
      </c>
      <c r="Q437" s="17" t="e">
        <f t="shared" si="156"/>
        <v>#VALUE!</v>
      </c>
      <c r="R437" s="17" t="e">
        <f t="shared" si="157"/>
        <v>#VALUE!</v>
      </c>
      <c r="S437" s="17">
        <f t="shared" si="158"/>
        <v>0</v>
      </c>
      <c r="T437" s="35" t="str">
        <f t="shared" si="159"/>
        <v/>
      </c>
      <c r="U437" s="35" t="str">
        <f t="shared" si="139"/>
        <v/>
      </c>
      <c r="V437" s="35">
        <f t="shared" si="140"/>
        <v>0</v>
      </c>
      <c r="W437" s="161" t="e">
        <f>VLOOKUP(CertState,Lookups!$A$30:$E$32,2,FALSE)</f>
        <v>#N/A</v>
      </c>
      <c r="X437" s="162" t="str">
        <f t="shared" si="142"/>
        <v/>
      </c>
      <c r="Y437" s="135" t="e">
        <f>VLOOKUP(CertState,Lookups!$A$30:$E$32,3,FALSE)</f>
        <v>#N/A</v>
      </c>
      <c r="Z437" s="162" t="str">
        <f t="shared" si="143"/>
        <v/>
      </c>
      <c r="AA437" s="162" t="str">
        <f t="shared" si="144"/>
        <v/>
      </c>
      <c r="AB437" t="str">
        <f t="shared" si="145"/>
        <v/>
      </c>
      <c r="AC437" t="str">
        <f t="shared" si="146"/>
        <v/>
      </c>
      <c r="AD437" s="162" t="str">
        <f t="shared" si="147"/>
        <v/>
      </c>
      <c r="AE437" s="162">
        <f t="shared" si="148"/>
        <v>0</v>
      </c>
    </row>
    <row r="438" spans="1:31" x14ac:dyDescent="0.25">
      <c r="A438" s="36">
        <v>429</v>
      </c>
      <c r="B438" s="33"/>
      <c r="C438" s="33"/>
      <c r="D438" s="27"/>
      <c r="E438" s="34"/>
      <c r="F438" s="169">
        <f t="shared" si="160"/>
        <v>0</v>
      </c>
      <c r="G438" s="170">
        <f t="shared" si="161"/>
        <v>0</v>
      </c>
      <c r="H438" s="171">
        <f t="shared" si="162"/>
        <v>0</v>
      </c>
      <c r="I438" s="16" t="e">
        <f t="shared" si="149"/>
        <v>#VALUE!</v>
      </c>
      <c r="J438" s="15" t="e">
        <f t="shared" si="141"/>
        <v>#VALUE!</v>
      </c>
      <c r="K438" s="16">
        <f t="shared" si="150"/>
        <v>0</v>
      </c>
      <c r="L438" s="16" t="e">
        <f t="shared" si="151"/>
        <v>#VALUE!</v>
      </c>
      <c r="M438" s="89">
        <f t="shared" si="152"/>
        <v>0</v>
      </c>
      <c r="N438" s="68">
        <f t="shared" si="153"/>
        <v>0</v>
      </c>
      <c r="O438" s="68" t="e">
        <f t="shared" si="154"/>
        <v>#VALUE!</v>
      </c>
      <c r="P438" s="68" t="e">
        <f t="shared" si="155"/>
        <v>#VALUE!</v>
      </c>
      <c r="Q438" s="17" t="e">
        <f t="shared" si="156"/>
        <v>#VALUE!</v>
      </c>
      <c r="R438" s="17" t="e">
        <f t="shared" si="157"/>
        <v>#VALUE!</v>
      </c>
      <c r="S438" s="17">
        <f t="shared" si="158"/>
        <v>0</v>
      </c>
      <c r="T438" s="35" t="str">
        <f t="shared" si="159"/>
        <v/>
      </c>
      <c r="U438" s="35" t="str">
        <f t="shared" si="139"/>
        <v/>
      </c>
      <c r="V438" s="35">
        <f t="shared" si="140"/>
        <v>0</v>
      </c>
      <c r="W438" s="161" t="e">
        <f>VLOOKUP(CertState,Lookups!$A$30:$E$32,2,FALSE)</f>
        <v>#N/A</v>
      </c>
      <c r="X438" s="162" t="str">
        <f t="shared" si="142"/>
        <v/>
      </c>
      <c r="Y438" s="135" t="e">
        <f>VLOOKUP(CertState,Lookups!$A$30:$E$32,3,FALSE)</f>
        <v>#N/A</v>
      </c>
      <c r="Z438" s="162" t="str">
        <f t="shared" si="143"/>
        <v/>
      </c>
      <c r="AA438" s="162" t="str">
        <f t="shared" si="144"/>
        <v/>
      </c>
      <c r="AB438" t="str">
        <f t="shared" si="145"/>
        <v/>
      </c>
      <c r="AC438" t="str">
        <f t="shared" si="146"/>
        <v/>
      </c>
      <c r="AD438" s="162" t="str">
        <f t="shared" si="147"/>
        <v/>
      </c>
      <c r="AE438" s="162">
        <f t="shared" si="148"/>
        <v>0</v>
      </c>
    </row>
    <row r="439" spans="1:31" x14ac:dyDescent="0.25">
      <c r="A439" s="36">
        <v>430</v>
      </c>
      <c r="B439" s="33"/>
      <c r="C439" s="33"/>
      <c r="D439" s="27"/>
      <c r="E439" s="34"/>
      <c r="F439" s="169">
        <f t="shared" si="160"/>
        <v>0</v>
      </c>
      <c r="G439" s="170">
        <f t="shared" si="161"/>
        <v>0</v>
      </c>
      <c r="H439" s="171">
        <f t="shared" si="162"/>
        <v>0</v>
      </c>
      <c r="I439" s="16" t="e">
        <f t="shared" si="149"/>
        <v>#VALUE!</v>
      </c>
      <c r="J439" s="15" t="e">
        <f t="shared" si="141"/>
        <v>#VALUE!</v>
      </c>
      <c r="K439" s="16">
        <f t="shared" si="150"/>
        <v>0</v>
      </c>
      <c r="L439" s="16" t="e">
        <f t="shared" si="151"/>
        <v>#VALUE!</v>
      </c>
      <c r="M439" s="89">
        <f t="shared" si="152"/>
        <v>0</v>
      </c>
      <c r="N439" s="68">
        <f t="shared" si="153"/>
        <v>0</v>
      </c>
      <c r="O439" s="68" t="e">
        <f t="shared" si="154"/>
        <v>#VALUE!</v>
      </c>
      <c r="P439" s="68" t="e">
        <f t="shared" si="155"/>
        <v>#VALUE!</v>
      </c>
      <c r="Q439" s="17" t="e">
        <f t="shared" si="156"/>
        <v>#VALUE!</v>
      </c>
      <c r="R439" s="17" t="e">
        <f t="shared" si="157"/>
        <v>#VALUE!</v>
      </c>
      <c r="S439" s="17">
        <f t="shared" si="158"/>
        <v>0</v>
      </c>
      <c r="T439" s="35" t="str">
        <f t="shared" si="159"/>
        <v/>
      </c>
      <c r="U439" s="35" t="str">
        <f t="shared" si="139"/>
        <v/>
      </c>
      <c r="V439" s="35">
        <f t="shared" si="140"/>
        <v>0</v>
      </c>
      <c r="W439" s="161" t="e">
        <f>VLOOKUP(CertState,Lookups!$A$30:$E$32,2,FALSE)</f>
        <v>#N/A</v>
      </c>
      <c r="X439" s="162" t="str">
        <f t="shared" si="142"/>
        <v/>
      </c>
      <c r="Y439" s="135" t="e">
        <f>VLOOKUP(CertState,Lookups!$A$30:$E$32,3,FALSE)</f>
        <v>#N/A</v>
      </c>
      <c r="Z439" s="162" t="str">
        <f t="shared" si="143"/>
        <v/>
      </c>
      <c r="AA439" s="162" t="str">
        <f t="shared" si="144"/>
        <v/>
      </c>
      <c r="AB439" t="str">
        <f t="shared" si="145"/>
        <v/>
      </c>
      <c r="AC439" t="str">
        <f t="shared" si="146"/>
        <v/>
      </c>
      <c r="AD439" s="162" t="str">
        <f t="shared" si="147"/>
        <v/>
      </c>
      <c r="AE439" s="162">
        <f t="shared" si="148"/>
        <v>0</v>
      </c>
    </row>
    <row r="440" spans="1:31" x14ac:dyDescent="0.25">
      <c r="A440" s="36">
        <v>431</v>
      </c>
      <c r="B440" s="33"/>
      <c r="C440" s="33"/>
      <c r="D440" s="27"/>
      <c r="E440" s="34"/>
      <c r="F440" s="169">
        <f t="shared" si="160"/>
        <v>0</v>
      </c>
      <c r="G440" s="170">
        <f t="shared" si="161"/>
        <v>0</v>
      </c>
      <c r="H440" s="171">
        <f t="shared" si="162"/>
        <v>0</v>
      </c>
      <c r="I440" s="16" t="e">
        <f t="shared" si="149"/>
        <v>#VALUE!</v>
      </c>
      <c r="J440" s="15" t="e">
        <f t="shared" si="141"/>
        <v>#VALUE!</v>
      </c>
      <c r="K440" s="16">
        <f t="shared" si="150"/>
        <v>0</v>
      </c>
      <c r="L440" s="16" t="e">
        <f t="shared" si="151"/>
        <v>#VALUE!</v>
      </c>
      <c r="M440" s="89">
        <f t="shared" si="152"/>
        <v>0</v>
      </c>
      <c r="N440" s="68">
        <f t="shared" si="153"/>
        <v>0</v>
      </c>
      <c r="O440" s="68" t="e">
        <f t="shared" si="154"/>
        <v>#VALUE!</v>
      </c>
      <c r="P440" s="68" t="e">
        <f t="shared" si="155"/>
        <v>#VALUE!</v>
      </c>
      <c r="Q440" s="17" t="e">
        <f t="shared" si="156"/>
        <v>#VALUE!</v>
      </c>
      <c r="R440" s="17" t="e">
        <f t="shared" si="157"/>
        <v>#VALUE!</v>
      </c>
      <c r="S440" s="17">
        <f t="shared" si="158"/>
        <v>0</v>
      </c>
      <c r="T440" s="35" t="str">
        <f t="shared" si="159"/>
        <v/>
      </c>
      <c r="U440" s="35" t="str">
        <f t="shared" si="139"/>
        <v/>
      </c>
      <c r="V440" s="35">
        <f t="shared" si="140"/>
        <v>0</v>
      </c>
      <c r="W440" s="161" t="e">
        <f>VLOOKUP(CertState,Lookups!$A$30:$E$32,2,FALSE)</f>
        <v>#N/A</v>
      </c>
      <c r="X440" s="162" t="str">
        <f t="shared" si="142"/>
        <v/>
      </c>
      <c r="Y440" s="135" t="e">
        <f>VLOOKUP(CertState,Lookups!$A$30:$E$32,3,FALSE)</f>
        <v>#N/A</v>
      </c>
      <c r="Z440" s="162" t="str">
        <f t="shared" si="143"/>
        <v/>
      </c>
      <c r="AA440" s="162" t="str">
        <f t="shared" si="144"/>
        <v/>
      </c>
      <c r="AB440" t="str">
        <f t="shared" si="145"/>
        <v/>
      </c>
      <c r="AC440" t="str">
        <f t="shared" si="146"/>
        <v/>
      </c>
      <c r="AD440" s="162" t="str">
        <f t="shared" si="147"/>
        <v/>
      </c>
      <c r="AE440" s="162">
        <f t="shared" si="148"/>
        <v>0</v>
      </c>
    </row>
    <row r="441" spans="1:31" x14ac:dyDescent="0.25">
      <c r="A441" s="36">
        <v>432</v>
      </c>
      <c r="B441" s="33"/>
      <c r="C441" s="33"/>
      <c r="D441" s="27"/>
      <c r="E441" s="34"/>
      <c r="F441" s="169">
        <f t="shared" si="160"/>
        <v>0</v>
      </c>
      <c r="G441" s="170">
        <f t="shared" si="161"/>
        <v>0</v>
      </c>
      <c r="H441" s="171">
        <f t="shared" si="162"/>
        <v>0</v>
      </c>
      <c r="I441" s="16" t="e">
        <f t="shared" si="149"/>
        <v>#VALUE!</v>
      </c>
      <c r="J441" s="15" t="e">
        <f t="shared" si="141"/>
        <v>#VALUE!</v>
      </c>
      <c r="K441" s="16">
        <f t="shared" si="150"/>
        <v>0</v>
      </c>
      <c r="L441" s="16" t="e">
        <f t="shared" si="151"/>
        <v>#VALUE!</v>
      </c>
      <c r="M441" s="89">
        <f t="shared" si="152"/>
        <v>0</v>
      </c>
      <c r="N441" s="68">
        <f t="shared" si="153"/>
        <v>0</v>
      </c>
      <c r="O441" s="68" t="e">
        <f t="shared" si="154"/>
        <v>#VALUE!</v>
      </c>
      <c r="P441" s="68" t="e">
        <f t="shared" si="155"/>
        <v>#VALUE!</v>
      </c>
      <c r="Q441" s="17" t="e">
        <f t="shared" si="156"/>
        <v>#VALUE!</v>
      </c>
      <c r="R441" s="17" t="e">
        <f t="shared" si="157"/>
        <v>#VALUE!</v>
      </c>
      <c r="S441" s="17">
        <f t="shared" si="158"/>
        <v>0</v>
      </c>
      <c r="T441" s="35" t="str">
        <f t="shared" si="159"/>
        <v/>
      </c>
      <c r="U441" s="35" t="str">
        <f t="shared" si="139"/>
        <v/>
      </c>
      <c r="V441" s="35">
        <f t="shared" si="140"/>
        <v>0</v>
      </c>
      <c r="W441" s="161" t="e">
        <f>VLOOKUP(CertState,Lookups!$A$30:$E$32,2,FALSE)</f>
        <v>#N/A</v>
      </c>
      <c r="X441" s="162" t="str">
        <f t="shared" si="142"/>
        <v/>
      </c>
      <c r="Y441" s="135" t="e">
        <f>VLOOKUP(CertState,Lookups!$A$30:$E$32,3,FALSE)</f>
        <v>#N/A</v>
      </c>
      <c r="Z441" s="162" t="str">
        <f t="shared" si="143"/>
        <v/>
      </c>
      <c r="AA441" s="162" t="str">
        <f t="shared" si="144"/>
        <v/>
      </c>
      <c r="AB441" t="str">
        <f t="shared" si="145"/>
        <v/>
      </c>
      <c r="AC441" t="str">
        <f t="shared" si="146"/>
        <v/>
      </c>
      <c r="AD441" s="162" t="str">
        <f t="shared" si="147"/>
        <v/>
      </c>
      <c r="AE441" s="162">
        <f t="shared" si="148"/>
        <v>0</v>
      </c>
    </row>
    <row r="442" spans="1:31" x14ac:dyDescent="0.25">
      <c r="A442" s="36">
        <v>433</v>
      </c>
      <c r="B442" s="33"/>
      <c r="C442" s="33"/>
      <c r="D442" s="27"/>
      <c r="E442" s="34"/>
      <c r="F442" s="169">
        <f t="shared" si="160"/>
        <v>0</v>
      </c>
      <c r="G442" s="170">
        <f t="shared" si="161"/>
        <v>0</v>
      </c>
      <c r="H442" s="171">
        <f t="shared" si="162"/>
        <v>0</v>
      </c>
      <c r="I442" s="16" t="e">
        <f t="shared" si="149"/>
        <v>#VALUE!</v>
      </c>
      <c r="J442" s="15" t="e">
        <f t="shared" si="141"/>
        <v>#VALUE!</v>
      </c>
      <c r="K442" s="16">
        <f t="shared" si="150"/>
        <v>0</v>
      </c>
      <c r="L442" s="16" t="e">
        <f t="shared" si="151"/>
        <v>#VALUE!</v>
      </c>
      <c r="M442" s="89">
        <f t="shared" si="152"/>
        <v>0</v>
      </c>
      <c r="N442" s="68">
        <f t="shared" si="153"/>
        <v>0</v>
      </c>
      <c r="O442" s="68" t="e">
        <f t="shared" si="154"/>
        <v>#VALUE!</v>
      </c>
      <c r="P442" s="68" t="e">
        <f t="shared" si="155"/>
        <v>#VALUE!</v>
      </c>
      <c r="Q442" s="17" t="e">
        <f t="shared" si="156"/>
        <v>#VALUE!</v>
      </c>
      <c r="R442" s="17" t="e">
        <f t="shared" si="157"/>
        <v>#VALUE!</v>
      </c>
      <c r="S442" s="17">
        <f t="shared" si="158"/>
        <v>0</v>
      </c>
      <c r="T442" s="35" t="str">
        <f t="shared" si="159"/>
        <v/>
      </c>
      <c r="U442" s="35" t="str">
        <f t="shared" si="139"/>
        <v/>
      </c>
      <c r="V442" s="35">
        <f t="shared" si="140"/>
        <v>0</v>
      </c>
      <c r="W442" s="161" t="e">
        <f>VLOOKUP(CertState,Lookups!$A$30:$E$32,2,FALSE)</f>
        <v>#N/A</v>
      </c>
      <c r="X442" s="162" t="str">
        <f t="shared" si="142"/>
        <v/>
      </c>
      <c r="Y442" s="135" t="e">
        <f>VLOOKUP(CertState,Lookups!$A$30:$E$32,3,FALSE)</f>
        <v>#N/A</v>
      </c>
      <c r="Z442" s="162" t="str">
        <f t="shared" si="143"/>
        <v/>
      </c>
      <c r="AA442" s="162" t="str">
        <f t="shared" si="144"/>
        <v/>
      </c>
      <c r="AB442" t="str">
        <f t="shared" si="145"/>
        <v/>
      </c>
      <c r="AC442" t="str">
        <f t="shared" si="146"/>
        <v/>
      </c>
      <c r="AD442" s="162" t="str">
        <f t="shared" si="147"/>
        <v/>
      </c>
      <c r="AE442" s="162">
        <f t="shared" si="148"/>
        <v>0</v>
      </c>
    </row>
    <row r="443" spans="1:31" x14ac:dyDescent="0.25">
      <c r="A443" s="36">
        <v>434</v>
      </c>
      <c r="B443" s="33"/>
      <c r="C443" s="33"/>
      <c r="D443" s="27"/>
      <c r="E443" s="34"/>
      <c r="F443" s="169">
        <f t="shared" si="160"/>
        <v>0</v>
      </c>
      <c r="G443" s="170">
        <f t="shared" si="161"/>
        <v>0</v>
      </c>
      <c r="H443" s="171">
        <f t="shared" si="162"/>
        <v>0</v>
      </c>
      <c r="I443" s="16" t="e">
        <f t="shared" si="149"/>
        <v>#VALUE!</v>
      </c>
      <c r="J443" s="15" t="e">
        <f t="shared" si="141"/>
        <v>#VALUE!</v>
      </c>
      <c r="K443" s="16">
        <f t="shared" si="150"/>
        <v>0</v>
      </c>
      <c r="L443" s="16" t="e">
        <f t="shared" si="151"/>
        <v>#VALUE!</v>
      </c>
      <c r="M443" s="89">
        <f t="shared" si="152"/>
        <v>0</v>
      </c>
      <c r="N443" s="68">
        <f t="shared" si="153"/>
        <v>0</v>
      </c>
      <c r="O443" s="68" t="e">
        <f t="shared" si="154"/>
        <v>#VALUE!</v>
      </c>
      <c r="P443" s="68" t="e">
        <f t="shared" si="155"/>
        <v>#VALUE!</v>
      </c>
      <c r="Q443" s="17" t="e">
        <f t="shared" si="156"/>
        <v>#VALUE!</v>
      </c>
      <c r="R443" s="17" t="e">
        <f t="shared" si="157"/>
        <v>#VALUE!</v>
      </c>
      <c r="S443" s="17">
        <f t="shared" si="158"/>
        <v>0</v>
      </c>
      <c r="T443" s="35" t="str">
        <f t="shared" si="159"/>
        <v/>
      </c>
      <c r="U443" s="35" t="str">
        <f t="shared" si="139"/>
        <v/>
      </c>
      <c r="V443" s="35">
        <f t="shared" si="140"/>
        <v>0</v>
      </c>
      <c r="W443" s="161" t="e">
        <f>VLOOKUP(CertState,Lookups!$A$30:$E$32,2,FALSE)</f>
        <v>#N/A</v>
      </c>
      <c r="X443" s="162" t="str">
        <f t="shared" si="142"/>
        <v/>
      </c>
      <c r="Y443" s="135" t="e">
        <f>VLOOKUP(CertState,Lookups!$A$30:$E$32,3,FALSE)</f>
        <v>#N/A</v>
      </c>
      <c r="Z443" s="162" t="str">
        <f t="shared" si="143"/>
        <v/>
      </c>
      <c r="AA443" s="162" t="str">
        <f t="shared" si="144"/>
        <v/>
      </c>
      <c r="AB443" t="str">
        <f t="shared" si="145"/>
        <v/>
      </c>
      <c r="AC443" t="str">
        <f t="shared" si="146"/>
        <v/>
      </c>
      <c r="AD443" s="162" t="str">
        <f t="shared" si="147"/>
        <v/>
      </c>
      <c r="AE443" s="162">
        <f t="shared" si="148"/>
        <v>0</v>
      </c>
    </row>
    <row r="444" spans="1:31" x14ac:dyDescent="0.25">
      <c r="A444" s="36">
        <v>435</v>
      </c>
      <c r="B444" s="33"/>
      <c r="C444" s="33"/>
      <c r="D444" s="27"/>
      <c r="E444" s="34"/>
      <c r="F444" s="169">
        <f t="shared" si="160"/>
        <v>0</v>
      </c>
      <c r="G444" s="170">
        <f t="shared" si="161"/>
        <v>0</v>
      </c>
      <c r="H444" s="171">
        <f t="shared" si="162"/>
        <v>0</v>
      </c>
      <c r="I444" s="16" t="e">
        <f t="shared" si="149"/>
        <v>#VALUE!</v>
      </c>
      <c r="J444" s="15" t="e">
        <f t="shared" si="141"/>
        <v>#VALUE!</v>
      </c>
      <c r="K444" s="16">
        <f t="shared" si="150"/>
        <v>0</v>
      </c>
      <c r="L444" s="16" t="e">
        <f t="shared" si="151"/>
        <v>#VALUE!</v>
      </c>
      <c r="M444" s="89">
        <f t="shared" si="152"/>
        <v>0</v>
      </c>
      <c r="N444" s="68">
        <f t="shared" si="153"/>
        <v>0</v>
      </c>
      <c r="O444" s="68" t="e">
        <f t="shared" si="154"/>
        <v>#VALUE!</v>
      </c>
      <c r="P444" s="68" t="e">
        <f t="shared" si="155"/>
        <v>#VALUE!</v>
      </c>
      <c r="Q444" s="17" t="e">
        <f t="shared" si="156"/>
        <v>#VALUE!</v>
      </c>
      <c r="R444" s="17" t="e">
        <f t="shared" si="157"/>
        <v>#VALUE!</v>
      </c>
      <c r="S444" s="17">
        <f t="shared" si="158"/>
        <v>0</v>
      </c>
      <c r="T444" s="35" t="str">
        <f t="shared" si="159"/>
        <v/>
      </c>
      <c r="U444" s="35" t="str">
        <f t="shared" si="139"/>
        <v/>
      </c>
      <c r="V444" s="35">
        <f t="shared" si="140"/>
        <v>0</v>
      </c>
      <c r="W444" s="161" t="e">
        <f>VLOOKUP(CertState,Lookups!$A$30:$E$32,2,FALSE)</f>
        <v>#N/A</v>
      </c>
      <c r="X444" s="162" t="str">
        <f t="shared" si="142"/>
        <v/>
      </c>
      <c r="Y444" s="135" t="e">
        <f>VLOOKUP(CertState,Lookups!$A$30:$E$32,3,FALSE)</f>
        <v>#N/A</v>
      </c>
      <c r="Z444" s="162" t="str">
        <f t="shared" si="143"/>
        <v/>
      </c>
      <c r="AA444" s="162" t="str">
        <f t="shared" si="144"/>
        <v/>
      </c>
      <c r="AB444" t="str">
        <f t="shared" si="145"/>
        <v/>
      </c>
      <c r="AC444" t="str">
        <f t="shared" si="146"/>
        <v/>
      </c>
      <c r="AD444" s="162" t="str">
        <f t="shared" si="147"/>
        <v/>
      </c>
      <c r="AE444" s="162">
        <f t="shared" si="148"/>
        <v>0</v>
      </c>
    </row>
    <row r="445" spans="1:31" x14ac:dyDescent="0.25">
      <c r="A445" s="36">
        <v>436</v>
      </c>
      <c r="B445" s="33"/>
      <c r="C445" s="33"/>
      <c r="D445" s="27"/>
      <c r="E445" s="34"/>
      <c r="F445" s="169">
        <f t="shared" si="160"/>
        <v>0</v>
      </c>
      <c r="G445" s="170">
        <f t="shared" si="161"/>
        <v>0</v>
      </c>
      <c r="H445" s="171">
        <f t="shared" si="162"/>
        <v>0</v>
      </c>
      <c r="I445" s="16" t="e">
        <f t="shared" si="149"/>
        <v>#VALUE!</v>
      </c>
      <c r="J445" s="15" t="e">
        <f t="shared" si="141"/>
        <v>#VALUE!</v>
      </c>
      <c r="K445" s="16">
        <f t="shared" si="150"/>
        <v>0</v>
      </c>
      <c r="L445" s="16" t="e">
        <f t="shared" si="151"/>
        <v>#VALUE!</v>
      </c>
      <c r="M445" s="89">
        <f t="shared" si="152"/>
        <v>0</v>
      </c>
      <c r="N445" s="68">
        <f t="shared" si="153"/>
        <v>0</v>
      </c>
      <c r="O445" s="68" t="e">
        <f t="shared" si="154"/>
        <v>#VALUE!</v>
      </c>
      <c r="P445" s="68" t="e">
        <f t="shared" si="155"/>
        <v>#VALUE!</v>
      </c>
      <c r="Q445" s="17" t="e">
        <f t="shared" si="156"/>
        <v>#VALUE!</v>
      </c>
      <c r="R445" s="17" t="e">
        <f t="shared" si="157"/>
        <v>#VALUE!</v>
      </c>
      <c r="S445" s="17">
        <f t="shared" si="158"/>
        <v>0</v>
      </c>
      <c r="T445" s="35" t="str">
        <f t="shared" si="159"/>
        <v/>
      </c>
      <c r="U445" s="35" t="str">
        <f t="shared" si="139"/>
        <v/>
      </c>
      <c r="V445" s="35">
        <f t="shared" si="140"/>
        <v>0</v>
      </c>
      <c r="W445" s="161" t="e">
        <f>VLOOKUP(CertState,Lookups!$A$30:$E$32,2,FALSE)</f>
        <v>#N/A</v>
      </c>
      <c r="X445" s="162" t="str">
        <f t="shared" si="142"/>
        <v/>
      </c>
      <c r="Y445" s="135" t="e">
        <f>VLOOKUP(CertState,Lookups!$A$30:$E$32,3,FALSE)</f>
        <v>#N/A</v>
      </c>
      <c r="Z445" s="162" t="str">
        <f t="shared" si="143"/>
        <v/>
      </c>
      <c r="AA445" s="162" t="str">
        <f t="shared" si="144"/>
        <v/>
      </c>
      <c r="AB445" t="str">
        <f t="shared" si="145"/>
        <v/>
      </c>
      <c r="AC445" t="str">
        <f t="shared" si="146"/>
        <v/>
      </c>
      <c r="AD445" s="162" t="str">
        <f t="shared" si="147"/>
        <v/>
      </c>
      <c r="AE445" s="162">
        <f t="shared" si="148"/>
        <v>0</v>
      </c>
    </row>
    <row r="446" spans="1:31" x14ac:dyDescent="0.25">
      <c r="A446" s="36">
        <v>437</v>
      </c>
      <c r="B446" s="33"/>
      <c r="C446" s="33"/>
      <c r="D446" s="27"/>
      <c r="E446" s="34"/>
      <c r="F446" s="169">
        <f t="shared" si="160"/>
        <v>0</v>
      </c>
      <c r="G446" s="170">
        <f t="shared" si="161"/>
        <v>0</v>
      </c>
      <c r="H446" s="171">
        <f t="shared" si="162"/>
        <v>0</v>
      </c>
      <c r="I446" s="16" t="e">
        <f t="shared" si="149"/>
        <v>#VALUE!</v>
      </c>
      <c r="J446" s="15" t="e">
        <f t="shared" si="141"/>
        <v>#VALUE!</v>
      </c>
      <c r="K446" s="16">
        <f t="shared" si="150"/>
        <v>0</v>
      </c>
      <c r="L446" s="16" t="e">
        <f t="shared" si="151"/>
        <v>#VALUE!</v>
      </c>
      <c r="M446" s="89">
        <f t="shared" si="152"/>
        <v>0</v>
      </c>
      <c r="N446" s="68">
        <f t="shared" si="153"/>
        <v>0</v>
      </c>
      <c r="O446" s="68" t="e">
        <f t="shared" si="154"/>
        <v>#VALUE!</v>
      </c>
      <c r="P446" s="68" t="e">
        <f t="shared" si="155"/>
        <v>#VALUE!</v>
      </c>
      <c r="Q446" s="17" t="e">
        <f t="shared" si="156"/>
        <v>#VALUE!</v>
      </c>
      <c r="R446" s="17" t="e">
        <f t="shared" si="157"/>
        <v>#VALUE!</v>
      </c>
      <c r="S446" s="17">
        <f t="shared" si="158"/>
        <v>0</v>
      </c>
      <c r="T446" s="35" t="str">
        <f t="shared" si="159"/>
        <v/>
      </c>
      <c r="U446" s="35" t="str">
        <f t="shared" si="139"/>
        <v/>
      </c>
      <c r="V446" s="35">
        <f t="shared" si="140"/>
        <v>0</v>
      </c>
      <c r="W446" s="161" t="e">
        <f>VLOOKUP(CertState,Lookups!$A$30:$E$32,2,FALSE)</f>
        <v>#N/A</v>
      </c>
      <c r="X446" s="162" t="str">
        <f t="shared" si="142"/>
        <v/>
      </c>
      <c r="Y446" s="135" t="e">
        <f>VLOOKUP(CertState,Lookups!$A$30:$E$32,3,FALSE)</f>
        <v>#N/A</v>
      </c>
      <c r="Z446" s="162" t="str">
        <f t="shared" si="143"/>
        <v/>
      </c>
      <c r="AA446" s="162" t="str">
        <f t="shared" si="144"/>
        <v/>
      </c>
      <c r="AB446" t="str">
        <f t="shared" si="145"/>
        <v/>
      </c>
      <c r="AC446" t="str">
        <f t="shared" si="146"/>
        <v/>
      </c>
      <c r="AD446" s="162" t="str">
        <f t="shared" si="147"/>
        <v/>
      </c>
      <c r="AE446" s="162">
        <f t="shared" si="148"/>
        <v>0</v>
      </c>
    </row>
    <row r="447" spans="1:31" x14ac:dyDescent="0.25">
      <c r="A447" s="36">
        <v>438</v>
      </c>
      <c r="B447" s="33"/>
      <c r="C447" s="33"/>
      <c r="D447" s="27"/>
      <c r="E447" s="34"/>
      <c r="F447" s="169">
        <f t="shared" si="160"/>
        <v>0</v>
      </c>
      <c r="G447" s="170">
        <f t="shared" si="161"/>
        <v>0</v>
      </c>
      <c r="H447" s="171">
        <f t="shared" si="162"/>
        <v>0</v>
      </c>
      <c r="I447" s="16" t="e">
        <f t="shared" si="149"/>
        <v>#VALUE!</v>
      </c>
      <c r="J447" s="15" t="e">
        <f t="shared" si="141"/>
        <v>#VALUE!</v>
      </c>
      <c r="K447" s="16">
        <f t="shared" si="150"/>
        <v>0</v>
      </c>
      <c r="L447" s="16" t="e">
        <f t="shared" si="151"/>
        <v>#VALUE!</v>
      </c>
      <c r="M447" s="89">
        <f t="shared" si="152"/>
        <v>0</v>
      </c>
      <c r="N447" s="68">
        <f t="shared" si="153"/>
        <v>0</v>
      </c>
      <c r="O447" s="68" t="e">
        <f t="shared" si="154"/>
        <v>#VALUE!</v>
      </c>
      <c r="P447" s="68" t="e">
        <f t="shared" si="155"/>
        <v>#VALUE!</v>
      </c>
      <c r="Q447" s="17" t="e">
        <f t="shared" si="156"/>
        <v>#VALUE!</v>
      </c>
      <c r="R447" s="17" t="e">
        <f t="shared" si="157"/>
        <v>#VALUE!</v>
      </c>
      <c r="S447" s="17">
        <f t="shared" si="158"/>
        <v>0</v>
      </c>
      <c r="T447" s="35" t="str">
        <f t="shared" si="159"/>
        <v/>
      </c>
      <c r="U447" s="35" t="str">
        <f t="shared" si="139"/>
        <v/>
      </c>
      <c r="V447" s="35">
        <f t="shared" si="140"/>
        <v>0</v>
      </c>
      <c r="W447" s="161" t="e">
        <f>VLOOKUP(CertState,Lookups!$A$30:$E$32,2,FALSE)</f>
        <v>#N/A</v>
      </c>
      <c r="X447" s="162" t="str">
        <f t="shared" si="142"/>
        <v/>
      </c>
      <c r="Y447" s="135" t="e">
        <f>VLOOKUP(CertState,Lookups!$A$30:$E$32,3,FALSE)</f>
        <v>#N/A</v>
      </c>
      <c r="Z447" s="162" t="str">
        <f t="shared" si="143"/>
        <v/>
      </c>
      <c r="AA447" s="162" t="str">
        <f t="shared" si="144"/>
        <v/>
      </c>
      <c r="AB447" t="str">
        <f t="shared" si="145"/>
        <v/>
      </c>
      <c r="AC447" t="str">
        <f t="shared" si="146"/>
        <v/>
      </c>
      <c r="AD447" s="162" t="str">
        <f t="shared" si="147"/>
        <v/>
      </c>
      <c r="AE447" s="162">
        <f t="shared" si="148"/>
        <v>0</v>
      </c>
    </row>
    <row r="448" spans="1:31" x14ac:dyDescent="0.25">
      <c r="A448" s="36">
        <v>439</v>
      </c>
      <c r="B448" s="33"/>
      <c r="C448" s="33"/>
      <c r="D448" s="27"/>
      <c r="E448" s="34"/>
      <c r="F448" s="169">
        <f t="shared" si="160"/>
        <v>0</v>
      </c>
      <c r="G448" s="170">
        <f t="shared" si="161"/>
        <v>0</v>
      </c>
      <c r="H448" s="171">
        <f t="shared" si="162"/>
        <v>0</v>
      </c>
      <c r="I448" s="16" t="e">
        <f t="shared" si="149"/>
        <v>#VALUE!</v>
      </c>
      <c r="J448" s="15" t="e">
        <f t="shared" si="141"/>
        <v>#VALUE!</v>
      </c>
      <c r="K448" s="16">
        <f t="shared" si="150"/>
        <v>0</v>
      </c>
      <c r="L448" s="16" t="e">
        <f t="shared" si="151"/>
        <v>#VALUE!</v>
      </c>
      <c r="M448" s="89">
        <f t="shared" si="152"/>
        <v>0</v>
      </c>
      <c r="N448" s="68">
        <f t="shared" si="153"/>
        <v>0</v>
      </c>
      <c r="O448" s="68" t="e">
        <f t="shared" si="154"/>
        <v>#VALUE!</v>
      </c>
      <c r="P448" s="68" t="e">
        <f t="shared" si="155"/>
        <v>#VALUE!</v>
      </c>
      <c r="Q448" s="17" t="e">
        <f t="shared" si="156"/>
        <v>#VALUE!</v>
      </c>
      <c r="R448" s="17" t="e">
        <f t="shared" si="157"/>
        <v>#VALUE!</v>
      </c>
      <c r="S448" s="17">
        <f t="shared" si="158"/>
        <v>0</v>
      </c>
      <c r="T448" s="35" t="str">
        <f t="shared" si="159"/>
        <v/>
      </c>
      <c r="U448" s="35" t="str">
        <f t="shared" si="139"/>
        <v/>
      </c>
      <c r="V448" s="35">
        <f t="shared" si="140"/>
        <v>0</v>
      </c>
      <c r="W448" s="161" t="e">
        <f>VLOOKUP(CertState,Lookups!$A$30:$E$32,2,FALSE)</f>
        <v>#N/A</v>
      </c>
      <c r="X448" s="162" t="str">
        <f t="shared" si="142"/>
        <v/>
      </c>
      <c r="Y448" s="135" t="e">
        <f>VLOOKUP(CertState,Lookups!$A$30:$E$32,3,FALSE)</f>
        <v>#N/A</v>
      </c>
      <c r="Z448" s="162" t="str">
        <f t="shared" si="143"/>
        <v/>
      </c>
      <c r="AA448" s="162" t="str">
        <f t="shared" si="144"/>
        <v/>
      </c>
      <c r="AB448" t="str">
        <f t="shared" si="145"/>
        <v/>
      </c>
      <c r="AC448" t="str">
        <f t="shared" si="146"/>
        <v/>
      </c>
      <c r="AD448" s="162" t="str">
        <f t="shared" si="147"/>
        <v/>
      </c>
      <c r="AE448" s="162">
        <f t="shared" si="148"/>
        <v>0</v>
      </c>
    </row>
    <row r="449" spans="1:31" x14ac:dyDescent="0.25">
      <c r="A449" s="36">
        <v>440</v>
      </c>
      <c r="B449" s="33"/>
      <c r="C449" s="33"/>
      <c r="D449" s="27"/>
      <c r="E449" s="34"/>
      <c r="F449" s="169">
        <f t="shared" si="160"/>
        <v>0</v>
      </c>
      <c r="G449" s="170">
        <f t="shared" si="161"/>
        <v>0</v>
      </c>
      <c r="H449" s="171">
        <f t="shared" si="162"/>
        <v>0</v>
      </c>
      <c r="I449" s="16" t="e">
        <f t="shared" si="149"/>
        <v>#VALUE!</v>
      </c>
      <c r="J449" s="15" t="e">
        <f t="shared" si="141"/>
        <v>#VALUE!</v>
      </c>
      <c r="K449" s="16">
        <f t="shared" si="150"/>
        <v>0</v>
      </c>
      <c r="L449" s="16" t="e">
        <f t="shared" si="151"/>
        <v>#VALUE!</v>
      </c>
      <c r="M449" s="89">
        <f t="shared" si="152"/>
        <v>0</v>
      </c>
      <c r="N449" s="68">
        <f t="shared" si="153"/>
        <v>0</v>
      </c>
      <c r="O449" s="68" t="e">
        <f t="shared" si="154"/>
        <v>#VALUE!</v>
      </c>
      <c r="P449" s="68" t="e">
        <f t="shared" si="155"/>
        <v>#VALUE!</v>
      </c>
      <c r="Q449" s="17" t="e">
        <f t="shared" si="156"/>
        <v>#VALUE!</v>
      </c>
      <c r="R449" s="17" t="e">
        <f t="shared" si="157"/>
        <v>#VALUE!</v>
      </c>
      <c r="S449" s="17">
        <f t="shared" si="158"/>
        <v>0</v>
      </c>
      <c r="T449" s="35" t="str">
        <f t="shared" si="159"/>
        <v/>
      </c>
      <c r="U449" s="35" t="str">
        <f t="shared" si="139"/>
        <v/>
      </c>
      <c r="V449" s="35">
        <f t="shared" si="140"/>
        <v>0</v>
      </c>
      <c r="W449" s="161" t="e">
        <f>VLOOKUP(CertState,Lookups!$A$30:$E$32,2,FALSE)</f>
        <v>#N/A</v>
      </c>
      <c r="X449" s="162" t="str">
        <f t="shared" si="142"/>
        <v/>
      </c>
      <c r="Y449" s="135" t="e">
        <f>VLOOKUP(CertState,Lookups!$A$30:$E$32,3,FALSE)</f>
        <v>#N/A</v>
      </c>
      <c r="Z449" s="162" t="str">
        <f t="shared" si="143"/>
        <v/>
      </c>
      <c r="AA449" s="162" t="str">
        <f t="shared" si="144"/>
        <v/>
      </c>
      <c r="AB449" t="str">
        <f t="shared" si="145"/>
        <v/>
      </c>
      <c r="AC449" t="str">
        <f t="shared" si="146"/>
        <v/>
      </c>
      <c r="AD449" s="162" t="str">
        <f t="shared" si="147"/>
        <v/>
      </c>
      <c r="AE449" s="162">
        <f t="shared" si="148"/>
        <v>0</v>
      </c>
    </row>
    <row r="450" spans="1:31" x14ac:dyDescent="0.25">
      <c r="A450" s="36">
        <v>441</v>
      </c>
      <c r="B450" s="33"/>
      <c r="C450" s="33"/>
      <c r="D450" s="27"/>
      <c r="E450" s="34"/>
      <c r="F450" s="169">
        <f t="shared" si="160"/>
        <v>0</v>
      </c>
      <c r="G450" s="170">
        <f t="shared" si="161"/>
        <v>0</v>
      </c>
      <c r="H450" s="171">
        <f t="shared" si="162"/>
        <v>0</v>
      </c>
      <c r="I450" s="16" t="e">
        <f t="shared" si="149"/>
        <v>#VALUE!</v>
      </c>
      <c r="J450" s="15" t="e">
        <f t="shared" si="141"/>
        <v>#VALUE!</v>
      </c>
      <c r="K450" s="16">
        <f t="shared" si="150"/>
        <v>0</v>
      </c>
      <c r="L450" s="16" t="e">
        <f t="shared" si="151"/>
        <v>#VALUE!</v>
      </c>
      <c r="M450" s="89">
        <f t="shared" si="152"/>
        <v>0</v>
      </c>
      <c r="N450" s="68">
        <f t="shared" si="153"/>
        <v>0</v>
      </c>
      <c r="O450" s="68" t="e">
        <f t="shared" si="154"/>
        <v>#VALUE!</v>
      </c>
      <c r="P450" s="68" t="e">
        <f t="shared" si="155"/>
        <v>#VALUE!</v>
      </c>
      <c r="Q450" s="17" t="e">
        <f t="shared" si="156"/>
        <v>#VALUE!</v>
      </c>
      <c r="R450" s="17" t="e">
        <f t="shared" si="157"/>
        <v>#VALUE!</v>
      </c>
      <c r="S450" s="17">
        <f t="shared" si="158"/>
        <v>0</v>
      </c>
      <c r="T450" s="35" t="str">
        <f t="shared" si="159"/>
        <v/>
      </c>
      <c r="U450" s="35" t="str">
        <f t="shared" si="139"/>
        <v/>
      </c>
      <c r="V450" s="35">
        <f t="shared" si="140"/>
        <v>0</v>
      </c>
      <c r="W450" s="161" t="e">
        <f>VLOOKUP(CertState,Lookups!$A$30:$E$32,2,FALSE)</f>
        <v>#N/A</v>
      </c>
      <c r="X450" s="162" t="str">
        <f t="shared" si="142"/>
        <v/>
      </c>
      <c r="Y450" s="135" t="e">
        <f>VLOOKUP(CertState,Lookups!$A$30:$E$32,3,FALSE)</f>
        <v>#N/A</v>
      </c>
      <c r="Z450" s="162" t="str">
        <f t="shared" si="143"/>
        <v/>
      </c>
      <c r="AA450" s="162" t="str">
        <f t="shared" si="144"/>
        <v/>
      </c>
      <c r="AB450" t="str">
        <f t="shared" si="145"/>
        <v/>
      </c>
      <c r="AC450" t="str">
        <f t="shared" si="146"/>
        <v/>
      </c>
      <c r="AD450" s="162" t="str">
        <f t="shared" si="147"/>
        <v/>
      </c>
      <c r="AE450" s="162">
        <f t="shared" si="148"/>
        <v>0</v>
      </c>
    </row>
    <row r="451" spans="1:31" x14ac:dyDescent="0.25">
      <c r="A451" s="36">
        <v>442</v>
      </c>
      <c r="B451" s="33"/>
      <c r="C451" s="33"/>
      <c r="D451" s="27"/>
      <c r="E451" s="34"/>
      <c r="F451" s="169">
        <f t="shared" si="160"/>
        <v>0</v>
      </c>
      <c r="G451" s="170">
        <f t="shared" si="161"/>
        <v>0</v>
      </c>
      <c r="H451" s="171">
        <f t="shared" si="162"/>
        <v>0</v>
      </c>
      <c r="I451" s="16" t="e">
        <f t="shared" si="149"/>
        <v>#VALUE!</v>
      </c>
      <c r="J451" s="15" t="e">
        <f t="shared" si="141"/>
        <v>#VALUE!</v>
      </c>
      <c r="K451" s="16">
        <f t="shared" si="150"/>
        <v>0</v>
      </c>
      <c r="L451" s="16" t="e">
        <f t="shared" si="151"/>
        <v>#VALUE!</v>
      </c>
      <c r="M451" s="89">
        <f t="shared" si="152"/>
        <v>0</v>
      </c>
      <c r="N451" s="68">
        <f t="shared" si="153"/>
        <v>0</v>
      </c>
      <c r="O451" s="68" t="e">
        <f t="shared" si="154"/>
        <v>#VALUE!</v>
      </c>
      <c r="P451" s="68" t="e">
        <f t="shared" si="155"/>
        <v>#VALUE!</v>
      </c>
      <c r="Q451" s="17" t="e">
        <f t="shared" si="156"/>
        <v>#VALUE!</v>
      </c>
      <c r="R451" s="17" t="e">
        <f t="shared" si="157"/>
        <v>#VALUE!</v>
      </c>
      <c r="S451" s="17">
        <f t="shared" si="158"/>
        <v>0</v>
      </c>
      <c r="T451" s="35" t="str">
        <f t="shared" si="159"/>
        <v/>
      </c>
      <c r="U451" s="35" t="str">
        <f t="shared" si="139"/>
        <v/>
      </c>
      <c r="V451" s="35">
        <f t="shared" si="140"/>
        <v>0</v>
      </c>
      <c r="W451" s="161" t="e">
        <f>VLOOKUP(CertState,Lookups!$A$30:$E$32,2,FALSE)</f>
        <v>#N/A</v>
      </c>
      <c r="X451" s="162" t="str">
        <f t="shared" si="142"/>
        <v/>
      </c>
      <c r="Y451" s="135" t="e">
        <f>VLOOKUP(CertState,Lookups!$A$30:$E$32,3,FALSE)</f>
        <v>#N/A</v>
      </c>
      <c r="Z451" s="162" t="str">
        <f t="shared" si="143"/>
        <v/>
      </c>
      <c r="AA451" s="162" t="str">
        <f t="shared" si="144"/>
        <v/>
      </c>
      <c r="AB451" t="str">
        <f t="shared" si="145"/>
        <v/>
      </c>
      <c r="AC451" t="str">
        <f t="shared" si="146"/>
        <v/>
      </c>
      <c r="AD451" s="162" t="str">
        <f t="shared" si="147"/>
        <v/>
      </c>
      <c r="AE451" s="162">
        <f t="shared" si="148"/>
        <v>0</v>
      </c>
    </row>
    <row r="452" spans="1:31" x14ac:dyDescent="0.25">
      <c r="A452" s="36">
        <v>443</v>
      </c>
      <c r="B452" s="33"/>
      <c r="C452" s="33"/>
      <c r="D452" s="27"/>
      <c r="E452" s="34"/>
      <c r="F452" s="169">
        <f t="shared" si="160"/>
        <v>0</v>
      </c>
      <c r="G452" s="170">
        <f t="shared" si="161"/>
        <v>0</v>
      </c>
      <c r="H452" s="171">
        <f t="shared" si="162"/>
        <v>0</v>
      </c>
      <c r="I452" s="16" t="e">
        <f t="shared" si="149"/>
        <v>#VALUE!</v>
      </c>
      <c r="J452" s="15" t="e">
        <f t="shared" si="141"/>
        <v>#VALUE!</v>
      </c>
      <c r="K452" s="16">
        <f t="shared" si="150"/>
        <v>0</v>
      </c>
      <c r="L452" s="16" t="e">
        <f t="shared" si="151"/>
        <v>#VALUE!</v>
      </c>
      <c r="M452" s="89">
        <f t="shared" si="152"/>
        <v>0</v>
      </c>
      <c r="N452" s="68">
        <f t="shared" si="153"/>
        <v>0</v>
      </c>
      <c r="O452" s="68" t="e">
        <f t="shared" si="154"/>
        <v>#VALUE!</v>
      </c>
      <c r="P452" s="68" t="e">
        <f t="shared" si="155"/>
        <v>#VALUE!</v>
      </c>
      <c r="Q452" s="17" t="e">
        <f t="shared" si="156"/>
        <v>#VALUE!</v>
      </c>
      <c r="R452" s="17" t="e">
        <f t="shared" si="157"/>
        <v>#VALUE!</v>
      </c>
      <c r="S452" s="17">
        <f t="shared" si="158"/>
        <v>0</v>
      </c>
      <c r="T452" s="35" t="str">
        <f t="shared" si="159"/>
        <v/>
      </c>
      <c r="U452" s="35" t="str">
        <f t="shared" si="139"/>
        <v/>
      </c>
      <c r="V452" s="35">
        <f t="shared" si="140"/>
        <v>0</v>
      </c>
      <c r="W452" s="161" t="e">
        <f>VLOOKUP(CertState,Lookups!$A$30:$E$32,2,FALSE)</f>
        <v>#N/A</v>
      </c>
      <c r="X452" s="162" t="str">
        <f t="shared" si="142"/>
        <v/>
      </c>
      <c r="Y452" s="135" t="e">
        <f>VLOOKUP(CertState,Lookups!$A$30:$E$32,3,FALSE)</f>
        <v>#N/A</v>
      </c>
      <c r="Z452" s="162" t="str">
        <f t="shared" si="143"/>
        <v/>
      </c>
      <c r="AA452" s="162" t="str">
        <f t="shared" si="144"/>
        <v/>
      </c>
      <c r="AB452" t="str">
        <f t="shared" si="145"/>
        <v/>
      </c>
      <c r="AC452" t="str">
        <f t="shared" si="146"/>
        <v/>
      </c>
      <c r="AD452" s="162" t="str">
        <f t="shared" si="147"/>
        <v/>
      </c>
      <c r="AE452" s="162">
        <f t="shared" si="148"/>
        <v>0</v>
      </c>
    </row>
    <row r="453" spans="1:31" x14ac:dyDescent="0.25">
      <c r="A453" s="36">
        <v>444</v>
      </c>
      <c r="B453" s="33"/>
      <c r="C453" s="33"/>
      <c r="D453" s="27"/>
      <c r="E453" s="34"/>
      <c r="F453" s="169">
        <f t="shared" si="160"/>
        <v>0</v>
      </c>
      <c r="G453" s="170">
        <f t="shared" si="161"/>
        <v>0</v>
      </c>
      <c r="H453" s="171">
        <f t="shared" si="162"/>
        <v>0</v>
      </c>
      <c r="I453" s="16" t="e">
        <f t="shared" si="149"/>
        <v>#VALUE!</v>
      </c>
      <c r="J453" s="15" t="e">
        <f t="shared" si="141"/>
        <v>#VALUE!</v>
      </c>
      <c r="K453" s="16">
        <f t="shared" si="150"/>
        <v>0</v>
      </c>
      <c r="L453" s="16" t="e">
        <f t="shared" si="151"/>
        <v>#VALUE!</v>
      </c>
      <c r="M453" s="89">
        <f t="shared" si="152"/>
        <v>0</v>
      </c>
      <c r="N453" s="68">
        <f t="shared" si="153"/>
        <v>0</v>
      </c>
      <c r="O453" s="68" t="e">
        <f t="shared" si="154"/>
        <v>#VALUE!</v>
      </c>
      <c r="P453" s="68" t="e">
        <f t="shared" si="155"/>
        <v>#VALUE!</v>
      </c>
      <c r="Q453" s="17" t="e">
        <f t="shared" si="156"/>
        <v>#VALUE!</v>
      </c>
      <c r="R453" s="17" t="e">
        <f t="shared" si="157"/>
        <v>#VALUE!</v>
      </c>
      <c r="S453" s="17">
        <f t="shared" si="158"/>
        <v>0</v>
      </c>
      <c r="T453" s="35" t="str">
        <f t="shared" si="159"/>
        <v/>
      </c>
      <c r="U453" s="35" t="str">
        <f t="shared" si="139"/>
        <v/>
      </c>
      <c r="V453" s="35">
        <f t="shared" si="140"/>
        <v>0</v>
      </c>
      <c r="W453" s="161" t="e">
        <f>VLOOKUP(CertState,Lookups!$A$30:$E$32,2,FALSE)</f>
        <v>#N/A</v>
      </c>
      <c r="X453" s="162" t="str">
        <f t="shared" si="142"/>
        <v/>
      </c>
      <c r="Y453" s="135" t="e">
        <f>VLOOKUP(CertState,Lookups!$A$30:$E$32,3,FALSE)</f>
        <v>#N/A</v>
      </c>
      <c r="Z453" s="162" t="str">
        <f t="shared" si="143"/>
        <v/>
      </c>
      <c r="AA453" s="162" t="str">
        <f t="shared" si="144"/>
        <v/>
      </c>
      <c r="AB453" t="str">
        <f t="shared" si="145"/>
        <v/>
      </c>
      <c r="AC453" t="str">
        <f t="shared" si="146"/>
        <v/>
      </c>
      <c r="AD453" s="162" t="str">
        <f t="shared" si="147"/>
        <v/>
      </c>
      <c r="AE453" s="162">
        <f t="shared" si="148"/>
        <v>0</v>
      </c>
    </row>
    <row r="454" spans="1:31" x14ac:dyDescent="0.25">
      <c r="A454" s="36">
        <v>445</v>
      </c>
      <c r="B454" s="33"/>
      <c r="C454" s="33"/>
      <c r="D454" s="27"/>
      <c r="E454" s="34"/>
      <c r="F454" s="169">
        <f t="shared" si="160"/>
        <v>0</v>
      </c>
      <c r="G454" s="170">
        <f t="shared" si="161"/>
        <v>0</v>
      </c>
      <c r="H454" s="171">
        <f t="shared" si="162"/>
        <v>0</v>
      </c>
      <c r="I454" s="16" t="e">
        <f t="shared" si="149"/>
        <v>#VALUE!</v>
      </c>
      <c r="J454" s="15" t="e">
        <f t="shared" si="141"/>
        <v>#VALUE!</v>
      </c>
      <c r="K454" s="16">
        <f t="shared" si="150"/>
        <v>0</v>
      </c>
      <c r="L454" s="16" t="e">
        <f t="shared" si="151"/>
        <v>#VALUE!</v>
      </c>
      <c r="M454" s="89">
        <f t="shared" si="152"/>
        <v>0</v>
      </c>
      <c r="N454" s="68">
        <f t="shared" si="153"/>
        <v>0</v>
      </c>
      <c r="O454" s="68" t="e">
        <f t="shared" si="154"/>
        <v>#VALUE!</v>
      </c>
      <c r="P454" s="68" t="e">
        <f t="shared" si="155"/>
        <v>#VALUE!</v>
      </c>
      <c r="Q454" s="17" t="e">
        <f t="shared" si="156"/>
        <v>#VALUE!</v>
      </c>
      <c r="R454" s="17" t="e">
        <f t="shared" si="157"/>
        <v>#VALUE!</v>
      </c>
      <c r="S454" s="17">
        <f t="shared" si="158"/>
        <v>0</v>
      </c>
      <c r="T454" s="35" t="str">
        <f t="shared" si="159"/>
        <v/>
      </c>
      <c r="U454" s="35" t="str">
        <f t="shared" si="139"/>
        <v/>
      </c>
      <c r="V454" s="35">
        <f t="shared" si="140"/>
        <v>0</v>
      </c>
      <c r="W454" s="161" t="e">
        <f>VLOOKUP(CertState,Lookups!$A$30:$E$32,2,FALSE)</f>
        <v>#N/A</v>
      </c>
      <c r="X454" s="162" t="str">
        <f t="shared" si="142"/>
        <v/>
      </c>
      <c r="Y454" s="135" t="e">
        <f>VLOOKUP(CertState,Lookups!$A$30:$E$32,3,FALSE)</f>
        <v>#N/A</v>
      </c>
      <c r="Z454" s="162" t="str">
        <f t="shared" si="143"/>
        <v/>
      </c>
      <c r="AA454" s="162" t="str">
        <f t="shared" si="144"/>
        <v/>
      </c>
      <c r="AB454" t="str">
        <f t="shared" si="145"/>
        <v/>
      </c>
      <c r="AC454" t="str">
        <f t="shared" si="146"/>
        <v/>
      </c>
      <c r="AD454" s="162" t="str">
        <f t="shared" si="147"/>
        <v/>
      </c>
      <c r="AE454" s="162">
        <f t="shared" si="148"/>
        <v>0</v>
      </c>
    </row>
    <row r="455" spans="1:31" x14ac:dyDescent="0.25">
      <c r="A455" s="36">
        <v>446</v>
      </c>
      <c r="B455" s="33"/>
      <c r="C455" s="33"/>
      <c r="D455" s="27"/>
      <c r="E455" s="34"/>
      <c r="F455" s="169">
        <f t="shared" si="160"/>
        <v>0</v>
      </c>
      <c r="G455" s="170">
        <f t="shared" si="161"/>
        <v>0</v>
      </c>
      <c r="H455" s="171">
        <f t="shared" si="162"/>
        <v>0</v>
      </c>
      <c r="I455" s="16" t="e">
        <f t="shared" si="149"/>
        <v>#VALUE!</v>
      </c>
      <c r="J455" s="15" t="e">
        <f t="shared" si="141"/>
        <v>#VALUE!</v>
      </c>
      <c r="K455" s="16">
        <f t="shared" si="150"/>
        <v>0</v>
      </c>
      <c r="L455" s="16" t="e">
        <f t="shared" si="151"/>
        <v>#VALUE!</v>
      </c>
      <c r="M455" s="89">
        <f t="shared" si="152"/>
        <v>0</v>
      </c>
      <c r="N455" s="68">
        <f t="shared" si="153"/>
        <v>0</v>
      </c>
      <c r="O455" s="68" t="e">
        <f t="shared" si="154"/>
        <v>#VALUE!</v>
      </c>
      <c r="P455" s="68" t="e">
        <f t="shared" si="155"/>
        <v>#VALUE!</v>
      </c>
      <c r="Q455" s="17" t="e">
        <f t="shared" si="156"/>
        <v>#VALUE!</v>
      </c>
      <c r="R455" s="17" t="e">
        <f t="shared" si="157"/>
        <v>#VALUE!</v>
      </c>
      <c r="S455" s="17">
        <f t="shared" si="158"/>
        <v>0</v>
      </c>
      <c r="T455" s="35" t="str">
        <f t="shared" si="159"/>
        <v/>
      </c>
      <c r="U455" s="35" t="str">
        <f t="shared" si="139"/>
        <v/>
      </c>
      <c r="V455" s="35">
        <f t="shared" si="140"/>
        <v>0</v>
      </c>
      <c r="W455" s="161" t="e">
        <f>VLOOKUP(CertState,Lookups!$A$30:$E$32,2,FALSE)</f>
        <v>#N/A</v>
      </c>
      <c r="X455" s="162" t="str">
        <f t="shared" si="142"/>
        <v/>
      </c>
      <c r="Y455" s="135" t="e">
        <f>VLOOKUP(CertState,Lookups!$A$30:$E$32,3,FALSE)</f>
        <v>#N/A</v>
      </c>
      <c r="Z455" s="162" t="str">
        <f t="shared" si="143"/>
        <v/>
      </c>
      <c r="AA455" s="162" t="str">
        <f t="shared" si="144"/>
        <v/>
      </c>
      <c r="AB455" t="str">
        <f t="shared" si="145"/>
        <v/>
      </c>
      <c r="AC455" t="str">
        <f t="shared" si="146"/>
        <v/>
      </c>
      <c r="AD455" s="162" t="str">
        <f t="shared" si="147"/>
        <v/>
      </c>
      <c r="AE455" s="162">
        <f t="shared" si="148"/>
        <v>0</v>
      </c>
    </row>
    <row r="456" spans="1:31" x14ac:dyDescent="0.25">
      <c r="A456" s="36">
        <v>447</v>
      </c>
      <c r="B456" s="33"/>
      <c r="C456" s="33"/>
      <c r="D456" s="27"/>
      <c r="E456" s="34"/>
      <c r="F456" s="169">
        <f t="shared" si="160"/>
        <v>0</v>
      </c>
      <c r="G456" s="170">
        <f t="shared" si="161"/>
        <v>0</v>
      </c>
      <c r="H456" s="171">
        <f t="shared" si="162"/>
        <v>0</v>
      </c>
      <c r="I456" s="16" t="e">
        <f t="shared" si="149"/>
        <v>#VALUE!</v>
      </c>
      <c r="J456" s="15" t="e">
        <f t="shared" si="141"/>
        <v>#VALUE!</v>
      </c>
      <c r="K456" s="16">
        <f t="shared" si="150"/>
        <v>0</v>
      </c>
      <c r="L456" s="16" t="e">
        <f t="shared" si="151"/>
        <v>#VALUE!</v>
      </c>
      <c r="M456" s="89">
        <f t="shared" si="152"/>
        <v>0</v>
      </c>
      <c r="N456" s="68">
        <f t="shared" si="153"/>
        <v>0</v>
      </c>
      <c r="O456" s="68" t="e">
        <f t="shared" si="154"/>
        <v>#VALUE!</v>
      </c>
      <c r="P456" s="68" t="e">
        <f t="shared" si="155"/>
        <v>#VALUE!</v>
      </c>
      <c r="Q456" s="17" t="e">
        <f t="shared" si="156"/>
        <v>#VALUE!</v>
      </c>
      <c r="R456" s="17" t="e">
        <f t="shared" si="157"/>
        <v>#VALUE!</v>
      </c>
      <c r="S456" s="17">
        <f t="shared" si="158"/>
        <v>0</v>
      </c>
      <c r="T456" s="35" t="str">
        <f t="shared" si="159"/>
        <v/>
      </c>
      <c r="U456" s="35" t="str">
        <f t="shared" si="139"/>
        <v/>
      </c>
      <c r="V456" s="35">
        <f t="shared" si="140"/>
        <v>0</v>
      </c>
      <c r="W456" s="161" t="e">
        <f>VLOOKUP(CertState,Lookups!$A$30:$E$32,2,FALSE)</f>
        <v>#N/A</v>
      </c>
      <c r="X456" s="162" t="str">
        <f t="shared" si="142"/>
        <v/>
      </c>
      <c r="Y456" s="135" t="e">
        <f>VLOOKUP(CertState,Lookups!$A$30:$E$32,3,FALSE)</f>
        <v>#N/A</v>
      </c>
      <c r="Z456" s="162" t="str">
        <f t="shared" si="143"/>
        <v/>
      </c>
      <c r="AA456" s="162" t="str">
        <f t="shared" si="144"/>
        <v/>
      </c>
      <c r="AB456" t="str">
        <f t="shared" si="145"/>
        <v/>
      </c>
      <c r="AC456" t="str">
        <f t="shared" si="146"/>
        <v/>
      </c>
      <c r="AD456" s="162" t="str">
        <f t="shared" si="147"/>
        <v/>
      </c>
      <c r="AE456" s="162">
        <f t="shared" si="148"/>
        <v>0</v>
      </c>
    </row>
    <row r="457" spans="1:31" x14ac:dyDescent="0.25">
      <c r="A457" s="36">
        <v>448</v>
      </c>
      <c r="B457" s="33"/>
      <c r="C457" s="33"/>
      <c r="D457" s="27"/>
      <c r="E457" s="34"/>
      <c r="F457" s="169">
        <f t="shared" si="160"/>
        <v>0</v>
      </c>
      <c r="G457" s="170">
        <f t="shared" si="161"/>
        <v>0</v>
      </c>
      <c r="H457" s="171">
        <f t="shared" si="162"/>
        <v>0</v>
      </c>
      <c r="I457" s="16" t="e">
        <f t="shared" si="149"/>
        <v>#VALUE!</v>
      </c>
      <c r="J457" s="15" t="e">
        <f t="shared" si="141"/>
        <v>#VALUE!</v>
      </c>
      <c r="K457" s="16">
        <f t="shared" si="150"/>
        <v>0</v>
      </c>
      <c r="L457" s="16" t="e">
        <f t="shared" si="151"/>
        <v>#VALUE!</v>
      </c>
      <c r="M457" s="89">
        <f t="shared" si="152"/>
        <v>0</v>
      </c>
      <c r="N457" s="68">
        <f t="shared" si="153"/>
        <v>0</v>
      </c>
      <c r="O457" s="68" t="e">
        <f t="shared" si="154"/>
        <v>#VALUE!</v>
      </c>
      <c r="P457" s="68" t="e">
        <f t="shared" si="155"/>
        <v>#VALUE!</v>
      </c>
      <c r="Q457" s="17" t="e">
        <f t="shared" si="156"/>
        <v>#VALUE!</v>
      </c>
      <c r="R457" s="17" t="e">
        <f t="shared" si="157"/>
        <v>#VALUE!</v>
      </c>
      <c r="S457" s="17">
        <f t="shared" si="158"/>
        <v>0</v>
      </c>
      <c r="T457" s="35" t="str">
        <f t="shared" si="159"/>
        <v/>
      </c>
      <c r="U457" s="35" t="str">
        <f t="shared" si="139"/>
        <v/>
      </c>
      <c r="V457" s="35">
        <f t="shared" si="140"/>
        <v>0</v>
      </c>
      <c r="W457" s="161" t="e">
        <f>VLOOKUP(CertState,Lookups!$A$30:$E$32,2,FALSE)</f>
        <v>#N/A</v>
      </c>
      <c r="X457" s="162" t="str">
        <f t="shared" si="142"/>
        <v/>
      </c>
      <c r="Y457" s="135" t="e">
        <f>VLOOKUP(CertState,Lookups!$A$30:$E$32,3,FALSE)</f>
        <v>#N/A</v>
      </c>
      <c r="Z457" s="162" t="str">
        <f t="shared" si="143"/>
        <v/>
      </c>
      <c r="AA457" s="162" t="str">
        <f t="shared" si="144"/>
        <v/>
      </c>
      <c r="AB457" t="str">
        <f t="shared" si="145"/>
        <v/>
      </c>
      <c r="AC457" t="str">
        <f t="shared" si="146"/>
        <v/>
      </c>
      <c r="AD457" s="162" t="str">
        <f t="shared" si="147"/>
        <v/>
      </c>
      <c r="AE457" s="162">
        <f t="shared" si="148"/>
        <v>0</v>
      </c>
    </row>
    <row r="458" spans="1:31" x14ac:dyDescent="0.25">
      <c r="A458" s="36">
        <v>449</v>
      </c>
      <c r="B458" s="33"/>
      <c r="C458" s="33"/>
      <c r="D458" s="27"/>
      <c r="E458" s="34"/>
      <c r="F458" s="169">
        <f t="shared" si="160"/>
        <v>0</v>
      </c>
      <c r="G458" s="170">
        <f t="shared" si="161"/>
        <v>0</v>
      </c>
      <c r="H458" s="171">
        <f t="shared" si="162"/>
        <v>0</v>
      </c>
      <c r="I458" s="16" t="e">
        <f t="shared" si="149"/>
        <v>#VALUE!</v>
      </c>
      <c r="J458" s="15" t="e">
        <f t="shared" si="141"/>
        <v>#VALUE!</v>
      </c>
      <c r="K458" s="16">
        <f t="shared" si="150"/>
        <v>0</v>
      </c>
      <c r="L458" s="16" t="e">
        <f t="shared" si="151"/>
        <v>#VALUE!</v>
      </c>
      <c r="M458" s="89">
        <f t="shared" si="152"/>
        <v>0</v>
      </c>
      <c r="N458" s="68">
        <f t="shared" si="153"/>
        <v>0</v>
      </c>
      <c r="O458" s="68" t="e">
        <f t="shared" si="154"/>
        <v>#VALUE!</v>
      </c>
      <c r="P458" s="68" t="e">
        <f t="shared" si="155"/>
        <v>#VALUE!</v>
      </c>
      <c r="Q458" s="17" t="e">
        <f t="shared" si="156"/>
        <v>#VALUE!</v>
      </c>
      <c r="R458" s="17" t="e">
        <f t="shared" si="157"/>
        <v>#VALUE!</v>
      </c>
      <c r="S458" s="17">
        <f t="shared" si="158"/>
        <v>0</v>
      </c>
      <c r="T458" s="35" t="str">
        <f t="shared" si="159"/>
        <v/>
      </c>
      <c r="U458" s="35" t="str">
        <f t="shared" ref="U458:U509" si="163">IF(AND(Company="State National", domical="USA",E458&lt;&gt;""),1,"")</f>
        <v/>
      </c>
      <c r="V458" s="35">
        <f t="shared" ref="V458:V509" si="164">CertState</f>
        <v>0</v>
      </c>
      <c r="W458" s="161" t="e">
        <f>VLOOKUP(CertState,Lookups!$A$30:$E$32,2,FALSE)</f>
        <v>#N/A</v>
      </c>
      <c r="X458" s="162" t="str">
        <f t="shared" si="142"/>
        <v/>
      </c>
      <c r="Y458" s="135" t="e">
        <f>VLOOKUP(CertState,Lookups!$A$30:$E$32,3,FALSE)</f>
        <v>#N/A</v>
      </c>
      <c r="Z458" s="162" t="str">
        <f t="shared" si="143"/>
        <v/>
      </c>
      <c r="AA458" s="162" t="str">
        <f t="shared" si="144"/>
        <v/>
      </c>
      <c r="AB458" t="str">
        <f t="shared" si="145"/>
        <v/>
      </c>
      <c r="AC458" t="str">
        <f t="shared" si="146"/>
        <v/>
      </c>
      <c r="AD458" s="162" t="str">
        <f t="shared" si="147"/>
        <v/>
      </c>
      <c r="AE458" s="162">
        <f t="shared" si="148"/>
        <v>0</v>
      </c>
    </row>
    <row r="459" spans="1:31" x14ac:dyDescent="0.25">
      <c r="A459" s="36">
        <v>450</v>
      </c>
      <c r="B459" s="33"/>
      <c r="C459" s="33"/>
      <c r="D459" s="27"/>
      <c r="E459" s="34"/>
      <c r="F459" s="169">
        <f t="shared" si="160"/>
        <v>0</v>
      </c>
      <c r="G459" s="170">
        <f t="shared" si="161"/>
        <v>0</v>
      </c>
      <c r="H459" s="171">
        <f t="shared" si="162"/>
        <v>0</v>
      </c>
      <c r="I459" s="16" t="e">
        <f t="shared" si="149"/>
        <v>#VALUE!</v>
      </c>
      <c r="J459" s="15" t="e">
        <f t="shared" ref="J459:J509" si="165">1-ROUND((365-I459)/365,4)</f>
        <v>#VALUE!</v>
      </c>
      <c r="K459" s="16">
        <f t="shared" si="150"/>
        <v>0</v>
      </c>
      <c r="L459" s="16" t="e">
        <f t="shared" si="151"/>
        <v>#VALUE!</v>
      </c>
      <c r="M459" s="89">
        <f t="shared" si="152"/>
        <v>0</v>
      </c>
      <c r="N459" s="68">
        <f t="shared" si="153"/>
        <v>0</v>
      </c>
      <c r="O459" s="68" t="e">
        <f t="shared" si="154"/>
        <v>#VALUE!</v>
      </c>
      <c r="P459" s="68" t="e">
        <f t="shared" si="155"/>
        <v>#VALUE!</v>
      </c>
      <c r="Q459" s="17" t="e">
        <f t="shared" si="156"/>
        <v>#VALUE!</v>
      </c>
      <c r="R459" s="17" t="e">
        <f t="shared" si="157"/>
        <v>#VALUE!</v>
      </c>
      <c r="S459" s="17">
        <f t="shared" si="158"/>
        <v>0</v>
      </c>
      <c r="T459" s="35" t="str">
        <f t="shared" si="159"/>
        <v/>
      </c>
      <c r="U459" s="35" t="str">
        <f t="shared" si="163"/>
        <v/>
      </c>
      <c r="V459" s="35">
        <f t="shared" si="164"/>
        <v>0</v>
      </c>
      <c r="W459" s="161" t="e">
        <f>VLOOKUP(CertState,Lookups!$A$30:$E$32,2,FALSE)</f>
        <v>#N/A</v>
      </c>
      <c r="X459" s="162" t="str">
        <f t="shared" ref="X459:X509" si="166">IF($U459=1,W459*$G459,"")</f>
        <v/>
      </c>
      <c r="Y459" s="135" t="e">
        <f>VLOOKUP(CertState,Lookups!$A$30:$E$32,3,FALSE)</f>
        <v>#N/A</v>
      </c>
      <c r="Z459" s="162" t="str">
        <f t="shared" ref="Z459:Z509" si="167">IF($U459=1,Y459*$G459,"")</f>
        <v/>
      </c>
      <c r="AA459" s="162" t="str">
        <f t="shared" ref="AA459:AA509" si="168">IF(U459=1,0.004*G459,"")</f>
        <v/>
      </c>
      <c r="AB459" t="str">
        <f t="shared" ref="AB459:AB509" si="169">IF(AND($AD$9="Processing Fee:",U459=1),(G459*0.05),"")</f>
        <v/>
      </c>
      <c r="AC459" t="str">
        <f t="shared" ref="AC459:AC509" si="170">IF(AB459&lt;0,0,AB459)</f>
        <v/>
      </c>
      <c r="AD459" s="162" t="str">
        <f t="shared" ref="AD459:AD509" si="171">IF(ISERROR(AB459),"",AC459)</f>
        <v/>
      </c>
      <c r="AE459" s="162">
        <f t="shared" ref="AE459:AE509" si="172">SUM(AD459,AA459,Z459,X459)</f>
        <v>0</v>
      </c>
    </row>
    <row r="460" spans="1:31" x14ac:dyDescent="0.25">
      <c r="A460" s="36">
        <v>451</v>
      </c>
      <c r="B460" s="33"/>
      <c r="C460" s="33"/>
      <c r="D460" s="27"/>
      <c r="E460" s="34"/>
      <c r="F460" s="169">
        <f t="shared" si="160"/>
        <v>0</v>
      </c>
      <c r="G460" s="170">
        <f t="shared" si="161"/>
        <v>0</v>
      </c>
      <c r="H460" s="171">
        <f t="shared" si="162"/>
        <v>0</v>
      </c>
      <c r="I460" s="16" t="e">
        <f t="shared" ref="I460:I509" si="173">ExpirationDate-D460</f>
        <v>#VALUE!</v>
      </c>
      <c r="J460" s="15" t="e">
        <f t="shared" si="165"/>
        <v>#VALUE!</v>
      </c>
      <c r="K460" s="16">
        <f t="shared" ref="K460:K509" si="174">IF(ISBLANK(D460),0,D460-C454)</f>
        <v>0</v>
      </c>
      <c r="L460" s="16" t="e">
        <f t="shared" ref="L460:L509" si="175">I460-K460</f>
        <v>#VALUE!</v>
      </c>
      <c r="M460" s="89">
        <f t="shared" ref="M460:M509" si="176">1-ROUND((365-K460)/365,3)</f>
        <v>0</v>
      </c>
      <c r="N460" s="68">
        <f t="shared" ref="N460:N509" si="177">M460*F460</f>
        <v>0</v>
      </c>
      <c r="O460" s="68" t="e">
        <f t="shared" ref="O460:O509" si="178">P460-N460</f>
        <v>#VALUE!</v>
      </c>
      <c r="P460" s="68" t="e">
        <f t="shared" ref="P460:P509" si="179">F460*J460</f>
        <v>#VALUE!</v>
      </c>
      <c r="Q460" s="17" t="e">
        <f t="shared" ref="Q460:Q509" si="180">P460*-1</f>
        <v>#VALUE!</v>
      </c>
      <c r="R460" s="17" t="e">
        <f t="shared" ref="R460:R509" si="181">P460</f>
        <v>#VALUE!</v>
      </c>
      <c r="S460" s="17">
        <f t="shared" ref="S460:S509" si="182">F460*-1</f>
        <v>0</v>
      </c>
      <c r="T460" s="35" t="str">
        <f t="shared" ref="T460:T509" si="183">IF(ISERROR(FIND("Operador",E460))=FALSE,"No olvide actualizar la lista de Operadores","")</f>
        <v/>
      </c>
      <c r="U460" s="35" t="str">
        <f t="shared" si="163"/>
        <v/>
      </c>
      <c r="V460" s="35">
        <f t="shared" si="164"/>
        <v>0</v>
      </c>
      <c r="W460" s="161" t="e">
        <f>VLOOKUP(CertState,Lookups!$A$30:$E$32,2,FALSE)</f>
        <v>#N/A</v>
      </c>
      <c r="X460" s="162" t="str">
        <f t="shared" si="166"/>
        <v/>
      </c>
      <c r="Y460" s="135" t="e">
        <f>VLOOKUP(CertState,Lookups!$A$30:$E$32,3,FALSE)</f>
        <v>#N/A</v>
      </c>
      <c r="Z460" s="162" t="str">
        <f t="shared" si="167"/>
        <v/>
      </c>
      <c r="AA460" s="162" t="str">
        <f t="shared" si="168"/>
        <v/>
      </c>
      <c r="AB460" t="str">
        <f t="shared" si="169"/>
        <v/>
      </c>
      <c r="AC460" t="str">
        <f t="shared" si="170"/>
        <v/>
      </c>
      <c r="AD460" s="162" t="str">
        <f t="shared" si="171"/>
        <v/>
      </c>
      <c r="AE460" s="162">
        <f t="shared" si="172"/>
        <v>0</v>
      </c>
    </row>
    <row r="461" spans="1:31" x14ac:dyDescent="0.25">
      <c r="A461" s="36">
        <v>452</v>
      </c>
      <c r="B461" s="33"/>
      <c r="C461" s="33"/>
      <c r="D461" s="27"/>
      <c r="E461" s="34"/>
      <c r="F461" s="169">
        <f t="shared" si="160"/>
        <v>0</v>
      </c>
      <c r="G461" s="170">
        <f t="shared" si="161"/>
        <v>0</v>
      </c>
      <c r="H461" s="171">
        <f t="shared" si="162"/>
        <v>0</v>
      </c>
      <c r="I461" s="16" t="e">
        <f t="shared" si="173"/>
        <v>#VALUE!</v>
      </c>
      <c r="J461" s="15" t="e">
        <f t="shared" si="165"/>
        <v>#VALUE!</v>
      </c>
      <c r="K461" s="16">
        <f t="shared" si="174"/>
        <v>0</v>
      </c>
      <c r="L461" s="16" t="e">
        <f t="shared" si="175"/>
        <v>#VALUE!</v>
      </c>
      <c r="M461" s="89">
        <f t="shared" si="176"/>
        <v>0</v>
      </c>
      <c r="N461" s="68">
        <f t="shared" si="177"/>
        <v>0</v>
      </c>
      <c r="O461" s="68" t="e">
        <f t="shared" si="178"/>
        <v>#VALUE!</v>
      </c>
      <c r="P461" s="68" t="e">
        <f t="shared" si="179"/>
        <v>#VALUE!</v>
      </c>
      <c r="Q461" s="17" t="e">
        <f t="shared" si="180"/>
        <v>#VALUE!</v>
      </c>
      <c r="R461" s="17" t="e">
        <f t="shared" si="181"/>
        <v>#VALUE!</v>
      </c>
      <c r="S461" s="17">
        <f t="shared" si="182"/>
        <v>0</v>
      </c>
      <c r="T461" s="35" t="str">
        <f t="shared" si="183"/>
        <v/>
      </c>
      <c r="U461" s="35" t="str">
        <f t="shared" si="163"/>
        <v/>
      </c>
      <c r="V461" s="35">
        <f t="shared" si="164"/>
        <v>0</v>
      </c>
      <c r="W461" s="161" t="e">
        <f>VLOOKUP(CertState,Lookups!$A$30:$E$32,2,FALSE)</f>
        <v>#N/A</v>
      </c>
      <c r="X461" s="162" t="str">
        <f t="shared" si="166"/>
        <v/>
      </c>
      <c r="Y461" s="135" t="e">
        <f>VLOOKUP(CertState,Lookups!$A$30:$E$32,3,FALSE)</f>
        <v>#N/A</v>
      </c>
      <c r="Z461" s="162" t="str">
        <f t="shared" si="167"/>
        <v/>
      </c>
      <c r="AA461" s="162" t="str">
        <f t="shared" si="168"/>
        <v/>
      </c>
      <c r="AB461" t="str">
        <f t="shared" si="169"/>
        <v/>
      </c>
      <c r="AC461" t="str">
        <f t="shared" si="170"/>
        <v/>
      </c>
      <c r="AD461" s="162" t="str">
        <f t="shared" si="171"/>
        <v/>
      </c>
      <c r="AE461" s="162">
        <f t="shared" si="172"/>
        <v>0</v>
      </c>
    </row>
    <row r="462" spans="1:31" x14ac:dyDescent="0.25">
      <c r="A462" s="36">
        <v>453</v>
      </c>
      <c r="B462" s="33"/>
      <c r="C462" s="33"/>
      <c r="D462" s="27"/>
      <c r="E462" s="34"/>
      <c r="F462" s="169">
        <f t="shared" ref="F462:F509" si="184">IF(OR(E462="Alta de Vehículo",E462="Baja de Vehículo",E462="Cancelar Corto Plazo"),VLOOKUP(C462,Vehicle_List,8,FALSE),)</f>
        <v>0</v>
      </c>
      <c r="G462" s="170">
        <f t="shared" ref="G462:G509" si="185">IF(ISERROR(FIND("Operador",E462))=FALSE,0,IF(OR(ISBLANK(E462),ISBLANK(D462)),0,HLOOKUP(E462,EndorsementTable,A462+1,FALSE)))</f>
        <v>0</v>
      </c>
      <c r="H462" s="171">
        <f t="shared" ref="H462:H509" si="186">IF(E462="Alta de Vehículo",G462*0.3,0)</f>
        <v>0</v>
      </c>
      <c r="I462" s="16" t="e">
        <f t="shared" si="173"/>
        <v>#VALUE!</v>
      </c>
      <c r="J462" s="15" t="e">
        <f t="shared" si="165"/>
        <v>#VALUE!</v>
      </c>
      <c r="K462" s="16">
        <f t="shared" si="174"/>
        <v>0</v>
      </c>
      <c r="L462" s="16" t="e">
        <f t="shared" si="175"/>
        <v>#VALUE!</v>
      </c>
      <c r="M462" s="89">
        <f t="shared" si="176"/>
        <v>0</v>
      </c>
      <c r="N462" s="68">
        <f t="shared" si="177"/>
        <v>0</v>
      </c>
      <c r="O462" s="68" t="e">
        <f t="shared" si="178"/>
        <v>#VALUE!</v>
      </c>
      <c r="P462" s="68" t="e">
        <f t="shared" si="179"/>
        <v>#VALUE!</v>
      </c>
      <c r="Q462" s="17" t="e">
        <f t="shared" si="180"/>
        <v>#VALUE!</v>
      </c>
      <c r="R462" s="17" t="e">
        <f t="shared" si="181"/>
        <v>#VALUE!</v>
      </c>
      <c r="S462" s="17">
        <f t="shared" si="182"/>
        <v>0</v>
      </c>
      <c r="T462" s="35" t="str">
        <f t="shared" si="183"/>
        <v/>
      </c>
      <c r="U462" s="35" t="str">
        <f t="shared" si="163"/>
        <v/>
      </c>
      <c r="V462" s="35">
        <f t="shared" si="164"/>
        <v>0</v>
      </c>
      <c r="W462" s="161" t="e">
        <f>VLOOKUP(CertState,Lookups!$A$30:$E$32,2,FALSE)</f>
        <v>#N/A</v>
      </c>
      <c r="X462" s="162" t="str">
        <f t="shared" si="166"/>
        <v/>
      </c>
      <c r="Y462" s="135" t="e">
        <f>VLOOKUP(CertState,Lookups!$A$30:$E$32,3,FALSE)</f>
        <v>#N/A</v>
      </c>
      <c r="Z462" s="162" t="str">
        <f t="shared" si="167"/>
        <v/>
      </c>
      <c r="AA462" s="162" t="str">
        <f t="shared" si="168"/>
        <v/>
      </c>
      <c r="AB462" t="str">
        <f t="shared" si="169"/>
        <v/>
      </c>
      <c r="AC462" t="str">
        <f t="shared" si="170"/>
        <v/>
      </c>
      <c r="AD462" s="162" t="str">
        <f t="shared" si="171"/>
        <v/>
      </c>
      <c r="AE462" s="162">
        <f t="shared" si="172"/>
        <v>0</v>
      </c>
    </row>
    <row r="463" spans="1:31" x14ac:dyDescent="0.25">
      <c r="A463" s="36">
        <v>454</v>
      </c>
      <c r="B463" s="33"/>
      <c r="C463" s="33"/>
      <c r="D463" s="27"/>
      <c r="E463" s="34"/>
      <c r="F463" s="169">
        <f t="shared" si="184"/>
        <v>0</v>
      </c>
      <c r="G463" s="170">
        <f t="shared" si="185"/>
        <v>0</v>
      </c>
      <c r="H463" s="171">
        <f t="shared" si="186"/>
        <v>0</v>
      </c>
      <c r="I463" s="16" t="e">
        <f t="shared" si="173"/>
        <v>#VALUE!</v>
      </c>
      <c r="J463" s="15" t="e">
        <f t="shared" si="165"/>
        <v>#VALUE!</v>
      </c>
      <c r="K463" s="16">
        <f t="shared" si="174"/>
        <v>0</v>
      </c>
      <c r="L463" s="16" t="e">
        <f t="shared" si="175"/>
        <v>#VALUE!</v>
      </c>
      <c r="M463" s="89">
        <f t="shared" si="176"/>
        <v>0</v>
      </c>
      <c r="N463" s="68">
        <f t="shared" si="177"/>
        <v>0</v>
      </c>
      <c r="O463" s="68" t="e">
        <f t="shared" si="178"/>
        <v>#VALUE!</v>
      </c>
      <c r="P463" s="68" t="e">
        <f t="shared" si="179"/>
        <v>#VALUE!</v>
      </c>
      <c r="Q463" s="17" t="e">
        <f t="shared" si="180"/>
        <v>#VALUE!</v>
      </c>
      <c r="R463" s="17" t="e">
        <f t="shared" si="181"/>
        <v>#VALUE!</v>
      </c>
      <c r="S463" s="17">
        <f t="shared" si="182"/>
        <v>0</v>
      </c>
      <c r="T463" s="35" t="str">
        <f t="shared" si="183"/>
        <v/>
      </c>
      <c r="U463" s="35" t="str">
        <f t="shared" si="163"/>
        <v/>
      </c>
      <c r="V463" s="35">
        <f t="shared" si="164"/>
        <v>0</v>
      </c>
      <c r="W463" s="161" t="e">
        <f>VLOOKUP(CertState,Lookups!$A$30:$E$32,2,FALSE)</f>
        <v>#N/A</v>
      </c>
      <c r="X463" s="162" t="str">
        <f t="shared" si="166"/>
        <v/>
      </c>
      <c r="Y463" s="135" t="e">
        <f>VLOOKUP(CertState,Lookups!$A$30:$E$32,3,FALSE)</f>
        <v>#N/A</v>
      </c>
      <c r="Z463" s="162" t="str">
        <f t="shared" si="167"/>
        <v/>
      </c>
      <c r="AA463" s="162" t="str">
        <f t="shared" si="168"/>
        <v/>
      </c>
      <c r="AB463" t="str">
        <f t="shared" si="169"/>
        <v/>
      </c>
      <c r="AC463" t="str">
        <f t="shared" si="170"/>
        <v/>
      </c>
      <c r="AD463" s="162" t="str">
        <f t="shared" si="171"/>
        <v/>
      </c>
      <c r="AE463" s="162">
        <f t="shared" si="172"/>
        <v>0</v>
      </c>
    </row>
    <row r="464" spans="1:31" x14ac:dyDescent="0.25">
      <c r="A464" s="36">
        <v>455</v>
      </c>
      <c r="B464" s="33"/>
      <c r="C464" s="33"/>
      <c r="D464" s="27"/>
      <c r="E464" s="34"/>
      <c r="F464" s="169">
        <f t="shared" si="184"/>
        <v>0</v>
      </c>
      <c r="G464" s="170">
        <f t="shared" si="185"/>
        <v>0</v>
      </c>
      <c r="H464" s="171">
        <f t="shared" si="186"/>
        <v>0</v>
      </c>
      <c r="I464" s="16" t="e">
        <f t="shared" si="173"/>
        <v>#VALUE!</v>
      </c>
      <c r="J464" s="15" t="e">
        <f t="shared" si="165"/>
        <v>#VALUE!</v>
      </c>
      <c r="K464" s="16">
        <f t="shared" si="174"/>
        <v>0</v>
      </c>
      <c r="L464" s="16" t="e">
        <f t="shared" si="175"/>
        <v>#VALUE!</v>
      </c>
      <c r="M464" s="89">
        <f t="shared" si="176"/>
        <v>0</v>
      </c>
      <c r="N464" s="68">
        <f t="shared" si="177"/>
        <v>0</v>
      </c>
      <c r="O464" s="68" t="e">
        <f t="shared" si="178"/>
        <v>#VALUE!</v>
      </c>
      <c r="P464" s="68" t="e">
        <f t="shared" si="179"/>
        <v>#VALUE!</v>
      </c>
      <c r="Q464" s="17" t="e">
        <f t="shared" si="180"/>
        <v>#VALUE!</v>
      </c>
      <c r="R464" s="17" t="e">
        <f t="shared" si="181"/>
        <v>#VALUE!</v>
      </c>
      <c r="S464" s="17">
        <f t="shared" si="182"/>
        <v>0</v>
      </c>
      <c r="T464" s="35" t="str">
        <f t="shared" si="183"/>
        <v/>
      </c>
      <c r="U464" s="35" t="str">
        <f t="shared" si="163"/>
        <v/>
      </c>
      <c r="V464" s="35">
        <f t="shared" si="164"/>
        <v>0</v>
      </c>
      <c r="W464" s="161" t="e">
        <f>VLOOKUP(CertState,Lookups!$A$30:$E$32,2,FALSE)</f>
        <v>#N/A</v>
      </c>
      <c r="X464" s="162" t="str">
        <f t="shared" si="166"/>
        <v/>
      </c>
      <c r="Y464" s="135" t="e">
        <f>VLOOKUP(CertState,Lookups!$A$30:$E$32,3,FALSE)</f>
        <v>#N/A</v>
      </c>
      <c r="Z464" s="162" t="str">
        <f t="shared" si="167"/>
        <v/>
      </c>
      <c r="AA464" s="162" t="str">
        <f t="shared" si="168"/>
        <v/>
      </c>
      <c r="AB464" t="str">
        <f t="shared" si="169"/>
        <v/>
      </c>
      <c r="AC464" t="str">
        <f t="shared" si="170"/>
        <v/>
      </c>
      <c r="AD464" s="162" t="str">
        <f t="shared" si="171"/>
        <v/>
      </c>
      <c r="AE464" s="162">
        <f t="shared" si="172"/>
        <v>0</v>
      </c>
    </row>
    <row r="465" spans="1:31" x14ac:dyDescent="0.25">
      <c r="A465" s="36">
        <v>456</v>
      </c>
      <c r="B465" s="33"/>
      <c r="C465" s="33"/>
      <c r="D465" s="27"/>
      <c r="E465" s="34"/>
      <c r="F465" s="169">
        <f t="shared" si="184"/>
        <v>0</v>
      </c>
      <c r="G465" s="170">
        <f t="shared" si="185"/>
        <v>0</v>
      </c>
      <c r="H465" s="171">
        <f t="shared" si="186"/>
        <v>0</v>
      </c>
      <c r="I465" s="16" t="e">
        <f t="shared" si="173"/>
        <v>#VALUE!</v>
      </c>
      <c r="J465" s="15" t="e">
        <f t="shared" si="165"/>
        <v>#VALUE!</v>
      </c>
      <c r="K465" s="16">
        <f t="shared" si="174"/>
        <v>0</v>
      </c>
      <c r="L465" s="16" t="e">
        <f t="shared" si="175"/>
        <v>#VALUE!</v>
      </c>
      <c r="M465" s="89">
        <f t="shared" si="176"/>
        <v>0</v>
      </c>
      <c r="N465" s="68">
        <f t="shared" si="177"/>
        <v>0</v>
      </c>
      <c r="O465" s="68" t="e">
        <f t="shared" si="178"/>
        <v>#VALUE!</v>
      </c>
      <c r="P465" s="68" t="e">
        <f t="shared" si="179"/>
        <v>#VALUE!</v>
      </c>
      <c r="Q465" s="17" t="e">
        <f t="shared" si="180"/>
        <v>#VALUE!</v>
      </c>
      <c r="R465" s="17" t="e">
        <f t="shared" si="181"/>
        <v>#VALUE!</v>
      </c>
      <c r="S465" s="17">
        <f t="shared" si="182"/>
        <v>0</v>
      </c>
      <c r="T465" s="35" t="str">
        <f t="shared" si="183"/>
        <v/>
      </c>
      <c r="U465" s="35" t="str">
        <f t="shared" si="163"/>
        <v/>
      </c>
      <c r="V465" s="35">
        <f t="shared" si="164"/>
        <v>0</v>
      </c>
      <c r="W465" s="161" t="e">
        <f>VLOOKUP(CertState,Lookups!$A$30:$E$32,2,FALSE)</f>
        <v>#N/A</v>
      </c>
      <c r="X465" s="162" t="str">
        <f t="shared" si="166"/>
        <v/>
      </c>
      <c r="Y465" s="135" t="e">
        <f>VLOOKUP(CertState,Lookups!$A$30:$E$32,3,FALSE)</f>
        <v>#N/A</v>
      </c>
      <c r="Z465" s="162" t="str">
        <f t="shared" si="167"/>
        <v/>
      </c>
      <c r="AA465" s="162" t="str">
        <f t="shared" si="168"/>
        <v/>
      </c>
      <c r="AB465" t="str">
        <f t="shared" si="169"/>
        <v/>
      </c>
      <c r="AC465" t="str">
        <f t="shared" si="170"/>
        <v/>
      </c>
      <c r="AD465" s="162" t="str">
        <f t="shared" si="171"/>
        <v/>
      </c>
      <c r="AE465" s="162">
        <f t="shared" si="172"/>
        <v>0</v>
      </c>
    </row>
    <row r="466" spans="1:31" x14ac:dyDescent="0.25">
      <c r="A466" s="36">
        <v>457</v>
      </c>
      <c r="B466" s="33"/>
      <c r="C466" s="33"/>
      <c r="D466" s="27"/>
      <c r="E466" s="34"/>
      <c r="F466" s="169">
        <f t="shared" si="184"/>
        <v>0</v>
      </c>
      <c r="G466" s="170">
        <f t="shared" si="185"/>
        <v>0</v>
      </c>
      <c r="H466" s="171">
        <f t="shared" si="186"/>
        <v>0</v>
      </c>
      <c r="I466" s="16" t="e">
        <f t="shared" si="173"/>
        <v>#VALUE!</v>
      </c>
      <c r="J466" s="15" t="e">
        <f t="shared" si="165"/>
        <v>#VALUE!</v>
      </c>
      <c r="K466" s="16">
        <f t="shared" si="174"/>
        <v>0</v>
      </c>
      <c r="L466" s="16" t="e">
        <f t="shared" si="175"/>
        <v>#VALUE!</v>
      </c>
      <c r="M466" s="89">
        <f t="shared" si="176"/>
        <v>0</v>
      </c>
      <c r="N466" s="68">
        <f t="shared" si="177"/>
        <v>0</v>
      </c>
      <c r="O466" s="68" t="e">
        <f t="shared" si="178"/>
        <v>#VALUE!</v>
      </c>
      <c r="P466" s="68" t="e">
        <f t="shared" si="179"/>
        <v>#VALUE!</v>
      </c>
      <c r="Q466" s="17" t="e">
        <f t="shared" si="180"/>
        <v>#VALUE!</v>
      </c>
      <c r="R466" s="17" t="e">
        <f t="shared" si="181"/>
        <v>#VALUE!</v>
      </c>
      <c r="S466" s="17">
        <f t="shared" si="182"/>
        <v>0</v>
      </c>
      <c r="T466" s="35" t="str">
        <f t="shared" si="183"/>
        <v/>
      </c>
      <c r="U466" s="35" t="str">
        <f t="shared" si="163"/>
        <v/>
      </c>
      <c r="V466" s="35">
        <f t="shared" si="164"/>
        <v>0</v>
      </c>
      <c r="W466" s="161" t="e">
        <f>VLOOKUP(CertState,Lookups!$A$30:$E$32,2,FALSE)</f>
        <v>#N/A</v>
      </c>
      <c r="X466" s="162" t="str">
        <f t="shared" si="166"/>
        <v/>
      </c>
      <c r="Y466" s="135" t="e">
        <f>VLOOKUP(CertState,Lookups!$A$30:$E$32,3,FALSE)</f>
        <v>#N/A</v>
      </c>
      <c r="Z466" s="162" t="str">
        <f t="shared" si="167"/>
        <v/>
      </c>
      <c r="AA466" s="162" t="str">
        <f t="shared" si="168"/>
        <v/>
      </c>
      <c r="AB466" t="str">
        <f t="shared" si="169"/>
        <v/>
      </c>
      <c r="AC466" t="str">
        <f t="shared" si="170"/>
        <v/>
      </c>
      <c r="AD466" s="162" t="str">
        <f t="shared" si="171"/>
        <v/>
      </c>
      <c r="AE466" s="162">
        <f t="shared" si="172"/>
        <v>0</v>
      </c>
    </row>
    <row r="467" spans="1:31" x14ac:dyDescent="0.25">
      <c r="A467" s="36">
        <v>458</v>
      </c>
      <c r="B467" s="33"/>
      <c r="C467" s="33"/>
      <c r="D467" s="27"/>
      <c r="E467" s="34"/>
      <c r="F467" s="169">
        <f t="shared" si="184"/>
        <v>0</v>
      </c>
      <c r="G467" s="170">
        <f t="shared" si="185"/>
        <v>0</v>
      </c>
      <c r="H467" s="171">
        <f t="shared" si="186"/>
        <v>0</v>
      </c>
      <c r="I467" s="16" t="e">
        <f t="shared" si="173"/>
        <v>#VALUE!</v>
      </c>
      <c r="J467" s="15" t="e">
        <f t="shared" si="165"/>
        <v>#VALUE!</v>
      </c>
      <c r="K467" s="16">
        <f t="shared" si="174"/>
        <v>0</v>
      </c>
      <c r="L467" s="16" t="e">
        <f t="shared" si="175"/>
        <v>#VALUE!</v>
      </c>
      <c r="M467" s="89">
        <f t="shared" si="176"/>
        <v>0</v>
      </c>
      <c r="N467" s="68">
        <f t="shared" si="177"/>
        <v>0</v>
      </c>
      <c r="O467" s="68" t="e">
        <f t="shared" si="178"/>
        <v>#VALUE!</v>
      </c>
      <c r="P467" s="68" t="e">
        <f t="shared" si="179"/>
        <v>#VALUE!</v>
      </c>
      <c r="Q467" s="17" t="e">
        <f t="shared" si="180"/>
        <v>#VALUE!</v>
      </c>
      <c r="R467" s="17" t="e">
        <f t="shared" si="181"/>
        <v>#VALUE!</v>
      </c>
      <c r="S467" s="17">
        <f t="shared" si="182"/>
        <v>0</v>
      </c>
      <c r="T467" s="35" t="str">
        <f t="shared" si="183"/>
        <v/>
      </c>
      <c r="U467" s="35" t="str">
        <f t="shared" si="163"/>
        <v/>
      </c>
      <c r="V467" s="35">
        <f t="shared" si="164"/>
        <v>0</v>
      </c>
      <c r="W467" s="161" t="e">
        <f>VLOOKUP(CertState,Lookups!$A$30:$E$32,2,FALSE)</f>
        <v>#N/A</v>
      </c>
      <c r="X467" s="162" t="str">
        <f t="shared" si="166"/>
        <v/>
      </c>
      <c r="Y467" s="135" t="e">
        <f>VLOOKUP(CertState,Lookups!$A$30:$E$32,3,FALSE)</f>
        <v>#N/A</v>
      </c>
      <c r="Z467" s="162" t="str">
        <f t="shared" si="167"/>
        <v/>
      </c>
      <c r="AA467" s="162" t="str">
        <f t="shared" si="168"/>
        <v/>
      </c>
      <c r="AB467" t="str">
        <f t="shared" si="169"/>
        <v/>
      </c>
      <c r="AC467" t="str">
        <f t="shared" si="170"/>
        <v/>
      </c>
      <c r="AD467" s="162" t="str">
        <f t="shared" si="171"/>
        <v/>
      </c>
      <c r="AE467" s="162">
        <f t="shared" si="172"/>
        <v>0</v>
      </c>
    </row>
    <row r="468" spans="1:31" x14ac:dyDescent="0.25">
      <c r="A468" s="36">
        <v>459</v>
      </c>
      <c r="B468" s="33"/>
      <c r="C468" s="33"/>
      <c r="D468" s="27"/>
      <c r="E468" s="34"/>
      <c r="F468" s="169">
        <f t="shared" si="184"/>
        <v>0</v>
      </c>
      <c r="G468" s="170">
        <f t="shared" si="185"/>
        <v>0</v>
      </c>
      <c r="H468" s="171">
        <f t="shared" si="186"/>
        <v>0</v>
      </c>
      <c r="I468" s="16" t="e">
        <f t="shared" si="173"/>
        <v>#VALUE!</v>
      </c>
      <c r="J468" s="15" t="e">
        <f t="shared" si="165"/>
        <v>#VALUE!</v>
      </c>
      <c r="K468" s="16">
        <f t="shared" si="174"/>
        <v>0</v>
      </c>
      <c r="L468" s="16" t="e">
        <f t="shared" si="175"/>
        <v>#VALUE!</v>
      </c>
      <c r="M468" s="89">
        <f t="shared" si="176"/>
        <v>0</v>
      </c>
      <c r="N468" s="68">
        <f t="shared" si="177"/>
        <v>0</v>
      </c>
      <c r="O468" s="68" t="e">
        <f t="shared" si="178"/>
        <v>#VALUE!</v>
      </c>
      <c r="P468" s="68" t="e">
        <f t="shared" si="179"/>
        <v>#VALUE!</v>
      </c>
      <c r="Q468" s="17" t="e">
        <f t="shared" si="180"/>
        <v>#VALUE!</v>
      </c>
      <c r="R468" s="17" t="e">
        <f t="shared" si="181"/>
        <v>#VALUE!</v>
      </c>
      <c r="S468" s="17">
        <f t="shared" si="182"/>
        <v>0</v>
      </c>
      <c r="T468" s="35" t="str">
        <f t="shared" si="183"/>
        <v/>
      </c>
      <c r="U468" s="35" t="str">
        <f t="shared" si="163"/>
        <v/>
      </c>
      <c r="V468" s="35">
        <f t="shared" si="164"/>
        <v>0</v>
      </c>
      <c r="W468" s="161" t="e">
        <f>VLOOKUP(CertState,Lookups!$A$30:$E$32,2,FALSE)</f>
        <v>#N/A</v>
      </c>
      <c r="X468" s="162" t="str">
        <f t="shared" si="166"/>
        <v/>
      </c>
      <c r="Y468" s="135" t="e">
        <f>VLOOKUP(CertState,Lookups!$A$30:$E$32,3,FALSE)</f>
        <v>#N/A</v>
      </c>
      <c r="Z468" s="162" t="str">
        <f t="shared" si="167"/>
        <v/>
      </c>
      <c r="AA468" s="162" t="str">
        <f t="shared" si="168"/>
        <v/>
      </c>
      <c r="AB468" t="str">
        <f t="shared" si="169"/>
        <v/>
      </c>
      <c r="AC468" t="str">
        <f t="shared" si="170"/>
        <v/>
      </c>
      <c r="AD468" s="162" t="str">
        <f t="shared" si="171"/>
        <v/>
      </c>
      <c r="AE468" s="162">
        <f t="shared" si="172"/>
        <v>0</v>
      </c>
    </row>
    <row r="469" spans="1:31" x14ac:dyDescent="0.25">
      <c r="A469" s="36">
        <v>460</v>
      </c>
      <c r="B469" s="33"/>
      <c r="C469" s="33"/>
      <c r="D469" s="27"/>
      <c r="E469" s="34"/>
      <c r="F469" s="169">
        <f t="shared" si="184"/>
        <v>0</v>
      </c>
      <c r="G469" s="170">
        <f t="shared" si="185"/>
        <v>0</v>
      </c>
      <c r="H469" s="171">
        <f t="shared" si="186"/>
        <v>0</v>
      </c>
      <c r="I469" s="16" t="e">
        <f t="shared" si="173"/>
        <v>#VALUE!</v>
      </c>
      <c r="J469" s="15" t="e">
        <f t="shared" si="165"/>
        <v>#VALUE!</v>
      </c>
      <c r="K469" s="16">
        <f t="shared" si="174"/>
        <v>0</v>
      </c>
      <c r="L469" s="16" t="e">
        <f t="shared" si="175"/>
        <v>#VALUE!</v>
      </c>
      <c r="M469" s="89">
        <f t="shared" si="176"/>
        <v>0</v>
      </c>
      <c r="N469" s="68">
        <f t="shared" si="177"/>
        <v>0</v>
      </c>
      <c r="O469" s="68" t="e">
        <f t="shared" si="178"/>
        <v>#VALUE!</v>
      </c>
      <c r="P469" s="68" t="e">
        <f t="shared" si="179"/>
        <v>#VALUE!</v>
      </c>
      <c r="Q469" s="17" t="e">
        <f t="shared" si="180"/>
        <v>#VALUE!</v>
      </c>
      <c r="R469" s="17" t="e">
        <f t="shared" si="181"/>
        <v>#VALUE!</v>
      </c>
      <c r="S469" s="17">
        <f t="shared" si="182"/>
        <v>0</v>
      </c>
      <c r="T469" s="35" t="str">
        <f t="shared" si="183"/>
        <v/>
      </c>
      <c r="U469" s="35" t="str">
        <f t="shared" si="163"/>
        <v/>
      </c>
      <c r="V469" s="35">
        <f t="shared" si="164"/>
        <v>0</v>
      </c>
      <c r="W469" s="161" t="e">
        <f>VLOOKUP(CertState,Lookups!$A$30:$E$32,2,FALSE)</f>
        <v>#N/A</v>
      </c>
      <c r="X469" s="162" t="str">
        <f t="shared" si="166"/>
        <v/>
      </c>
      <c r="Y469" s="135" t="e">
        <f>VLOOKUP(CertState,Lookups!$A$30:$E$32,3,FALSE)</f>
        <v>#N/A</v>
      </c>
      <c r="Z469" s="162" t="str">
        <f t="shared" si="167"/>
        <v/>
      </c>
      <c r="AA469" s="162" t="str">
        <f t="shared" si="168"/>
        <v/>
      </c>
      <c r="AB469" t="str">
        <f t="shared" si="169"/>
        <v/>
      </c>
      <c r="AC469" t="str">
        <f t="shared" si="170"/>
        <v/>
      </c>
      <c r="AD469" s="162" t="str">
        <f t="shared" si="171"/>
        <v/>
      </c>
      <c r="AE469" s="162">
        <f t="shared" si="172"/>
        <v>0</v>
      </c>
    </row>
    <row r="470" spans="1:31" x14ac:dyDescent="0.25">
      <c r="A470" s="36">
        <v>461</v>
      </c>
      <c r="B470" s="33"/>
      <c r="C470" s="33"/>
      <c r="D470" s="27"/>
      <c r="E470" s="34"/>
      <c r="F470" s="169">
        <f t="shared" si="184"/>
        <v>0</v>
      </c>
      <c r="G470" s="170">
        <f t="shared" si="185"/>
        <v>0</v>
      </c>
      <c r="H470" s="171">
        <f t="shared" si="186"/>
        <v>0</v>
      </c>
      <c r="I470" s="16" t="e">
        <f t="shared" si="173"/>
        <v>#VALUE!</v>
      </c>
      <c r="J470" s="15" t="e">
        <f t="shared" si="165"/>
        <v>#VALUE!</v>
      </c>
      <c r="K470" s="16">
        <f t="shared" si="174"/>
        <v>0</v>
      </c>
      <c r="L470" s="16" t="e">
        <f t="shared" si="175"/>
        <v>#VALUE!</v>
      </c>
      <c r="M470" s="89">
        <f t="shared" si="176"/>
        <v>0</v>
      </c>
      <c r="N470" s="68">
        <f t="shared" si="177"/>
        <v>0</v>
      </c>
      <c r="O470" s="68" t="e">
        <f t="shared" si="178"/>
        <v>#VALUE!</v>
      </c>
      <c r="P470" s="68" t="e">
        <f t="shared" si="179"/>
        <v>#VALUE!</v>
      </c>
      <c r="Q470" s="17" t="e">
        <f t="shared" si="180"/>
        <v>#VALUE!</v>
      </c>
      <c r="R470" s="17" t="e">
        <f t="shared" si="181"/>
        <v>#VALUE!</v>
      </c>
      <c r="S470" s="17">
        <f t="shared" si="182"/>
        <v>0</v>
      </c>
      <c r="T470" s="35" t="str">
        <f t="shared" si="183"/>
        <v/>
      </c>
      <c r="U470" s="35" t="str">
        <f t="shared" si="163"/>
        <v/>
      </c>
      <c r="V470" s="35">
        <f t="shared" si="164"/>
        <v>0</v>
      </c>
      <c r="W470" s="161" t="e">
        <f>VLOOKUP(CertState,Lookups!$A$30:$E$32,2,FALSE)</f>
        <v>#N/A</v>
      </c>
      <c r="X470" s="162" t="str">
        <f t="shared" si="166"/>
        <v/>
      </c>
      <c r="Y470" s="135" t="e">
        <f>VLOOKUP(CertState,Lookups!$A$30:$E$32,3,FALSE)</f>
        <v>#N/A</v>
      </c>
      <c r="Z470" s="162" t="str">
        <f t="shared" si="167"/>
        <v/>
      </c>
      <c r="AA470" s="162" t="str">
        <f t="shared" si="168"/>
        <v/>
      </c>
      <c r="AB470" t="str">
        <f t="shared" si="169"/>
        <v/>
      </c>
      <c r="AC470" t="str">
        <f t="shared" si="170"/>
        <v/>
      </c>
      <c r="AD470" s="162" t="str">
        <f t="shared" si="171"/>
        <v/>
      </c>
      <c r="AE470" s="162">
        <f t="shared" si="172"/>
        <v>0</v>
      </c>
    </row>
    <row r="471" spans="1:31" x14ac:dyDescent="0.25">
      <c r="A471" s="36">
        <v>462</v>
      </c>
      <c r="B471" s="33"/>
      <c r="C471" s="33"/>
      <c r="D471" s="27"/>
      <c r="E471" s="34"/>
      <c r="F471" s="169">
        <f t="shared" si="184"/>
        <v>0</v>
      </c>
      <c r="G471" s="170">
        <f t="shared" si="185"/>
        <v>0</v>
      </c>
      <c r="H471" s="171">
        <f t="shared" si="186"/>
        <v>0</v>
      </c>
      <c r="I471" s="16" t="e">
        <f t="shared" si="173"/>
        <v>#VALUE!</v>
      </c>
      <c r="J471" s="15" t="e">
        <f t="shared" si="165"/>
        <v>#VALUE!</v>
      </c>
      <c r="K471" s="16">
        <f t="shared" si="174"/>
        <v>0</v>
      </c>
      <c r="L471" s="16" t="e">
        <f t="shared" si="175"/>
        <v>#VALUE!</v>
      </c>
      <c r="M471" s="89">
        <f t="shared" si="176"/>
        <v>0</v>
      </c>
      <c r="N471" s="68">
        <f t="shared" si="177"/>
        <v>0</v>
      </c>
      <c r="O471" s="68" t="e">
        <f t="shared" si="178"/>
        <v>#VALUE!</v>
      </c>
      <c r="P471" s="68" t="e">
        <f t="shared" si="179"/>
        <v>#VALUE!</v>
      </c>
      <c r="Q471" s="17" t="e">
        <f t="shared" si="180"/>
        <v>#VALUE!</v>
      </c>
      <c r="R471" s="17" t="e">
        <f t="shared" si="181"/>
        <v>#VALUE!</v>
      </c>
      <c r="S471" s="17">
        <f t="shared" si="182"/>
        <v>0</v>
      </c>
      <c r="T471" s="35" t="str">
        <f t="shared" si="183"/>
        <v/>
      </c>
      <c r="U471" s="35" t="str">
        <f t="shared" si="163"/>
        <v/>
      </c>
      <c r="V471" s="35">
        <f t="shared" si="164"/>
        <v>0</v>
      </c>
      <c r="W471" s="161" t="e">
        <f>VLOOKUP(CertState,Lookups!$A$30:$E$32,2,FALSE)</f>
        <v>#N/A</v>
      </c>
      <c r="X471" s="162" t="str">
        <f t="shared" si="166"/>
        <v/>
      </c>
      <c r="Y471" s="135" t="e">
        <f>VLOOKUP(CertState,Lookups!$A$30:$E$32,3,FALSE)</f>
        <v>#N/A</v>
      </c>
      <c r="Z471" s="162" t="str">
        <f t="shared" si="167"/>
        <v/>
      </c>
      <c r="AA471" s="162" t="str">
        <f t="shared" si="168"/>
        <v/>
      </c>
      <c r="AB471" t="str">
        <f t="shared" si="169"/>
        <v/>
      </c>
      <c r="AC471" t="str">
        <f t="shared" si="170"/>
        <v/>
      </c>
      <c r="AD471" s="162" t="str">
        <f t="shared" si="171"/>
        <v/>
      </c>
      <c r="AE471" s="162">
        <f t="shared" si="172"/>
        <v>0</v>
      </c>
    </row>
    <row r="472" spans="1:31" x14ac:dyDescent="0.25">
      <c r="A472" s="36">
        <v>463</v>
      </c>
      <c r="B472" s="33"/>
      <c r="C472" s="33"/>
      <c r="D472" s="27"/>
      <c r="E472" s="34"/>
      <c r="F472" s="169">
        <f t="shared" si="184"/>
        <v>0</v>
      </c>
      <c r="G472" s="170">
        <f t="shared" si="185"/>
        <v>0</v>
      </c>
      <c r="H472" s="171">
        <f t="shared" si="186"/>
        <v>0</v>
      </c>
      <c r="I472" s="16" t="e">
        <f t="shared" si="173"/>
        <v>#VALUE!</v>
      </c>
      <c r="J472" s="15" t="e">
        <f t="shared" si="165"/>
        <v>#VALUE!</v>
      </c>
      <c r="K472" s="16">
        <f t="shared" si="174"/>
        <v>0</v>
      </c>
      <c r="L472" s="16" t="e">
        <f t="shared" si="175"/>
        <v>#VALUE!</v>
      </c>
      <c r="M472" s="89">
        <f t="shared" si="176"/>
        <v>0</v>
      </c>
      <c r="N472" s="68">
        <f t="shared" si="177"/>
        <v>0</v>
      </c>
      <c r="O472" s="68" t="e">
        <f t="shared" si="178"/>
        <v>#VALUE!</v>
      </c>
      <c r="P472" s="68" t="e">
        <f t="shared" si="179"/>
        <v>#VALUE!</v>
      </c>
      <c r="Q472" s="17" t="e">
        <f t="shared" si="180"/>
        <v>#VALUE!</v>
      </c>
      <c r="R472" s="17" t="e">
        <f t="shared" si="181"/>
        <v>#VALUE!</v>
      </c>
      <c r="S472" s="17">
        <f t="shared" si="182"/>
        <v>0</v>
      </c>
      <c r="T472" s="35" t="str">
        <f t="shared" si="183"/>
        <v/>
      </c>
      <c r="U472" s="35" t="str">
        <f t="shared" si="163"/>
        <v/>
      </c>
      <c r="V472" s="35">
        <f t="shared" si="164"/>
        <v>0</v>
      </c>
      <c r="W472" s="161" t="e">
        <f>VLOOKUP(CertState,Lookups!$A$30:$E$32,2,FALSE)</f>
        <v>#N/A</v>
      </c>
      <c r="X472" s="162" t="str">
        <f t="shared" si="166"/>
        <v/>
      </c>
      <c r="Y472" s="135" t="e">
        <f>VLOOKUP(CertState,Lookups!$A$30:$E$32,3,FALSE)</f>
        <v>#N/A</v>
      </c>
      <c r="Z472" s="162" t="str">
        <f t="shared" si="167"/>
        <v/>
      </c>
      <c r="AA472" s="162" t="str">
        <f t="shared" si="168"/>
        <v/>
      </c>
      <c r="AB472" t="str">
        <f t="shared" si="169"/>
        <v/>
      </c>
      <c r="AC472" t="str">
        <f t="shared" si="170"/>
        <v/>
      </c>
      <c r="AD472" s="162" t="str">
        <f t="shared" si="171"/>
        <v/>
      </c>
      <c r="AE472" s="162">
        <f t="shared" si="172"/>
        <v>0</v>
      </c>
    </row>
    <row r="473" spans="1:31" x14ac:dyDescent="0.25">
      <c r="A473" s="36">
        <v>464</v>
      </c>
      <c r="B473" s="33"/>
      <c r="C473" s="33"/>
      <c r="D473" s="27"/>
      <c r="E473" s="34"/>
      <c r="F473" s="169">
        <f t="shared" si="184"/>
        <v>0</v>
      </c>
      <c r="G473" s="170">
        <f t="shared" si="185"/>
        <v>0</v>
      </c>
      <c r="H473" s="171">
        <f t="shared" si="186"/>
        <v>0</v>
      </c>
      <c r="I473" s="16" t="e">
        <f t="shared" si="173"/>
        <v>#VALUE!</v>
      </c>
      <c r="J473" s="15" t="e">
        <f t="shared" si="165"/>
        <v>#VALUE!</v>
      </c>
      <c r="K473" s="16">
        <f t="shared" si="174"/>
        <v>0</v>
      </c>
      <c r="L473" s="16" t="e">
        <f t="shared" si="175"/>
        <v>#VALUE!</v>
      </c>
      <c r="M473" s="89">
        <f t="shared" si="176"/>
        <v>0</v>
      </c>
      <c r="N473" s="68">
        <f t="shared" si="177"/>
        <v>0</v>
      </c>
      <c r="O473" s="68" t="e">
        <f t="shared" si="178"/>
        <v>#VALUE!</v>
      </c>
      <c r="P473" s="68" t="e">
        <f t="shared" si="179"/>
        <v>#VALUE!</v>
      </c>
      <c r="Q473" s="17" t="e">
        <f t="shared" si="180"/>
        <v>#VALUE!</v>
      </c>
      <c r="R473" s="17" t="e">
        <f t="shared" si="181"/>
        <v>#VALUE!</v>
      </c>
      <c r="S473" s="17">
        <f t="shared" si="182"/>
        <v>0</v>
      </c>
      <c r="T473" s="35" t="str">
        <f t="shared" si="183"/>
        <v/>
      </c>
      <c r="U473" s="35" t="str">
        <f t="shared" si="163"/>
        <v/>
      </c>
      <c r="V473" s="35">
        <f t="shared" si="164"/>
        <v>0</v>
      </c>
      <c r="W473" s="161" t="e">
        <f>VLOOKUP(CertState,Lookups!$A$30:$E$32,2,FALSE)</f>
        <v>#N/A</v>
      </c>
      <c r="X473" s="162" t="str">
        <f t="shared" si="166"/>
        <v/>
      </c>
      <c r="Y473" s="135" t="e">
        <f>VLOOKUP(CertState,Lookups!$A$30:$E$32,3,FALSE)</f>
        <v>#N/A</v>
      </c>
      <c r="Z473" s="162" t="str">
        <f t="shared" si="167"/>
        <v/>
      </c>
      <c r="AA473" s="162" t="str">
        <f t="shared" si="168"/>
        <v/>
      </c>
      <c r="AB473" t="str">
        <f t="shared" si="169"/>
        <v/>
      </c>
      <c r="AC473" t="str">
        <f t="shared" si="170"/>
        <v/>
      </c>
      <c r="AD473" s="162" t="str">
        <f t="shared" si="171"/>
        <v/>
      </c>
      <c r="AE473" s="162">
        <f t="shared" si="172"/>
        <v>0</v>
      </c>
    </row>
    <row r="474" spans="1:31" x14ac:dyDescent="0.25">
      <c r="A474" s="36">
        <v>465</v>
      </c>
      <c r="B474" s="33"/>
      <c r="C474" s="33"/>
      <c r="D474" s="27"/>
      <c r="E474" s="34"/>
      <c r="F474" s="169">
        <f t="shared" si="184"/>
        <v>0</v>
      </c>
      <c r="G474" s="170">
        <f t="shared" si="185"/>
        <v>0</v>
      </c>
      <c r="H474" s="171">
        <f t="shared" si="186"/>
        <v>0</v>
      </c>
      <c r="I474" s="16" t="e">
        <f t="shared" si="173"/>
        <v>#VALUE!</v>
      </c>
      <c r="J474" s="15" t="e">
        <f t="shared" si="165"/>
        <v>#VALUE!</v>
      </c>
      <c r="K474" s="16">
        <f t="shared" si="174"/>
        <v>0</v>
      </c>
      <c r="L474" s="16" t="e">
        <f t="shared" si="175"/>
        <v>#VALUE!</v>
      </c>
      <c r="M474" s="89">
        <f t="shared" si="176"/>
        <v>0</v>
      </c>
      <c r="N474" s="68">
        <f t="shared" si="177"/>
        <v>0</v>
      </c>
      <c r="O474" s="68" t="e">
        <f t="shared" si="178"/>
        <v>#VALUE!</v>
      </c>
      <c r="P474" s="68" t="e">
        <f t="shared" si="179"/>
        <v>#VALUE!</v>
      </c>
      <c r="Q474" s="17" t="e">
        <f t="shared" si="180"/>
        <v>#VALUE!</v>
      </c>
      <c r="R474" s="17" t="e">
        <f t="shared" si="181"/>
        <v>#VALUE!</v>
      </c>
      <c r="S474" s="17">
        <f t="shared" si="182"/>
        <v>0</v>
      </c>
      <c r="T474" s="35" t="str">
        <f t="shared" si="183"/>
        <v/>
      </c>
      <c r="U474" s="35" t="str">
        <f t="shared" si="163"/>
        <v/>
      </c>
      <c r="V474" s="35">
        <f t="shared" si="164"/>
        <v>0</v>
      </c>
      <c r="W474" s="161" t="e">
        <f>VLOOKUP(CertState,Lookups!$A$30:$E$32,2,FALSE)</f>
        <v>#N/A</v>
      </c>
      <c r="X474" s="162" t="str">
        <f t="shared" si="166"/>
        <v/>
      </c>
      <c r="Y474" s="135" t="e">
        <f>VLOOKUP(CertState,Lookups!$A$30:$E$32,3,FALSE)</f>
        <v>#N/A</v>
      </c>
      <c r="Z474" s="162" t="str">
        <f t="shared" si="167"/>
        <v/>
      </c>
      <c r="AA474" s="162" t="str">
        <f t="shared" si="168"/>
        <v/>
      </c>
      <c r="AB474" t="str">
        <f t="shared" si="169"/>
        <v/>
      </c>
      <c r="AC474" t="str">
        <f t="shared" si="170"/>
        <v/>
      </c>
      <c r="AD474" s="162" t="str">
        <f t="shared" si="171"/>
        <v/>
      </c>
      <c r="AE474" s="162">
        <f t="shared" si="172"/>
        <v>0</v>
      </c>
    </row>
    <row r="475" spans="1:31" x14ac:dyDescent="0.25">
      <c r="A475" s="36">
        <v>466</v>
      </c>
      <c r="B475" s="33"/>
      <c r="C475" s="33"/>
      <c r="D475" s="27"/>
      <c r="E475" s="34"/>
      <c r="F475" s="169">
        <f t="shared" si="184"/>
        <v>0</v>
      </c>
      <c r="G475" s="170">
        <f t="shared" si="185"/>
        <v>0</v>
      </c>
      <c r="H475" s="171">
        <f t="shared" si="186"/>
        <v>0</v>
      </c>
      <c r="I475" s="16" t="e">
        <f t="shared" si="173"/>
        <v>#VALUE!</v>
      </c>
      <c r="J475" s="15" t="e">
        <f t="shared" si="165"/>
        <v>#VALUE!</v>
      </c>
      <c r="K475" s="16">
        <f t="shared" si="174"/>
        <v>0</v>
      </c>
      <c r="L475" s="16" t="e">
        <f t="shared" si="175"/>
        <v>#VALUE!</v>
      </c>
      <c r="M475" s="89">
        <f t="shared" si="176"/>
        <v>0</v>
      </c>
      <c r="N475" s="68">
        <f t="shared" si="177"/>
        <v>0</v>
      </c>
      <c r="O475" s="68" t="e">
        <f t="shared" si="178"/>
        <v>#VALUE!</v>
      </c>
      <c r="P475" s="68" t="e">
        <f t="shared" si="179"/>
        <v>#VALUE!</v>
      </c>
      <c r="Q475" s="17" t="e">
        <f t="shared" si="180"/>
        <v>#VALUE!</v>
      </c>
      <c r="R475" s="17" t="e">
        <f t="shared" si="181"/>
        <v>#VALUE!</v>
      </c>
      <c r="S475" s="17">
        <f t="shared" si="182"/>
        <v>0</v>
      </c>
      <c r="T475" s="35" t="str">
        <f t="shared" si="183"/>
        <v/>
      </c>
      <c r="U475" s="35" t="str">
        <f t="shared" si="163"/>
        <v/>
      </c>
      <c r="V475" s="35">
        <f t="shared" si="164"/>
        <v>0</v>
      </c>
      <c r="W475" s="161" t="e">
        <f>VLOOKUP(CertState,Lookups!$A$30:$E$32,2,FALSE)</f>
        <v>#N/A</v>
      </c>
      <c r="X475" s="162" t="str">
        <f t="shared" si="166"/>
        <v/>
      </c>
      <c r="Y475" s="135" t="e">
        <f>VLOOKUP(CertState,Lookups!$A$30:$E$32,3,FALSE)</f>
        <v>#N/A</v>
      </c>
      <c r="Z475" s="162" t="str">
        <f t="shared" si="167"/>
        <v/>
      </c>
      <c r="AA475" s="162" t="str">
        <f t="shared" si="168"/>
        <v/>
      </c>
      <c r="AB475" t="str">
        <f t="shared" si="169"/>
        <v/>
      </c>
      <c r="AC475" t="str">
        <f t="shared" si="170"/>
        <v/>
      </c>
      <c r="AD475" s="162" t="str">
        <f t="shared" si="171"/>
        <v/>
      </c>
      <c r="AE475" s="162">
        <f t="shared" si="172"/>
        <v>0</v>
      </c>
    </row>
    <row r="476" spans="1:31" x14ac:dyDescent="0.25">
      <c r="A476" s="36">
        <v>467</v>
      </c>
      <c r="B476" s="33"/>
      <c r="C476" s="33"/>
      <c r="D476" s="27"/>
      <c r="E476" s="34"/>
      <c r="F476" s="169">
        <f t="shared" si="184"/>
        <v>0</v>
      </c>
      <c r="G476" s="170">
        <f t="shared" si="185"/>
        <v>0</v>
      </c>
      <c r="H476" s="171">
        <f t="shared" si="186"/>
        <v>0</v>
      </c>
      <c r="I476" s="16" t="e">
        <f t="shared" si="173"/>
        <v>#VALUE!</v>
      </c>
      <c r="J476" s="15" t="e">
        <f t="shared" si="165"/>
        <v>#VALUE!</v>
      </c>
      <c r="K476" s="16">
        <f t="shared" si="174"/>
        <v>0</v>
      </c>
      <c r="L476" s="16" t="e">
        <f t="shared" si="175"/>
        <v>#VALUE!</v>
      </c>
      <c r="M476" s="89">
        <f t="shared" si="176"/>
        <v>0</v>
      </c>
      <c r="N476" s="68">
        <f t="shared" si="177"/>
        <v>0</v>
      </c>
      <c r="O476" s="68" t="e">
        <f t="shared" si="178"/>
        <v>#VALUE!</v>
      </c>
      <c r="P476" s="68" t="e">
        <f t="shared" si="179"/>
        <v>#VALUE!</v>
      </c>
      <c r="Q476" s="17" t="e">
        <f t="shared" si="180"/>
        <v>#VALUE!</v>
      </c>
      <c r="R476" s="17" t="e">
        <f t="shared" si="181"/>
        <v>#VALUE!</v>
      </c>
      <c r="S476" s="17">
        <f t="shared" si="182"/>
        <v>0</v>
      </c>
      <c r="T476" s="35" t="str">
        <f t="shared" si="183"/>
        <v/>
      </c>
      <c r="U476" s="35" t="str">
        <f t="shared" si="163"/>
        <v/>
      </c>
      <c r="V476" s="35">
        <f t="shared" si="164"/>
        <v>0</v>
      </c>
      <c r="W476" s="161" t="e">
        <f>VLOOKUP(CertState,Lookups!$A$30:$E$32,2,FALSE)</f>
        <v>#N/A</v>
      </c>
      <c r="X476" s="162" t="str">
        <f t="shared" si="166"/>
        <v/>
      </c>
      <c r="Y476" s="135" t="e">
        <f>VLOOKUP(CertState,Lookups!$A$30:$E$32,3,FALSE)</f>
        <v>#N/A</v>
      </c>
      <c r="Z476" s="162" t="str">
        <f t="shared" si="167"/>
        <v/>
      </c>
      <c r="AA476" s="162" t="str">
        <f t="shared" si="168"/>
        <v/>
      </c>
      <c r="AB476" t="str">
        <f t="shared" si="169"/>
        <v/>
      </c>
      <c r="AC476" t="str">
        <f t="shared" si="170"/>
        <v/>
      </c>
      <c r="AD476" s="162" t="str">
        <f t="shared" si="171"/>
        <v/>
      </c>
      <c r="AE476" s="162">
        <f t="shared" si="172"/>
        <v>0</v>
      </c>
    </row>
    <row r="477" spans="1:31" x14ac:dyDescent="0.25">
      <c r="A477" s="36">
        <v>468</v>
      </c>
      <c r="B477" s="33"/>
      <c r="C477" s="33"/>
      <c r="D477" s="27"/>
      <c r="E477" s="34"/>
      <c r="F477" s="169">
        <f t="shared" si="184"/>
        <v>0</v>
      </c>
      <c r="G477" s="170">
        <f t="shared" si="185"/>
        <v>0</v>
      </c>
      <c r="H477" s="171">
        <f t="shared" si="186"/>
        <v>0</v>
      </c>
      <c r="I477" s="16" t="e">
        <f t="shared" si="173"/>
        <v>#VALUE!</v>
      </c>
      <c r="J477" s="15" t="e">
        <f t="shared" si="165"/>
        <v>#VALUE!</v>
      </c>
      <c r="K477" s="16">
        <f t="shared" si="174"/>
        <v>0</v>
      </c>
      <c r="L477" s="16" t="e">
        <f t="shared" si="175"/>
        <v>#VALUE!</v>
      </c>
      <c r="M477" s="89">
        <f t="shared" si="176"/>
        <v>0</v>
      </c>
      <c r="N477" s="68">
        <f t="shared" si="177"/>
        <v>0</v>
      </c>
      <c r="O477" s="68" t="e">
        <f t="shared" si="178"/>
        <v>#VALUE!</v>
      </c>
      <c r="P477" s="68" t="e">
        <f t="shared" si="179"/>
        <v>#VALUE!</v>
      </c>
      <c r="Q477" s="17" t="e">
        <f t="shared" si="180"/>
        <v>#VALUE!</v>
      </c>
      <c r="R477" s="17" t="e">
        <f t="shared" si="181"/>
        <v>#VALUE!</v>
      </c>
      <c r="S477" s="17">
        <f t="shared" si="182"/>
        <v>0</v>
      </c>
      <c r="T477" s="35" t="str">
        <f t="shared" si="183"/>
        <v/>
      </c>
      <c r="U477" s="35" t="str">
        <f t="shared" si="163"/>
        <v/>
      </c>
      <c r="V477" s="35">
        <f t="shared" si="164"/>
        <v>0</v>
      </c>
      <c r="W477" s="161" t="e">
        <f>VLOOKUP(CertState,Lookups!$A$30:$E$32,2,FALSE)</f>
        <v>#N/A</v>
      </c>
      <c r="X477" s="162" t="str">
        <f t="shared" si="166"/>
        <v/>
      </c>
      <c r="Y477" s="135" t="e">
        <f>VLOOKUP(CertState,Lookups!$A$30:$E$32,3,FALSE)</f>
        <v>#N/A</v>
      </c>
      <c r="Z477" s="162" t="str">
        <f t="shared" si="167"/>
        <v/>
      </c>
      <c r="AA477" s="162" t="str">
        <f t="shared" si="168"/>
        <v/>
      </c>
      <c r="AB477" t="str">
        <f t="shared" si="169"/>
        <v/>
      </c>
      <c r="AC477" t="str">
        <f t="shared" si="170"/>
        <v/>
      </c>
      <c r="AD477" s="162" t="str">
        <f t="shared" si="171"/>
        <v/>
      </c>
      <c r="AE477" s="162">
        <f t="shared" si="172"/>
        <v>0</v>
      </c>
    </row>
    <row r="478" spans="1:31" x14ac:dyDescent="0.25">
      <c r="A478" s="36">
        <v>469</v>
      </c>
      <c r="B478" s="33"/>
      <c r="C478" s="33"/>
      <c r="D478" s="27"/>
      <c r="E478" s="34"/>
      <c r="F478" s="169">
        <f t="shared" si="184"/>
        <v>0</v>
      </c>
      <c r="G478" s="170">
        <f t="shared" si="185"/>
        <v>0</v>
      </c>
      <c r="H478" s="171">
        <f t="shared" si="186"/>
        <v>0</v>
      </c>
      <c r="I478" s="16" t="e">
        <f t="shared" si="173"/>
        <v>#VALUE!</v>
      </c>
      <c r="J478" s="15" t="e">
        <f t="shared" si="165"/>
        <v>#VALUE!</v>
      </c>
      <c r="K478" s="16">
        <f t="shared" si="174"/>
        <v>0</v>
      </c>
      <c r="L478" s="16" t="e">
        <f t="shared" si="175"/>
        <v>#VALUE!</v>
      </c>
      <c r="M478" s="89">
        <f t="shared" si="176"/>
        <v>0</v>
      </c>
      <c r="N478" s="68">
        <f t="shared" si="177"/>
        <v>0</v>
      </c>
      <c r="O478" s="68" t="e">
        <f t="shared" si="178"/>
        <v>#VALUE!</v>
      </c>
      <c r="P478" s="68" t="e">
        <f t="shared" si="179"/>
        <v>#VALUE!</v>
      </c>
      <c r="Q478" s="17" t="e">
        <f t="shared" si="180"/>
        <v>#VALUE!</v>
      </c>
      <c r="R478" s="17" t="e">
        <f t="shared" si="181"/>
        <v>#VALUE!</v>
      </c>
      <c r="S478" s="17">
        <f t="shared" si="182"/>
        <v>0</v>
      </c>
      <c r="T478" s="35" t="str">
        <f t="shared" si="183"/>
        <v/>
      </c>
      <c r="U478" s="35" t="str">
        <f t="shared" si="163"/>
        <v/>
      </c>
      <c r="V478" s="35">
        <f t="shared" si="164"/>
        <v>0</v>
      </c>
      <c r="W478" s="161" t="e">
        <f>VLOOKUP(CertState,Lookups!$A$30:$E$32,2,FALSE)</f>
        <v>#N/A</v>
      </c>
      <c r="X478" s="162" t="str">
        <f t="shared" si="166"/>
        <v/>
      </c>
      <c r="Y478" s="135" t="e">
        <f>VLOOKUP(CertState,Lookups!$A$30:$E$32,3,FALSE)</f>
        <v>#N/A</v>
      </c>
      <c r="Z478" s="162" t="str">
        <f t="shared" si="167"/>
        <v/>
      </c>
      <c r="AA478" s="162" t="str">
        <f t="shared" si="168"/>
        <v/>
      </c>
      <c r="AB478" t="str">
        <f t="shared" si="169"/>
        <v/>
      </c>
      <c r="AC478" t="str">
        <f t="shared" si="170"/>
        <v/>
      </c>
      <c r="AD478" s="162" t="str">
        <f t="shared" si="171"/>
        <v/>
      </c>
      <c r="AE478" s="162">
        <f t="shared" si="172"/>
        <v>0</v>
      </c>
    </row>
    <row r="479" spans="1:31" x14ac:dyDescent="0.25">
      <c r="A479" s="36">
        <v>470</v>
      </c>
      <c r="B479" s="33"/>
      <c r="C479" s="33"/>
      <c r="D479" s="27"/>
      <c r="E479" s="34"/>
      <c r="F479" s="169">
        <f t="shared" si="184"/>
        <v>0</v>
      </c>
      <c r="G479" s="170">
        <f t="shared" si="185"/>
        <v>0</v>
      </c>
      <c r="H479" s="171">
        <f t="shared" si="186"/>
        <v>0</v>
      </c>
      <c r="I479" s="16" t="e">
        <f t="shared" si="173"/>
        <v>#VALUE!</v>
      </c>
      <c r="J479" s="15" t="e">
        <f t="shared" si="165"/>
        <v>#VALUE!</v>
      </c>
      <c r="K479" s="16">
        <f t="shared" si="174"/>
        <v>0</v>
      </c>
      <c r="L479" s="16" t="e">
        <f t="shared" si="175"/>
        <v>#VALUE!</v>
      </c>
      <c r="M479" s="89">
        <f t="shared" si="176"/>
        <v>0</v>
      </c>
      <c r="N479" s="68">
        <f t="shared" si="177"/>
        <v>0</v>
      </c>
      <c r="O479" s="68" t="e">
        <f t="shared" si="178"/>
        <v>#VALUE!</v>
      </c>
      <c r="P479" s="68" t="e">
        <f t="shared" si="179"/>
        <v>#VALUE!</v>
      </c>
      <c r="Q479" s="17" t="e">
        <f t="shared" si="180"/>
        <v>#VALUE!</v>
      </c>
      <c r="R479" s="17" t="e">
        <f t="shared" si="181"/>
        <v>#VALUE!</v>
      </c>
      <c r="S479" s="17">
        <f t="shared" si="182"/>
        <v>0</v>
      </c>
      <c r="T479" s="35" t="str">
        <f t="shared" si="183"/>
        <v/>
      </c>
      <c r="U479" s="35" t="str">
        <f t="shared" si="163"/>
        <v/>
      </c>
      <c r="V479" s="35">
        <f t="shared" si="164"/>
        <v>0</v>
      </c>
      <c r="W479" s="161" t="e">
        <f>VLOOKUP(CertState,Lookups!$A$30:$E$32,2,FALSE)</f>
        <v>#N/A</v>
      </c>
      <c r="X479" s="162" t="str">
        <f t="shared" si="166"/>
        <v/>
      </c>
      <c r="Y479" s="135" t="e">
        <f>VLOOKUP(CertState,Lookups!$A$30:$E$32,3,FALSE)</f>
        <v>#N/A</v>
      </c>
      <c r="Z479" s="162" t="str">
        <f t="shared" si="167"/>
        <v/>
      </c>
      <c r="AA479" s="162" t="str">
        <f t="shared" si="168"/>
        <v/>
      </c>
      <c r="AB479" t="str">
        <f t="shared" si="169"/>
        <v/>
      </c>
      <c r="AC479" t="str">
        <f t="shared" si="170"/>
        <v/>
      </c>
      <c r="AD479" s="162" t="str">
        <f t="shared" si="171"/>
        <v/>
      </c>
      <c r="AE479" s="162">
        <f t="shared" si="172"/>
        <v>0</v>
      </c>
    </row>
    <row r="480" spans="1:31" x14ac:dyDescent="0.25">
      <c r="A480" s="36">
        <v>471</v>
      </c>
      <c r="B480" s="33"/>
      <c r="C480" s="33"/>
      <c r="D480" s="27"/>
      <c r="E480" s="34"/>
      <c r="F480" s="169">
        <f t="shared" si="184"/>
        <v>0</v>
      </c>
      <c r="G480" s="170">
        <f t="shared" si="185"/>
        <v>0</v>
      </c>
      <c r="H480" s="171">
        <f t="shared" si="186"/>
        <v>0</v>
      </c>
      <c r="I480" s="16" t="e">
        <f t="shared" si="173"/>
        <v>#VALUE!</v>
      </c>
      <c r="J480" s="15" t="e">
        <f t="shared" si="165"/>
        <v>#VALUE!</v>
      </c>
      <c r="K480" s="16">
        <f t="shared" si="174"/>
        <v>0</v>
      </c>
      <c r="L480" s="16" t="e">
        <f t="shared" si="175"/>
        <v>#VALUE!</v>
      </c>
      <c r="M480" s="89">
        <f t="shared" si="176"/>
        <v>0</v>
      </c>
      <c r="N480" s="68">
        <f t="shared" si="177"/>
        <v>0</v>
      </c>
      <c r="O480" s="68" t="e">
        <f t="shared" si="178"/>
        <v>#VALUE!</v>
      </c>
      <c r="P480" s="68" t="e">
        <f t="shared" si="179"/>
        <v>#VALUE!</v>
      </c>
      <c r="Q480" s="17" t="e">
        <f t="shared" si="180"/>
        <v>#VALUE!</v>
      </c>
      <c r="R480" s="17" t="e">
        <f t="shared" si="181"/>
        <v>#VALUE!</v>
      </c>
      <c r="S480" s="17">
        <f t="shared" si="182"/>
        <v>0</v>
      </c>
      <c r="T480" s="35" t="str">
        <f t="shared" si="183"/>
        <v/>
      </c>
      <c r="U480" s="35" t="str">
        <f t="shared" si="163"/>
        <v/>
      </c>
      <c r="V480" s="35">
        <f t="shared" si="164"/>
        <v>0</v>
      </c>
      <c r="W480" s="161" t="e">
        <f>VLOOKUP(CertState,Lookups!$A$30:$E$32,2,FALSE)</f>
        <v>#N/A</v>
      </c>
      <c r="X480" s="162" t="str">
        <f t="shared" si="166"/>
        <v/>
      </c>
      <c r="Y480" s="135" t="e">
        <f>VLOOKUP(CertState,Lookups!$A$30:$E$32,3,FALSE)</f>
        <v>#N/A</v>
      </c>
      <c r="Z480" s="162" t="str">
        <f t="shared" si="167"/>
        <v/>
      </c>
      <c r="AA480" s="162" t="str">
        <f t="shared" si="168"/>
        <v/>
      </c>
      <c r="AB480" t="str">
        <f t="shared" si="169"/>
        <v/>
      </c>
      <c r="AC480" t="str">
        <f t="shared" si="170"/>
        <v/>
      </c>
      <c r="AD480" s="162" t="str">
        <f t="shared" si="171"/>
        <v/>
      </c>
      <c r="AE480" s="162">
        <f t="shared" si="172"/>
        <v>0</v>
      </c>
    </row>
    <row r="481" spans="1:31" x14ac:dyDescent="0.25">
      <c r="A481" s="36">
        <v>472</v>
      </c>
      <c r="B481" s="33"/>
      <c r="C481" s="33"/>
      <c r="D481" s="27"/>
      <c r="E481" s="34"/>
      <c r="F481" s="169">
        <f t="shared" si="184"/>
        <v>0</v>
      </c>
      <c r="G481" s="170">
        <f t="shared" si="185"/>
        <v>0</v>
      </c>
      <c r="H481" s="171">
        <f t="shared" si="186"/>
        <v>0</v>
      </c>
      <c r="I481" s="16" t="e">
        <f t="shared" si="173"/>
        <v>#VALUE!</v>
      </c>
      <c r="J481" s="15" t="e">
        <f t="shared" si="165"/>
        <v>#VALUE!</v>
      </c>
      <c r="K481" s="16">
        <f t="shared" si="174"/>
        <v>0</v>
      </c>
      <c r="L481" s="16" t="e">
        <f t="shared" si="175"/>
        <v>#VALUE!</v>
      </c>
      <c r="M481" s="89">
        <f t="shared" si="176"/>
        <v>0</v>
      </c>
      <c r="N481" s="68">
        <f t="shared" si="177"/>
        <v>0</v>
      </c>
      <c r="O481" s="68" t="e">
        <f t="shared" si="178"/>
        <v>#VALUE!</v>
      </c>
      <c r="P481" s="68" t="e">
        <f t="shared" si="179"/>
        <v>#VALUE!</v>
      </c>
      <c r="Q481" s="17" t="e">
        <f t="shared" si="180"/>
        <v>#VALUE!</v>
      </c>
      <c r="R481" s="17" t="e">
        <f t="shared" si="181"/>
        <v>#VALUE!</v>
      </c>
      <c r="S481" s="17">
        <f t="shared" si="182"/>
        <v>0</v>
      </c>
      <c r="T481" s="35" t="str">
        <f t="shared" si="183"/>
        <v/>
      </c>
      <c r="U481" s="35" t="str">
        <f t="shared" si="163"/>
        <v/>
      </c>
      <c r="V481" s="35">
        <f t="shared" si="164"/>
        <v>0</v>
      </c>
      <c r="W481" s="161" t="e">
        <f>VLOOKUP(CertState,Lookups!$A$30:$E$32,2,FALSE)</f>
        <v>#N/A</v>
      </c>
      <c r="X481" s="162" t="str">
        <f t="shared" si="166"/>
        <v/>
      </c>
      <c r="Y481" s="135" t="e">
        <f>VLOOKUP(CertState,Lookups!$A$30:$E$32,3,FALSE)</f>
        <v>#N/A</v>
      </c>
      <c r="Z481" s="162" t="str">
        <f t="shared" si="167"/>
        <v/>
      </c>
      <c r="AA481" s="162" t="str">
        <f t="shared" si="168"/>
        <v/>
      </c>
      <c r="AB481" t="str">
        <f t="shared" si="169"/>
        <v/>
      </c>
      <c r="AC481" t="str">
        <f t="shared" si="170"/>
        <v/>
      </c>
      <c r="AD481" s="162" t="str">
        <f t="shared" si="171"/>
        <v/>
      </c>
      <c r="AE481" s="162">
        <f t="shared" si="172"/>
        <v>0</v>
      </c>
    </row>
    <row r="482" spans="1:31" x14ac:dyDescent="0.25">
      <c r="A482" s="36">
        <v>473</v>
      </c>
      <c r="B482" s="33"/>
      <c r="C482" s="33"/>
      <c r="D482" s="27"/>
      <c r="E482" s="34"/>
      <c r="F482" s="169">
        <f t="shared" si="184"/>
        <v>0</v>
      </c>
      <c r="G482" s="170">
        <f t="shared" si="185"/>
        <v>0</v>
      </c>
      <c r="H482" s="171">
        <f t="shared" si="186"/>
        <v>0</v>
      </c>
      <c r="I482" s="16" t="e">
        <f t="shared" si="173"/>
        <v>#VALUE!</v>
      </c>
      <c r="J482" s="15" t="e">
        <f t="shared" si="165"/>
        <v>#VALUE!</v>
      </c>
      <c r="K482" s="16">
        <f t="shared" si="174"/>
        <v>0</v>
      </c>
      <c r="L482" s="16" t="e">
        <f t="shared" si="175"/>
        <v>#VALUE!</v>
      </c>
      <c r="M482" s="89">
        <f t="shared" si="176"/>
        <v>0</v>
      </c>
      <c r="N482" s="68">
        <f t="shared" si="177"/>
        <v>0</v>
      </c>
      <c r="O482" s="68" t="e">
        <f t="shared" si="178"/>
        <v>#VALUE!</v>
      </c>
      <c r="P482" s="68" t="e">
        <f t="shared" si="179"/>
        <v>#VALUE!</v>
      </c>
      <c r="Q482" s="17" t="e">
        <f t="shared" si="180"/>
        <v>#VALUE!</v>
      </c>
      <c r="R482" s="17" t="e">
        <f t="shared" si="181"/>
        <v>#VALUE!</v>
      </c>
      <c r="S482" s="17">
        <f t="shared" si="182"/>
        <v>0</v>
      </c>
      <c r="T482" s="35" t="str">
        <f t="shared" si="183"/>
        <v/>
      </c>
      <c r="U482" s="35" t="str">
        <f t="shared" si="163"/>
        <v/>
      </c>
      <c r="V482" s="35">
        <f t="shared" si="164"/>
        <v>0</v>
      </c>
      <c r="W482" s="161" t="e">
        <f>VLOOKUP(CertState,Lookups!$A$30:$E$32,2,FALSE)</f>
        <v>#N/A</v>
      </c>
      <c r="X482" s="162" t="str">
        <f t="shared" si="166"/>
        <v/>
      </c>
      <c r="Y482" s="135" t="e">
        <f>VLOOKUP(CertState,Lookups!$A$30:$E$32,3,FALSE)</f>
        <v>#N/A</v>
      </c>
      <c r="Z482" s="162" t="str">
        <f t="shared" si="167"/>
        <v/>
      </c>
      <c r="AA482" s="162" t="str">
        <f t="shared" si="168"/>
        <v/>
      </c>
      <c r="AB482" t="str">
        <f t="shared" si="169"/>
        <v/>
      </c>
      <c r="AC482" t="str">
        <f t="shared" si="170"/>
        <v/>
      </c>
      <c r="AD482" s="162" t="str">
        <f t="shared" si="171"/>
        <v/>
      </c>
      <c r="AE482" s="162">
        <f t="shared" si="172"/>
        <v>0</v>
      </c>
    </row>
    <row r="483" spans="1:31" x14ac:dyDescent="0.25">
      <c r="A483" s="36">
        <v>474</v>
      </c>
      <c r="B483" s="33"/>
      <c r="C483" s="33"/>
      <c r="D483" s="27"/>
      <c r="E483" s="34"/>
      <c r="F483" s="169">
        <f t="shared" si="184"/>
        <v>0</v>
      </c>
      <c r="G483" s="170">
        <f t="shared" si="185"/>
        <v>0</v>
      </c>
      <c r="H483" s="171">
        <f t="shared" si="186"/>
        <v>0</v>
      </c>
      <c r="I483" s="16" t="e">
        <f t="shared" si="173"/>
        <v>#VALUE!</v>
      </c>
      <c r="J483" s="15" t="e">
        <f t="shared" si="165"/>
        <v>#VALUE!</v>
      </c>
      <c r="K483" s="16">
        <f t="shared" si="174"/>
        <v>0</v>
      </c>
      <c r="L483" s="16" t="e">
        <f t="shared" si="175"/>
        <v>#VALUE!</v>
      </c>
      <c r="M483" s="89">
        <f t="shared" si="176"/>
        <v>0</v>
      </c>
      <c r="N483" s="68">
        <f t="shared" si="177"/>
        <v>0</v>
      </c>
      <c r="O483" s="68" t="e">
        <f t="shared" si="178"/>
        <v>#VALUE!</v>
      </c>
      <c r="P483" s="68" t="e">
        <f t="shared" si="179"/>
        <v>#VALUE!</v>
      </c>
      <c r="Q483" s="17" t="e">
        <f t="shared" si="180"/>
        <v>#VALUE!</v>
      </c>
      <c r="R483" s="17" t="e">
        <f t="shared" si="181"/>
        <v>#VALUE!</v>
      </c>
      <c r="S483" s="17">
        <f t="shared" si="182"/>
        <v>0</v>
      </c>
      <c r="T483" s="35" t="str">
        <f t="shared" si="183"/>
        <v/>
      </c>
      <c r="U483" s="35" t="str">
        <f t="shared" si="163"/>
        <v/>
      </c>
      <c r="V483" s="35">
        <f t="shared" si="164"/>
        <v>0</v>
      </c>
      <c r="W483" s="161" t="e">
        <f>VLOOKUP(CertState,Lookups!$A$30:$E$32,2,FALSE)</f>
        <v>#N/A</v>
      </c>
      <c r="X483" s="162" t="str">
        <f t="shared" si="166"/>
        <v/>
      </c>
      <c r="Y483" s="135" t="e">
        <f>VLOOKUP(CertState,Lookups!$A$30:$E$32,3,FALSE)</f>
        <v>#N/A</v>
      </c>
      <c r="Z483" s="162" t="str">
        <f t="shared" si="167"/>
        <v/>
      </c>
      <c r="AA483" s="162" t="str">
        <f t="shared" si="168"/>
        <v/>
      </c>
      <c r="AB483" t="str">
        <f t="shared" si="169"/>
        <v/>
      </c>
      <c r="AC483" t="str">
        <f t="shared" si="170"/>
        <v/>
      </c>
      <c r="AD483" s="162" t="str">
        <f t="shared" si="171"/>
        <v/>
      </c>
      <c r="AE483" s="162">
        <f t="shared" si="172"/>
        <v>0</v>
      </c>
    </row>
    <row r="484" spans="1:31" x14ac:dyDescent="0.25">
      <c r="A484" s="36">
        <v>475</v>
      </c>
      <c r="B484" s="33"/>
      <c r="C484" s="33"/>
      <c r="D484" s="27"/>
      <c r="E484" s="34"/>
      <c r="F484" s="169">
        <f t="shared" si="184"/>
        <v>0</v>
      </c>
      <c r="G484" s="170">
        <f t="shared" si="185"/>
        <v>0</v>
      </c>
      <c r="H484" s="171">
        <f t="shared" si="186"/>
        <v>0</v>
      </c>
      <c r="I484" s="16" t="e">
        <f t="shared" si="173"/>
        <v>#VALUE!</v>
      </c>
      <c r="J484" s="15" t="e">
        <f t="shared" si="165"/>
        <v>#VALUE!</v>
      </c>
      <c r="K484" s="16">
        <f t="shared" si="174"/>
        <v>0</v>
      </c>
      <c r="L484" s="16" t="e">
        <f t="shared" si="175"/>
        <v>#VALUE!</v>
      </c>
      <c r="M484" s="89">
        <f t="shared" si="176"/>
        <v>0</v>
      </c>
      <c r="N484" s="68">
        <f t="shared" si="177"/>
        <v>0</v>
      </c>
      <c r="O484" s="68" t="e">
        <f t="shared" si="178"/>
        <v>#VALUE!</v>
      </c>
      <c r="P484" s="68" t="e">
        <f t="shared" si="179"/>
        <v>#VALUE!</v>
      </c>
      <c r="Q484" s="17" t="e">
        <f t="shared" si="180"/>
        <v>#VALUE!</v>
      </c>
      <c r="R484" s="17" t="e">
        <f t="shared" si="181"/>
        <v>#VALUE!</v>
      </c>
      <c r="S484" s="17">
        <f t="shared" si="182"/>
        <v>0</v>
      </c>
      <c r="T484" s="35" t="str">
        <f t="shared" si="183"/>
        <v/>
      </c>
      <c r="U484" s="35" t="str">
        <f t="shared" si="163"/>
        <v/>
      </c>
      <c r="V484" s="35">
        <f t="shared" si="164"/>
        <v>0</v>
      </c>
      <c r="W484" s="161" t="e">
        <f>VLOOKUP(CertState,Lookups!$A$30:$E$32,2,FALSE)</f>
        <v>#N/A</v>
      </c>
      <c r="X484" s="162" t="str">
        <f t="shared" si="166"/>
        <v/>
      </c>
      <c r="Y484" s="135" t="e">
        <f>VLOOKUP(CertState,Lookups!$A$30:$E$32,3,FALSE)</f>
        <v>#N/A</v>
      </c>
      <c r="Z484" s="162" t="str">
        <f t="shared" si="167"/>
        <v/>
      </c>
      <c r="AA484" s="162" t="str">
        <f t="shared" si="168"/>
        <v/>
      </c>
      <c r="AB484" t="str">
        <f t="shared" si="169"/>
        <v/>
      </c>
      <c r="AC484" t="str">
        <f t="shared" si="170"/>
        <v/>
      </c>
      <c r="AD484" s="162" t="str">
        <f t="shared" si="171"/>
        <v/>
      </c>
      <c r="AE484" s="162">
        <f t="shared" si="172"/>
        <v>0</v>
      </c>
    </row>
    <row r="485" spans="1:31" x14ac:dyDescent="0.25">
      <c r="A485" s="36">
        <v>476</v>
      </c>
      <c r="B485" s="33"/>
      <c r="C485" s="33"/>
      <c r="D485" s="27"/>
      <c r="E485" s="34"/>
      <c r="F485" s="169">
        <f t="shared" si="184"/>
        <v>0</v>
      </c>
      <c r="G485" s="170">
        <f t="shared" si="185"/>
        <v>0</v>
      </c>
      <c r="H485" s="171">
        <f t="shared" si="186"/>
        <v>0</v>
      </c>
      <c r="I485" s="16" t="e">
        <f t="shared" si="173"/>
        <v>#VALUE!</v>
      </c>
      <c r="J485" s="15" t="e">
        <f t="shared" si="165"/>
        <v>#VALUE!</v>
      </c>
      <c r="K485" s="16">
        <f t="shared" si="174"/>
        <v>0</v>
      </c>
      <c r="L485" s="16" t="e">
        <f t="shared" si="175"/>
        <v>#VALUE!</v>
      </c>
      <c r="M485" s="89">
        <f t="shared" si="176"/>
        <v>0</v>
      </c>
      <c r="N485" s="68">
        <f t="shared" si="177"/>
        <v>0</v>
      </c>
      <c r="O485" s="68" t="e">
        <f t="shared" si="178"/>
        <v>#VALUE!</v>
      </c>
      <c r="P485" s="68" t="e">
        <f t="shared" si="179"/>
        <v>#VALUE!</v>
      </c>
      <c r="Q485" s="17" t="e">
        <f t="shared" si="180"/>
        <v>#VALUE!</v>
      </c>
      <c r="R485" s="17" t="e">
        <f t="shared" si="181"/>
        <v>#VALUE!</v>
      </c>
      <c r="S485" s="17">
        <f t="shared" si="182"/>
        <v>0</v>
      </c>
      <c r="T485" s="35" t="str">
        <f t="shared" si="183"/>
        <v/>
      </c>
      <c r="U485" s="35" t="str">
        <f t="shared" si="163"/>
        <v/>
      </c>
      <c r="V485" s="35">
        <f t="shared" si="164"/>
        <v>0</v>
      </c>
      <c r="W485" s="161" t="e">
        <f>VLOOKUP(CertState,Lookups!$A$30:$E$32,2,FALSE)</f>
        <v>#N/A</v>
      </c>
      <c r="X485" s="162" t="str">
        <f t="shared" si="166"/>
        <v/>
      </c>
      <c r="Y485" s="135" t="e">
        <f>VLOOKUP(CertState,Lookups!$A$30:$E$32,3,FALSE)</f>
        <v>#N/A</v>
      </c>
      <c r="Z485" s="162" t="str">
        <f t="shared" si="167"/>
        <v/>
      </c>
      <c r="AA485" s="162" t="str">
        <f t="shared" si="168"/>
        <v/>
      </c>
      <c r="AB485" t="str">
        <f t="shared" si="169"/>
        <v/>
      </c>
      <c r="AC485" t="str">
        <f t="shared" si="170"/>
        <v/>
      </c>
      <c r="AD485" s="162" t="str">
        <f t="shared" si="171"/>
        <v/>
      </c>
      <c r="AE485" s="162">
        <f t="shared" si="172"/>
        <v>0</v>
      </c>
    </row>
    <row r="486" spans="1:31" x14ac:dyDescent="0.25">
      <c r="A486" s="36">
        <v>477</v>
      </c>
      <c r="B486" s="33"/>
      <c r="C486" s="33"/>
      <c r="D486" s="27"/>
      <c r="E486" s="34"/>
      <c r="F486" s="169">
        <f t="shared" si="184"/>
        <v>0</v>
      </c>
      <c r="G486" s="170">
        <f t="shared" si="185"/>
        <v>0</v>
      </c>
      <c r="H486" s="171">
        <f t="shared" si="186"/>
        <v>0</v>
      </c>
      <c r="I486" s="16" t="e">
        <f t="shared" si="173"/>
        <v>#VALUE!</v>
      </c>
      <c r="J486" s="15" t="e">
        <f t="shared" si="165"/>
        <v>#VALUE!</v>
      </c>
      <c r="K486" s="16">
        <f t="shared" si="174"/>
        <v>0</v>
      </c>
      <c r="L486" s="16" t="e">
        <f t="shared" si="175"/>
        <v>#VALUE!</v>
      </c>
      <c r="M486" s="89">
        <f t="shared" si="176"/>
        <v>0</v>
      </c>
      <c r="N486" s="68">
        <f t="shared" si="177"/>
        <v>0</v>
      </c>
      <c r="O486" s="68" t="e">
        <f t="shared" si="178"/>
        <v>#VALUE!</v>
      </c>
      <c r="P486" s="68" t="e">
        <f t="shared" si="179"/>
        <v>#VALUE!</v>
      </c>
      <c r="Q486" s="17" t="e">
        <f t="shared" si="180"/>
        <v>#VALUE!</v>
      </c>
      <c r="R486" s="17" t="e">
        <f t="shared" si="181"/>
        <v>#VALUE!</v>
      </c>
      <c r="S486" s="17">
        <f t="shared" si="182"/>
        <v>0</v>
      </c>
      <c r="T486" s="35" t="str">
        <f t="shared" si="183"/>
        <v/>
      </c>
      <c r="U486" s="35" t="str">
        <f t="shared" si="163"/>
        <v/>
      </c>
      <c r="V486" s="35">
        <f t="shared" si="164"/>
        <v>0</v>
      </c>
      <c r="W486" s="161" t="e">
        <f>VLOOKUP(CertState,Lookups!$A$30:$E$32,2,FALSE)</f>
        <v>#N/A</v>
      </c>
      <c r="X486" s="162" t="str">
        <f t="shared" si="166"/>
        <v/>
      </c>
      <c r="Y486" s="135" t="e">
        <f>VLOOKUP(CertState,Lookups!$A$30:$E$32,3,FALSE)</f>
        <v>#N/A</v>
      </c>
      <c r="Z486" s="162" t="str">
        <f t="shared" si="167"/>
        <v/>
      </c>
      <c r="AA486" s="162" t="str">
        <f t="shared" si="168"/>
        <v/>
      </c>
      <c r="AB486" t="str">
        <f t="shared" si="169"/>
        <v/>
      </c>
      <c r="AC486" t="str">
        <f t="shared" si="170"/>
        <v/>
      </c>
      <c r="AD486" s="162" t="str">
        <f t="shared" si="171"/>
        <v/>
      </c>
      <c r="AE486" s="162">
        <f t="shared" si="172"/>
        <v>0</v>
      </c>
    </row>
    <row r="487" spans="1:31" x14ac:dyDescent="0.25">
      <c r="A487" s="36">
        <v>478</v>
      </c>
      <c r="B487" s="33"/>
      <c r="C487" s="33"/>
      <c r="D487" s="27"/>
      <c r="E487" s="34"/>
      <c r="F487" s="169">
        <f t="shared" si="184"/>
        <v>0</v>
      </c>
      <c r="G487" s="170">
        <f t="shared" si="185"/>
        <v>0</v>
      </c>
      <c r="H487" s="171">
        <f t="shared" si="186"/>
        <v>0</v>
      </c>
      <c r="I487" s="16" t="e">
        <f t="shared" si="173"/>
        <v>#VALUE!</v>
      </c>
      <c r="J487" s="15" t="e">
        <f t="shared" si="165"/>
        <v>#VALUE!</v>
      </c>
      <c r="K487" s="16">
        <f t="shared" si="174"/>
        <v>0</v>
      </c>
      <c r="L487" s="16" t="e">
        <f t="shared" si="175"/>
        <v>#VALUE!</v>
      </c>
      <c r="M487" s="89">
        <f t="shared" si="176"/>
        <v>0</v>
      </c>
      <c r="N487" s="68">
        <f t="shared" si="177"/>
        <v>0</v>
      </c>
      <c r="O487" s="68" t="e">
        <f t="shared" si="178"/>
        <v>#VALUE!</v>
      </c>
      <c r="P487" s="68" t="e">
        <f t="shared" si="179"/>
        <v>#VALUE!</v>
      </c>
      <c r="Q487" s="17" t="e">
        <f t="shared" si="180"/>
        <v>#VALUE!</v>
      </c>
      <c r="R487" s="17" t="e">
        <f t="shared" si="181"/>
        <v>#VALUE!</v>
      </c>
      <c r="S487" s="17">
        <f t="shared" si="182"/>
        <v>0</v>
      </c>
      <c r="T487" s="35" t="str">
        <f t="shared" si="183"/>
        <v/>
      </c>
      <c r="U487" s="35" t="str">
        <f t="shared" si="163"/>
        <v/>
      </c>
      <c r="V487" s="35">
        <f t="shared" si="164"/>
        <v>0</v>
      </c>
      <c r="W487" s="161" t="e">
        <f>VLOOKUP(CertState,Lookups!$A$30:$E$32,2,FALSE)</f>
        <v>#N/A</v>
      </c>
      <c r="X487" s="162" t="str">
        <f t="shared" si="166"/>
        <v/>
      </c>
      <c r="Y487" s="135" t="e">
        <f>VLOOKUP(CertState,Lookups!$A$30:$E$32,3,FALSE)</f>
        <v>#N/A</v>
      </c>
      <c r="Z487" s="162" t="str">
        <f t="shared" si="167"/>
        <v/>
      </c>
      <c r="AA487" s="162" t="str">
        <f t="shared" si="168"/>
        <v/>
      </c>
      <c r="AB487" t="str">
        <f t="shared" si="169"/>
        <v/>
      </c>
      <c r="AC487" t="str">
        <f t="shared" si="170"/>
        <v/>
      </c>
      <c r="AD487" s="162" t="str">
        <f t="shared" si="171"/>
        <v/>
      </c>
      <c r="AE487" s="162">
        <f t="shared" si="172"/>
        <v>0</v>
      </c>
    </row>
    <row r="488" spans="1:31" x14ac:dyDescent="0.25">
      <c r="A488" s="36">
        <v>479</v>
      </c>
      <c r="B488" s="33"/>
      <c r="C488" s="33"/>
      <c r="D488" s="27"/>
      <c r="E488" s="34"/>
      <c r="F488" s="169">
        <f t="shared" si="184"/>
        <v>0</v>
      </c>
      <c r="G488" s="170">
        <f t="shared" si="185"/>
        <v>0</v>
      </c>
      <c r="H488" s="171">
        <f t="shared" si="186"/>
        <v>0</v>
      </c>
      <c r="I488" s="16" t="e">
        <f t="shared" si="173"/>
        <v>#VALUE!</v>
      </c>
      <c r="J488" s="15" t="e">
        <f t="shared" si="165"/>
        <v>#VALUE!</v>
      </c>
      <c r="K488" s="16">
        <f t="shared" si="174"/>
        <v>0</v>
      </c>
      <c r="L488" s="16" t="e">
        <f t="shared" si="175"/>
        <v>#VALUE!</v>
      </c>
      <c r="M488" s="89">
        <f t="shared" si="176"/>
        <v>0</v>
      </c>
      <c r="N488" s="68">
        <f t="shared" si="177"/>
        <v>0</v>
      </c>
      <c r="O488" s="68" t="e">
        <f t="shared" si="178"/>
        <v>#VALUE!</v>
      </c>
      <c r="P488" s="68" t="e">
        <f t="shared" si="179"/>
        <v>#VALUE!</v>
      </c>
      <c r="Q488" s="17" t="e">
        <f t="shared" si="180"/>
        <v>#VALUE!</v>
      </c>
      <c r="R488" s="17" t="e">
        <f t="shared" si="181"/>
        <v>#VALUE!</v>
      </c>
      <c r="S488" s="17">
        <f t="shared" si="182"/>
        <v>0</v>
      </c>
      <c r="T488" s="35" t="str">
        <f t="shared" si="183"/>
        <v/>
      </c>
      <c r="U488" s="35" t="str">
        <f t="shared" si="163"/>
        <v/>
      </c>
      <c r="V488" s="35">
        <f t="shared" si="164"/>
        <v>0</v>
      </c>
      <c r="W488" s="161" t="e">
        <f>VLOOKUP(CertState,Lookups!$A$30:$E$32,2,FALSE)</f>
        <v>#N/A</v>
      </c>
      <c r="X488" s="162" t="str">
        <f t="shared" si="166"/>
        <v/>
      </c>
      <c r="Y488" s="135" t="e">
        <f>VLOOKUP(CertState,Lookups!$A$30:$E$32,3,FALSE)</f>
        <v>#N/A</v>
      </c>
      <c r="Z488" s="162" t="str">
        <f t="shared" si="167"/>
        <v/>
      </c>
      <c r="AA488" s="162" t="str">
        <f t="shared" si="168"/>
        <v/>
      </c>
      <c r="AB488" t="str">
        <f t="shared" si="169"/>
        <v/>
      </c>
      <c r="AC488" t="str">
        <f t="shared" si="170"/>
        <v/>
      </c>
      <c r="AD488" s="162" t="str">
        <f t="shared" si="171"/>
        <v/>
      </c>
      <c r="AE488" s="162">
        <f t="shared" si="172"/>
        <v>0</v>
      </c>
    </row>
    <row r="489" spans="1:31" x14ac:dyDescent="0.25">
      <c r="A489" s="36">
        <v>480</v>
      </c>
      <c r="B489" s="33"/>
      <c r="C489" s="33"/>
      <c r="D489" s="27"/>
      <c r="E489" s="34"/>
      <c r="F489" s="169">
        <f t="shared" si="184"/>
        <v>0</v>
      </c>
      <c r="G489" s="170">
        <f t="shared" si="185"/>
        <v>0</v>
      </c>
      <c r="H489" s="171">
        <f t="shared" si="186"/>
        <v>0</v>
      </c>
      <c r="I489" s="16" t="e">
        <f t="shared" si="173"/>
        <v>#VALUE!</v>
      </c>
      <c r="J489" s="15" t="e">
        <f t="shared" si="165"/>
        <v>#VALUE!</v>
      </c>
      <c r="K489" s="16">
        <f t="shared" si="174"/>
        <v>0</v>
      </c>
      <c r="L489" s="16" t="e">
        <f t="shared" si="175"/>
        <v>#VALUE!</v>
      </c>
      <c r="M489" s="89">
        <f t="shared" si="176"/>
        <v>0</v>
      </c>
      <c r="N489" s="68">
        <f t="shared" si="177"/>
        <v>0</v>
      </c>
      <c r="O489" s="68" t="e">
        <f t="shared" si="178"/>
        <v>#VALUE!</v>
      </c>
      <c r="P489" s="68" t="e">
        <f t="shared" si="179"/>
        <v>#VALUE!</v>
      </c>
      <c r="Q489" s="17" t="e">
        <f t="shared" si="180"/>
        <v>#VALUE!</v>
      </c>
      <c r="R489" s="17" t="e">
        <f t="shared" si="181"/>
        <v>#VALUE!</v>
      </c>
      <c r="S489" s="17">
        <f t="shared" si="182"/>
        <v>0</v>
      </c>
      <c r="T489" s="35" t="str">
        <f t="shared" si="183"/>
        <v/>
      </c>
      <c r="U489" s="35" t="str">
        <f t="shared" si="163"/>
        <v/>
      </c>
      <c r="V489" s="35">
        <f t="shared" si="164"/>
        <v>0</v>
      </c>
      <c r="W489" s="161" t="e">
        <f>VLOOKUP(CertState,Lookups!$A$30:$E$32,2,FALSE)</f>
        <v>#N/A</v>
      </c>
      <c r="X489" s="162" t="str">
        <f t="shared" si="166"/>
        <v/>
      </c>
      <c r="Y489" s="135" t="e">
        <f>VLOOKUP(CertState,Lookups!$A$30:$E$32,3,FALSE)</f>
        <v>#N/A</v>
      </c>
      <c r="Z489" s="162" t="str">
        <f t="shared" si="167"/>
        <v/>
      </c>
      <c r="AA489" s="162" t="str">
        <f t="shared" si="168"/>
        <v/>
      </c>
      <c r="AB489" t="str">
        <f t="shared" si="169"/>
        <v/>
      </c>
      <c r="AC489" t="str">
        <f t="shared" si="170"/>
        <v/>
      </c>
      <c r="AD489" s="162" t="str">
        <f t="shared" si="171"/>
        <v/>
      </c>
      <c r="AE489" s="162">
        <f t="shared" si="172"/>
        <v>0</v>
      </c>
    </row>
    <row r="490" spans="1:31" x14ac:dyDescent="0.25">
      <c r="A490" s="36">
        <v>481</v>
      </c>
      <c r="B490" s="33"/>
      <c r="C490" s="33"/>
      <c r="D490" s="27"/>
      <c r="E490" s="34"/>
      <c r="F490" s="169">
        <f t="shared" si="184"/>
        <v>0</v>
      </c>
      <c r="G490" s="170">
        <f t="shared" si="185"/>
        <v>0</v>
      </c>
      <c r="H490" s="171">
        <f t="shared" si="186"/>
        <v>0</v>
      </c>
      <c r="I490" s="16" t="e">
        <f t="shared" si="173"/>
        <v>#VALUE!</v>
      </c>
      <c r="J490" s="15" t="e">
        <f t="shared" si="165"/>
        <v>#VALUE!</v>
      </c>
      <c r="K490" s="16">
        <f t="shared" si="174"/>
        <v>0</v>
      </c>
      <c r="L490" s="16" t="e">
        <f t="shared" si="175"/>
        <v>#VALUE!</v>
      </c>
      <c r="M490" s="89">
        <f t="shared" si="176"/>
        <v>0</v>
      </c>
      <c r="N490" s="68">
        <f t="shared" si="177"/>
        <v>0</v>
      </c>
      <c r="O490" s="68" t="e">
        <f t="shared" si="178"/>
        <v>#VALUE!</v>
      </c>
      <c r="P490" s="68" t="e">
        <f t="shared" si="179"/>
        <v>#VALUE!</v>
      </c>
      <c r="Q490" s="17" t="e">
        <f t="shared" si="180"/>
        <v>#VALUE!</v>
      </c>
      <c r="R490" s="17" t="e">
        <f t="shared" si="181"/>
        <v>#VALUE!</v>
      </c>
      <c r="S490" s="17">
        <f t="shared" si="182"/>
        <v>0</v>
      </c>
      <c r="T490" s="35" t="str">
        <f t="shared" si="183"/>
        <v/>
      </c>
      <c r="U490" s="35" t="str">
        <f t="shared" si="163"/>
        <v/>
      </c>
      <c r="V490" s="35">
        <f t="shared" si="164"/>
        <v>0</v>
      </c>
      <c r="W490" s="161" t="e">
        <f>VLOOKUP(CertState,Lookups!$A$30:$E$32,2,FALSE)</f>
        <v>#N/A</v>
      </c>
      <c r="X490" s="162" t="str">
        <f t="shared" si="166"/>
        <v/>
      </c>
      <c r="Y490" s="135" t="e">
        <f>VLOOKUP(CertState,Lookups!$A$30:$E$32,3,FALSE)</f>
        <v>#N/A</v>
      </c>
      <c r="Z490" s="162" t="str">
        <f t="shared" si="167"/>
        <v/>
      </c>
      <c r="AA490" s="162" t="str">
        <f t="shared" si="168"/>
        <v/>
      </c>
      <c r="AB490" t="str">
        <f t="shared" si="169"/>
        <v/>
      </c>
      <c r="AC490" t="str">
        <f t="shared" si="170"/>
        <v/>
      </c>
      <c r="AD490" s="162" t="str">
        <f t="shared" si="171"/>
        <v/>
      </c>
      <c r="AE490" s="162">
        <f t="shared" si="172"/>
        <v>0</v>
      </c>
    </row>
    <row r="491" spans="1:31" x14ac:dyDescent="0.25">
      <c r="A491" s="36">
        <v>482</v>
      </c>
      <c r="B491" s="33"/>
      <c r="C491" s="33"/>
      <c r="D491" s="27"/>
      <c r="E491" s="34"/>
      <c r="F491" s="169">
        <f t="shared" si="184"/>
        <v>0</v>
      </c>
      <c r="G491" s="170">
        <f t="shared" si="185"/>
        <v>0</v>
      </c>
      <c r="H491" s="171">
        <f t="shared" si="186"/>
        <v>0</v>
      </c>
      <c r="I491" s="16" t="e">
        <f t="shared" si="173"/>
        <v>#VALUE!</v>
      </c>
      <c r="J491" s="15" t="e">
        <f t="shared" si="165"/>
        <v>#VALUE!</v>
      </c>
      <c r="K491" s="16">
        <f t="shared" si="174"/>
        <v>0</v>
      </c>
      <c r="L491" s="16" t="e">
        <f t="shared" si="175"/>
        <v>#VALUE!</v>
      </c>
      <c r="M491" s="89">
        <f t="shared" si="176"/>
        <v>0</v>
      </c>
      <c r="N491" s="68">
        <f t="shared" si="177"/>
        <v>0</v>
      </c>
      <c r="O491" s="68" t="e">
        <f t="shared" si="178"/>
        <v>#VALUE!</v>
      </c>
      <c r="P491" s="68" t="e">
        <f t="shared" si="179"/>
        <v>#VALUE!</v>
      </c>
      <c r="Q491" s="17" t="e">
        <f t="shared" si="180"/>
        <v>#VALUE!</v>
      </c>
      <c r="R491" s="17" t="e">
        <f t="shared" si="181"/>
        <v>#VALUE!</v>
      </c>
      <c r="S491" s="17">
        <f t="shared" si="182"/>
        <v>0</v>
      </c>
      <c r="T491" s="35" t="str">
        <f t="shared" si="183"/>
        <v/>
      </c>
      <c r="U491" s="35" t="str">
        <f t="shared" si="163"/>
        <v/>
      </c>
      <c r="V491" s="35">
        <f t="shared" si="164"/>
        <v>0</v>
      </c>
      <c r="W491" s="161" t="e">
        <f>VLOOKUP(CertState,Lookups!$A$30:$E$32,2,FALSE)</f>
        <v>#N/A</v>
      </c>
      <c r="X491" s="162" t="str">
        <f t="shared" si="166"/>
        <v/>
      </c>
      <c r="Y491" s="135" t="e">
        <f>VLOOKUP(CertState,Lookups!$A$30:$E$32,3,FALSE)</f>
        <v>#N/A</v>
      </c>
      <c r="Z491" s="162" t="str">
        <f t="shared" si="167"/>
        <v/>
      </c>
      <c r="AA491" s="162" t="str">
        <f t="shared" si="168"/>
        <v/>
      </c>
      <c r="AB491" t="str">
        <f t="shared" si="169"/>
        <v/>
      </c>
      <c r="AC491" t="str">
        <f t="shared" si="170"/>
        <v/>
      </c>
      <c r="AD491" s="162" t="str">
        <f t="shared" si="171"/>
        <v/>
      </c>
      <c r="AE491" s="162">
        <f t="shared" si="172"/>
        <v>0</v>
      </c>
    </row>
    <row r="492" spans="1:31" x14ac:dyDescent="0.25">
      <c r="A492" s="36">
        <v>483</v>
      </c>
      <c r="B492" s="33"/>
      <c r="C492" s="33"/>
      <c r="D492" s="27"/>
      <c r="E492" s="34"/>
      <c r="F492" s="169">
        <f t="shared" si="184"/>
        <v>0</v>
      </c>
      <c r="G492" s="170">
        <f t="shared" si="185"/>
        <v>0</v>
      </c>
      <c r="H492" s="171">
        <f t="shared" si="186"/>
        <v>0</v>
      </c>
      <c r="I492" s="16" t="e">
        <f t="shared" si="173"/>
        <v>#VALUE!</v>
      </c>
      <c r="J492" s="15" t="e">
        <f t="shared" si="165"/>
        <v>#VALUE!</v>
      </c>
      <c r="K492" s="16">
        <f t="shared" si="174"/>
        <v>0</v>
      </c>
      <c r="L492" s="16" t="e">
        <f t="shared" si="175"/>
        <v>#VALUE!</v>
      </c>
      <c r="M492" s="89">
        <f t="shared" si="176"/>
        <v>0</v>
      </c>
      <c r="N492" s="68">
        <f t="shared" si="177"/>
        <v>0</v>
      </c>
      <c r="O492" s="68" t="e">
        <f t="shared" si="178"/>
        <v>#VALUE!</v>
      </c>
      <c r="P492" s="68" t="e">
        <f t="shared" si="179"/>
        <v>#VALUE!</v>
      </c>
      <c r="Q492" s="17" t="e">
        <f t="shared" si="180"/>
        <v>#VALUE!</v>
      </c>
      <c r="R492" s="17" t="e">
        <f t="shared" si="181"/>
        <v>#VALUE!</v>
      </c>
      <c r="S492" s="17">
        <f t="shared" si="182"/>
        <v>0</v>
      </c>
      <c r="T492" s="35" t="str">
        <f t="shared" si="183"/>
        <v/>
      </c>
      <c r="U492" s="35" t="str">
        <f t="shared" si="163"/>
        <v/>
      </c>
      <c r="V492" s="35">
        <f t="shared" si="164"/>
        <v>0</v>
      </c>
      <c r="W492" s="161" t="e">
        <f>VLOOKUP(CertState,Lookups!$A$30:$E$32,2,FALSE)</f>
        <v>#N/A</v>
      </c>
      <c r="X492" s="162" t="str">
        <f t="shared" si="166"/>
        <v/>
      </c>
      <c r="Y492" s="135" t="e">
        <f>VLOOKUP(CertState,Lookups!$A$30:$E$32,3,FALSE)</f>
        <v>#N/A</v>
      </c>
      <c r="Z492" s="162" t="str">
        <f t="shared" si="167"/>
        <v/>
      </c>
      <c r="AA492" s="162" t="str">
        <f t="shared" si="168"/>
        <v/>
      </c>
      <c r="AB492" t="str">
        <f t="shared" si="169"/>
        <v/>
      </c>
      <c r="AC492" t="str">
        <f t="shared" si="170"/>
        <v/>
      </c>
      <c r="AD492" s="162" t="str">
        <f t="shared" si="171"/>
        <v/>
      </c>
      <c r="AE492" s="162">
        <f t="shared" si="172"/>
        <v>0</v>
      </c>
    </row>
    <row r="493" spans="1:31" x14ac:dyDescent="0.25">
      <c r="A493" s="36">
        <v>484</v>
      </c>
      <c r="B493" s="33"/>
      <c r="C493" s="33"/>
      <c r="D493" s="27"/>
      <c r="E493" s="34"/>
      <c r="F493" s="169">
        <f t="shared" si="184"/>
        <v>0</v>
      </c>
      <c r="G493" s="170">
        <f t="shared" si="185"/>
        <v>0</v>
      </c>
      <c r="H493" s="171">
        <f t="shared" si="186"/>
        <v>0</v>
      </c>
      <c r="I493" s="16" t="e">
        <f t="shared" si="173"/>
        <v>#VALUE!</v>
      </c>
      <c r="J493" s="15" t="e">
        <f t="shared" si="165"/>
        <v>#VALUE!</v>
      </c>
      <c r="K493" s="16">
        <f t="shared" si="174"/>
        <v>0</v>
      </c>
      <c r="L493" s="16" t="e">
        <f t="shared" si="175"/>
        <v>#VALUE!</v>
      </c>
      <c r="M493" s="89">
        <f t="shared" si="176"/>
        <v>0</v>
      </c>
      <c r="N493" s="68">
        <f t="shared" si="177"/>
        <v>0</v>
      </c>
      <c r="O493" s="68" t="e">
        <f t="shared" si="178"/>
        <v>#VALUE!</v>
      </c>
      <c r="P493" s="68" t="e">
        <f t="shared" si="179"/>
        <v>#VALUE!</v>
      </c>
      <c r="Q493" s="17" t="e">
        <f t="shared" si="180"/>
        <v>#VALUE!</v>
      </c>
      <c r="R493" s="17" t="e">
        <f t="shared" si="181"/>
        <v>#VALUE!</v>
      </c>
      <c r="S493" s="17">
        <f t="shared" si="182"/>
        <v>0</v>
      </c>
      <c r="T493" s="35" t="str">
        <f t="shared" si="183"/>
        <v/>
      </c>
      <c r="U493" s="35" t="str">
        <f t="shared" si="163"/>
        <v/>
      </c>
      <c r="V493" s="35">
        <f t="shared" si="164"/>
        <v>0</v>
      </c>
      <c r="W493" s="161" t="e">
        <f>VLOOKUP(CertState,Lookups!$A$30:$E$32,2,FALSE)</f>
        <v>#N/A</v>
      </c>
      <c r="X493" s="162" t="str">
        <f t="shared" si="166"/>
        <v/>
      </c>
      <c r="Y493" s="135" t="e">
        <f>VLOOKUP(CertState,Lookups!$A$30:$E$32,3,FALSE)</f>
        <v>#N/A</v>
      </c>
      <c r="Z493" s="162" t="str">
        <f t="shared" si="167"/>
        <v/>
      </c>
      <c r="AA493" s="162" t="str">
        <f t="shared" si="168"/>
        <v/>
      </c>
      <c r="AB493" t="str">
        <f t="shared" si="169"/>
        <v/>
      </c>
      <c r="AC493" t="str">
        <f t="shared" si="170"/>
        <v/>
      </c>
      <c r="AD493" s="162" t="str">
        <f t="shared" si="171"/>
        <v/>
      </c>
      <c r="AE493" s="162">
        <f t="shared" si="172"/>
        <v>0</v>
      </c>
    </row>
    <row r="494" spans="1:31" x14ac:dyDescent="0.25">
      <c r="A494" s="36">
        <v>485</v>
      </c>
      <c r="B494" s="33"/>
      <c r="C494" s="33"/>
      <c r="D494" s="27"/>
      <c r="E494" s="34"/>
      <c r="F494" s="169">
        <f t="shared" si="184"/>
        <v>0</v>
      </c>
      <c r="G494" s="170">
        <f t="shared" si="185"/>
        <v>0</v>
      </c>
      <c r="H494" s="171">
        <f t="shared" si="186"/>
        <v>0</v>
      </c>
      <c r="I494" s="16" t="e">
        <f t="shared" si="173"/>
        <v>#VALUE!</v>
      </c>
      <c r="J494" s="15" t="e">
        <f t="shared" si="165"/>
        <v>#VALUE!</v>
      </c>
      <c r="K494" s="16">
        <f t="shared" si="174"/>
        <v>0</v>
      </c>
      <c r="L494" s="16" t="e">
        <f t="shared" si="175"/>
        <v>#VALUE!</v>
      </c>
      <c r="M494" s="89">
        <f t="shared" si="176"/>
        <v>0</v>
      </c>
      <c r="N494" s="68">
        <f t="shared" si="177"/>
        <v>0</v>
      </c>
      <c r="O494" s="68" t="e">
        <f t="shared" si="178"/>
        <v>#VALUE!</v>
      </c>
      <c r="P494" s="68" t="e">
        <f t="shared" si="179"/>
        <v>#VALUE!</v>
      </c>
      <c r="Q494" s="17" t="e">
        <f t="shared" si="180"/>
        <v>#VALUE!</v>
      </c>
      <c r="R494" s="17" t="e">
        <f t="shared" si="181"/>
        <v>#VALUE!</v>
      </c>
      <c r="S494" s="17">
        <f t="shared" si="182"/>
        <v>0</v>
      </c>
      <c r="T494" s="35" t="str">
        <f t="shared" si="183"/>
        <v/>
      </c>
      <c r="U494" s="35" t="str">
        <f t="shared" si="163"/>
        <v/>
      </c>
      <c r="V494" s="35">
        <f t="shared" si="164"/>
        <v>0</v>
      </c>
      <c r="W494" s="161" t="e">
        <f>VLOOKUP(CertState,Lookups!$A$30:$E$32,2,FALSE)</f>
        <v>#N/A</v>
      </c>
      <c r="X494" s="162" t="str">
        <f t="shared" si="166"/>
        <v/>
      </c>
      <c r="Y494" s="135" t="e">
        <f>VLOOKUP(CertState,Lookups!$A$30:$E$32,3,FALSE)</f>
        <v>#N/A</v>
      </c>
      <c r="Z494" s="162" t="str">
        <f t="shared" si="167"/>
        <v/>
      </c>
      <c r="AA494" s="162" t="str">
        <f t="shared" si="168"/>
        <v/>
      </c>
      <c r="AB494" t="str">
        <f t="shared" si="169"/>
        <v/>
      </c>
      <c r="AC494" t="str">
        <f t="shared" si="170"/>
        <v/>
      </c>
      <c r="AD494" s="162" t="str">
        <f t="shared" si="171"/>
        <v/>
      </c>
      <c r="AE494" s="162">
        <f t="shared" si="172"/>
        <v>0</v>
      </c>
    </row>
    <row r="495" spans="1:31" x14ac:dyDescent="0.25">
      <c r="A495" s="36">
        <v>486</v>
      </c>
      <c r="B495" s="33"/>
      <c r="C495" s="33"/>
      <c r="D495" s="27"/>
      <c r="E495" s="34"/>
      <c r="F495" s="169">
        <f t="shared" si="184"/>
        <v>0</v>
      </c>
      <c r="G495" s="170">
        <f t="shared" si="185"/>
        <v>0</v>
      </c>
      <c r="H495" s="171">
        <f t="shared" si="186"/>
        <v>0</v>
      </c>
      <c r="I495" s="16" t="e">
        <f t="shared" si="173"/>
        <v>#VALUE!</v>
      </c>
      <c r="J495" s="15" t="e">
        <f t="shared" si="165"/>
        <v>#VALUE!</v>
      </c>
      <c r="K495" s="16">
        <f t="shared" si="174"/>
        <v>0</v>
      </c>
      <c r="L495" s="16" t="e">
        <f t="shared" si="175"/>
        <v>#VALUE!</v>
      </c>
      <c r="M495" s="89">
        <f t="shared" si="176"/>
        <v>0</v>
      </c>
      <c r="N495" s="68">
        <f t="shared" si="177"/>
        <v>0</v>
      </c>
      <c r="O495" s="68" t="e">
        <f t="shared" si="178"/>
        <v>#VALUE!</v>
      </c>
      <c r="P495" s="68" t="e">
        <f t="shared" si="179"/>
        <v>#VALUE!</v>
      </c>
      <c r="Q495" s="17" t="e">
        <f t="shared" si="180"/>
        <v>#VALUE!</v>
      </c>
      <c r="R495" s="17" t="e">
        <f t="shared" si="181"/>
        <v>#VALUE!</v>
      </c>
      <c r="S495" s="17">
        <f t="shared" si="182"/>
        <v>0</v>
      </c>
      <c r="T495" s="35" t="str">
        <f t="shared" si="183"/>
        <v/>
      </c>
      <c r="U495" s="35" t="str">
        <f t="shared" si="163"/>
        <v/>
      </c>
      <c r="V495" s="35">
        <f t="shared" si="164"/>
        <v>0</v>
      </c>
      <c r="W495" s="161" t="e">
        <f>VLOOKUP(CertState,Lookups!$A$30:$E$32,2,FALSE)</f>
        <v>#N/A</v>
      </c>
      <c r="X495" s="162" t="str">
        <f t="shared" si="166"/>
        <v/>
      </c>
      <c r="Y495" s="135" t="e">
        <f>VLOOKUP(CertState,Lookups!$A$30:$E$32,3,FALSE)</f>
        <v>#N/A</v>
      </c>
      <c r="Z495" s="162" t="str">
        <f t="shared" si="167"/>
        <v/>
      </c>
      <c r="AA495" s="162" t="str">
        <f t="shared" si="168"/>
        <v/>
      </c>
      <c r="AB495" t="str">
        <f t="shared" si="169"/>
        <v/>
      </c>
      <c r="AC495" t="str">
        <f t="shared" si="170"/>
        <v/>
      </c>
      <c r="AD495" s="162" t="str">
        <f t="shared" si="171"/>
        <v/>
      </c>
      <c r="AE495" s="162">
        <f t="shared" si="172"/>
        <v>0</v>
      </c>
    </row>
    <row r="496" spans="1:31" x14ac:dyDescent="0.25">
      <c r="A496" s="36">
        <v>487</v>
      </c>
      <c r="B496" s="33"/>
      <c r="C496" s="33"/>
      <c r="D496" s="27"/>
      <c r="E496" s="34"/>
      <c r="F496" s="169">
        <f t="shared" si="184"/>
        <v>0</v>
      </c>
      <c r="G496" s="170">
        <f t="shared" si="185"/>
        <v>0</v>
      </c>
      <c r="H496" s="171">
        <f t="shared" si="186"/>
        <v>0</v>
      </c>
      <c r="I496" s="16" t="e">
        <f t="shared" si="173"/>
        <v>#VALUE!</v>
      </c>
      <c r="J496" s="15" t="e">
        <f t="shared" si="165"/>
        <v>#VALUE!</v>
      </c>
      <c r="K496" s="16">
        <f t="shared" si="174"/>
        <v>0</v>
      </c>
      <c r="L496" s="16" t="e">
        <f t="shared" si="175"/>
        <v>#VALUE!</v>
      </c>
      <c r="M496" s="89">
        <f t="shared" si="176"/>
        <v>0</v>
      </c>
      <c r="N496" s="68">
        <f t="shared" si="177"/>
        <v>0</v>
      </c>
      <c r="O496" s="68" t="e">
        <f t="shared" si="178"/>
        <v>#VALUE!</v>
      </c>
      <c r="P496" s="68" t="e">
        <f t="shared" si="179"/>
        <v>#VALUE!</v>
      </c>
      <c r="Q496" s="17" t="e">
        <f t="shared" si="180"/>
        <v>#VALUE!</v>
      </c>
      <c r="R496" s="17" t="e">
        <f t="shared" si="181"/>
        <v>#VALUE!</v>
      </c>
      <c r="S496" s="17">
        <f t="shared" si="182"/>
        <v>0</v>
      </c>
      <c r="T496" s="35" t="str">
        <f t="shared" si="183"/>
        <v/>
      </c>
      <c r="U496" s="35" t="str">
        <f t="shared" si="163"/>
        <v/>
      </c>
      <c r="V496" s="35">
        <f t="shared" si="164"/>
        <v>0</v>
      </c>
      <c r="W496" s="161" t="e">
        <f>VLOOKUP(CertState,Lookups!$A$30:$E$32,2,FALSE)</f>
        <v>#N/A</v>
      </c>
      <c r="X496" s="162" t="str">
        <f t="shared" si="166"/>
        <v/>
      </c>
      <c r="Y496" s="135" t="e">
        <f>VLOOKUP(CertState,Lookups!$A$30:$E$32,3,FALSE)</f>
        <v>#N/A</v>
      </c>
      <c r="Z496" s="162" t="str">
        <f t="shared" si="167"/>
        <v/>
      </c>
      <c r="AA496" s="162" t="str">
        <f t="shared" si="168"/>
        <v/>
      </c>
      <c r="AB496" t="str">
        <f t="shared" si="169"/>
        <v/>
      </c>
      <c r="AC496" t="str">
        <f t="shared" si="170"/>
        <v/>
      </c>
      <c r="AD496" s="162" t="str">
        <f t="shared" si="171"/>
        <v/>
      </c>
      <c r="AE496" s="162">
        <f t="shared" si="172"/>
        <v>0</v>
      </c>
    </row>
    <row r="497" spans="1:31" x14ac:dyDescent="0.25">
      <c r="A497" s="36">
        <v>488</v>
      </c>
      <c r="B497" s="33"/>
      <c r="C497" s="33"/>
      <c r="D497" s="27"/>
      <c r="E497" s="34"/>
      <c r="F497" s="169">
        <f t="shared" si="184"/>
        <v>0</v>
      </c>
      <c r="G497" s="170">
        <f t="shared" si="185"/>
        <v>0</v>
      </c>
      <c r="H497" s="171">
        <f t="shared" si="186"/>
        <v>0</v>
      </c>
      <c r="I497" s="16" t="e">
        <f t="shared" si="173"/>
        <v>#VALUE!</v>
      </c>
      <c r="J497" s="15" t="e">
        <f t="shared" si="165"/>
        <v>#VALUE!</v>
      </c>
      <c r="K497" s="16">
        <f t="shared" si="174"/>
        <v>0</v>
      </c>
      <c r="L497" s="16" t="e">
        <f t="shared" si="175"/>
        <v>#VALUE!</v>
      </c>
      <c r="M497" s="89">
        <f t="shared" si="176"/>
        <v>0</v>
      </c>
      <c r="N497" s="68">
        <f t="shared" si="177"/>
        <v>0</v>
      </c>
      <c r="O497" s="68" t="e">
        <f t="shared" si="178"/>
        <v>#VALUE!</v>
      </c>
      <c r="P497" s="68" t="e">
        <f t="shared" si="179"/>
        <v>#VALUE!</v>
      </c>
      <c r="Q497" s="17" t="e">
        <f t="shared" si="180"/>
        <v>#VALUE!</v>
      </c>
      <c r="R497" s="17" t="e">
        <f t="shared" si="181"/>
        <v>#VALUE!</v>
      </c>
      <c r="S497" s="17">
        <f t="shared" si="182"/>
        <v>0</v>
      </c>
      <c r="T497" s="35" t="str">
        <f t="shared" si="183"/>
        <v/>
      </c>
      <c r="U497" s="35" t="str">
        <f t="shared" si="163"/>
        <v/>
      </c>
      <c r="V497" s="35">
        <f t="shared" si="164"/>
        <v>0</v>
      </c>
      <c r="W497" s="161" t="e">
        <f>VLOOKUP(CertState,Lookups!$A$30:$E$32,2,FALSE)</f>
        <v>#N/A</v>
      </c>
      <c r="X497" s="162" t="str">
        <f t="shared" si="166"/>
        <v/>
      </c>
      <c r="Y497" s="135" t="e">
        <f>VLOOKUP(CertState,Lookups!$A$30:$E$32,3,FALSE)</f>
        <v>#N/A</v>
      </c>
      <c r="Z497" s="162" t="str">
        <f t="shared" si="167"/>
        <v/>
      </c>
      <c r="AA497" s="162" t="str">
        <f t="shared" si="168"/>
        <v/>
      </c>
      <c r="AB497" t="str">
        <f t="shared" si="169"/>
        <v/>
      </c>
      <c r="AC497" t="str">
        <f t="shared" si="170"/>
        <v/>
      </c>
      <c r="AD497" s="162" t="str">
        <f t="shared" si="171"/>
        <v/>
      </c>
      <c r="AE497" s="162">
        <f t="shared" si="172"/>
        <v>0</v>
      </c>
    </row>
    <row r="498" spans="1:31" x14ac:dyDescent="0.25">
      <c r="A498" s="36">
        <v>489</v>
      </c>
      <c r="B498" s="33"/>
      <c r="C498" s="33"/>
      <c r="D498" s="27"/>
      <c r="E498" s="34"/>
      <c r="F498" s="169">
        <f t="shared" si="184"/>
        <v>0</v>
      </c>
      <c r="G498" s="170">
        <f t="shared" si="185"/>
        <v>0</v>
      </c>
      <c r="H498" s="171">
        <f t="shared" si="186"/>
        <v>0</v>
      </c>
      <c r="I498" s="16" t="e">
        <f t="shared" si="173"/>
        <v>#VALUE!</v>
      </c>
      <c r="J498" s="15" t="e">
        <f t="shared" si="165"/>
        <v>#VALUE!</v>
      </c>
      <c r="K498" s="16">
        <f t="shared" si="174"/>
        <v>0</v>
      </c>
      <c r="L498" s="16" t="e">
        <f t="shared" si="175"/>
        <v>#VALUE!</v>
      </c>
      <c r="M498" s="89">
        <f t="shared" si="176"/>
        <v>0</v>
      </c>
      <c r="N498" s="68">
        <f t="shared" si="177"/>
        <v>0</v>
      </c>
      <c r="O498" s="68" t="e">
        <f t="shared" si="178"/>
        <v>#VALUE!</v>
      </c>
      <c r="P498" s="68" t="e">
        <f t="shared" si="179"/>
        <v>#VALUE!</v>
      </c>
      <c r="Q498" s="17" t="e">
        <f t="shared" si="180"/>
        <v>#VALUE!</v>
      </c>
      <c r="R498" s="17" t="e">
        <f t="shared" si="181"/>
        <v>#VALUE!</v>
      </c>
      <c r="S498" s="17">
        <f t="shared" si="182"/>
        <v>0</v>
      </c>
      <c r="T498" s="35" t="str">
        <f t="shared" si="183"/>
        <v/>
      </c>
      <c r="U498" s="35" t="str">
        <f t="shared" si="163"/>
        <v/>
      </c>
      <c r="V498" s="35">
        <f t="shared" si="164"/>
        <v>0</v>
      </c>
      <c r="W498" s="161" t="e">
        <f>VLOOKUP(CertState,Lookups!$A$30:$E$32,2,FALSE)</f>
        <v>#N/A</v>
      </c>
      <c r="X498" s="162" t="str">
        <f t="shared" si="166"/>
        <v/>
      </c>
      <c r="Y498" s="135" t="e">
        <f>VLOOKUP(CertState,Lookups!$A$30:$E$32,3,FALSE)</f>
        <v>#N/A</v>
      </c>
      <c r="Z498" s="162" t="str">
        <f t="shared" si="167"/>
        <v/>
      </c>
      <c r="AA498" s="162" t="str">
        <f t="shared" si="168"/>
        <v/>
      </c>
      <c r="AB498" t="str">
        <f t="shared" si="169"/>
        <v/>
      </c>
      <c r="AC498" t="str">
        <f t="shared" si="170"/>
        <v/>
      </c>
      <c r="AD498" s="162" t="str">
        <f t="shared" si="171"/>
        <v/>
      </c>
      <c r="AE498" s="162">
        <f t="shared" si="172"/>
        <v>0</v>
      </c>
    </row>
    <row r="499" spans="1:31" x14ac:dyDescent="0.25">
      <c r="A499" s="36">
        <v>490</v>
      </c>
      <c r="B499" s="33"/>
      <c r="C499" s="33"/>
      <c r="D499" s="27"/>
      <c r="E499" s="34"/>
      <c r="F499" s="169">
        <f t="shared" si="184"/>
        <v>0</v>
      </c>
      <c r="G499" s="170">
        <f t="shared" si="185"/>
        <v>0</v>
      </c>
      <c r="H499" s="171">
        <f t="shared" si="186"/>
        <v>0</v>
      </c>
      <c r="I499" s="16" t="e">
        <f t="shared" si="173"/>
        <v>#VALUE!</v>
      </c>
      <c r="J499" s="15" t="e">
        <f t="shared" si="165"/>
        <v>#VALUE!</v>
      </c>
      <c r="K499" s="16">
        <f t="shared" si="174"/>
        <v>0</v>
      </c>
      <c r="L499" s="16" t="e">
        <f t="shared" si="175"/>
        <v>#VALUE!</v>
      </c>
      <c r="M499" s="89">
        <f t="shared" si="176"/>
        <v>0</v>
      </c>
      <c r="N499" s="68">
        <f t="shared" si="177"/>
        <v>0</v>
      </c>
      <c r="O499" s="68" t="e">
        <f t="shared" si="178"/>
        <v>#VALUE!</v>
      </c>
      <c r="P499" s="68" t="e">
        <f t="shared" si="179"/>
        <v>#VALUE!</v>
      </c>
      <c r="Q499" s="17" t="e">
        <f t="shared" si="180"/>
        <v>#VALUE!</v>
      </c>
      <c r="R499" s="17" t="e">
        <f t="shared" si="181"/>
        <v>#VALUE!</v>
      </c>
      <c r="S499" s="17">
        <f t="shared" si="182"/>
        <v>0</v>
      </c>
      <c r="T499" s="35" t="str">
        <f t="shared" si="183"/>
        <v/>
      </c>
      <c r="U499" s="35" t="str">
        <f t="shared" si="163"/>
        <v/>
      </c>
      <c r="V499" s="35">
        <f t="shared" si="164"/>
        <v>0</v>
      </c>
      <c r="W499" s="161" t="e">
        <f>VLOOKUP(CertState,Lookups!$A$30:$E$32,2,FALSE)</f>
        <v>#N/A</v>
      </c>
      <c r="X499" s="162" t="str">
        <f t="shared" si="166"/>
        <v/>
      </c>
      <c r="Y499" s="135" t="e">
        <f>VLOOKUP(CertState,Lookups!$A$30:$E$32,3,FALSE)</f>
        <v>#N/A</v>
      </c>
      <c r="Z499" s="162" t="str">
        <f t="shared" si="167"/>
        <v/>
      </c>
      <c r="AA499" s="162" t="str">
        <f t="shared" si="168"/>
        <v/>
      </c>
      <c r="AB499" t="str">
        <f t="shared" si="169"/>
        <v/>
      </c>
      <c r="AC499" t="str">
        <f t="shared" si="170"/>
        <v/>
      </c>
      <c r="AD499" s="162" t="str">
        <f t="shared" si="171"/>
        <v/>
      </c>
      <c r="AE499" s="162">
        <f t="shared" si="172"/>
        <v>0</v>
      </c>
    </row>
    <row r="500" spans="1:31" x14ac:dyDescent="0.25">
      <c r="A500" s="36">
        <v>491</v>
      </c>
      <c r="B500" s="33"/>
      <c r="C500" s="33"/>
      <c r="D500" s="27"/>
      <c r="E500" s="34"/>
      <c r="F500" s="169">
        <f t="shared" si="184"/>
        <v>0</v>
      </c>
      <c r="G500" s="170">
        <f t="shared" si="185"/>
        <v>0</v>
      </c>
      <c r="H500" s="171">
        <f t="shared" si="186"/>
        <v>0</v>
      </c>
      <c r="I500" s="16" t="e">
        <f t="shared" si="173"/>
        <v>#VALUE!</v>
      </c>
      <c r="J500" s="15" t="e">
        <f t="shared" si="165"/>
        <v>#VALUE!</v>
      </c>
      <c r="K500" s="16">
        <f t="shared" si="174"/>
        <v>0</v>
      </c>
      <c r="L500" s="16" t="e">
        <f t="shared" si="175"/>
        <v>#VALUE!</v>
      </c>
      <c r="M500" s="89">
        <f t="shared" si="176"/>
        <v>0</v>
      </c>
      <c r="N500" s="68">
        <f t="shared" si="177"/>
        <v>0</v>
      </c>
      <c r="O500" s="68" t="e">
        <f t="shared" si="178"/>
        <v>#VALUE!</v>
      </c>
      <c r="P500" s="68" t="e">
        <f t="shared" si="179"/>
        <v>#VALUE!</v>
      </c>
      <c r="Q500" s="17" t="e">
        <f t="shared" si="180"/>
        <v>#VALUE!</v>
      </c>
      <c r="R500" s="17" t="e">
        <f t="shared" si="181"/>
        <v>#VALUE!</v>
      </c>
      <c r="S500" s="17">
        <f t="shared" si="182"/>
        <v>0</v>
      </c>
      <c r="T500" s="35" t="str">
        <f t="shared" si="183"/>
        <v/>
      </c>
      <c r="U500" s="35" t="str">
        <f t="shared" si="163"/>
        <v/>
      </c>
      <c r="V500" s="35">
        <f t="shared" si="164"/>
        <v>0</v>
      </c>
      <c r="W500" s="161" t="e">
        <f>VLOOKUP(CertState,Lookups!$A$30:$E$32,2,FALSE)</f>
        <v>#N/A</v>
      </c>
      <c r="X500" s="162" t="str">
        <f t="shared" si="166"/>
        <v/>
      </c>
      <c r="Y500" s="135" t="e">
        <f>VLOOKUP(CertState,Lookups!$A$30:$E$32,3,FALSE)</f>
        <v>#N/A</v>
      </c>
      <c r="Z500" s="162" t="str">
        <f t="shared" si="167"/>
        <v/>
      </c>
      <c r="AA500" s="162" t="str">
        <f t="shared" si="168"/>
        <v/>
      </c>
      <c r="AB500" t="str">
        <f t="shared" si="169"/>
        <v/>
      </c>
      <c r="AC500" t="str">
        <f t="shared" si="170"/>
        <v/>
      </c>
      <c r="AD500" s="162" t="str">
        <f t="shared" si="171"/>
        <v/>
      </c>
      <c r="AE500" s="162">
        <f t="shared" si="172"/>
        <v>0</v>
      </c>
    </row>
    <row r="501" spans="1:31" x14ac:dyDescent="0.25">
      <c r="A501" s="36">
        <v>492</v>
      </c>
      <c r="B501" s="33"/>
      <c r="C501" s="33"/>
      <c r="D501" s="27"/>
      <c r="E501" s="34"/>
      <c r="F501" s="169">
        <f t="shared" si="184"/>
        <v>0</v>
      </c>
      <c r="G501" s="170">
        <f t="shared" si="185"/>
        <v>0</v>
      </c>
      <c r="H501" s="171">
        <f t="shared" si="186"/>
        <v>0</v>
      </c>
      <c r="I501" s="16" t="e">
        <f t="shared" si="173"/>
        <v>#VALUE!</v>
      </c>
      <c r="J501" s="15" t="e">
        <f t="shared" si="165"/>
        <v>#VALUE!</v>
      </c>
      <c r="K501" s="16">
        <f t="shared" si="174"/>
        <v>0</v>
      </c>
      <c r="L501" s="16" t="e">
        <f t="shared" si="175"/>
        <v>#VALUE!</v>
      </c>
      <c r="M501" s="89">
        <f t="shared" si="176"/>
        <v>0</v>
      </c>
      <c r="N501" s="68">
        <f t="shared" si="177"/>
        <v>0</v>
      </c>
      <c r="O501" s="68" t="e">
        <f t="shared" si="178"/>
        <v>#VALUE!</v>
      </c>
      <c r="P501" s="68" t="e">
        <f t="shared" si="179"/>
        <v>#VALUE!</v>
      </c>
      <c r="Q501" s="17" t="e">
        <f t="shared" si="180"/>
        <v>#VALUE!</v>
      </c>
      <c r="R501" s="17" t="e">
        <f t="shared" si="181"/>
        <v>#VALUE!</v>
      </c>
      <c r="S501" s="17">
        <f t="shared" si="182"/>
        <v>0</v>
      </c>
      <c r="T501" s="35" t="str">
        <f t="shared" si="183"/>
        <v/>
      </c>
      <c r="U501" s="35" t="str">
        <f t="shared" si="163"/>
        <v/>
      </c>
      <c r="V501" s="35">
        <f t="shared" si="164"/>
        <v>0</v>
      </c>
      <c r="W501" s="161" t="e">
        <f>VLOOKUP(CertState,Lookups!$A$30:$E$32,2,FALSE)</f>
        <v>#N/A</v>
      </c>
      <c r="X501" s="162" t="str">
        <f t="shared" si="166"/>
        <v/>
      </c>
      <c r="Y501" s="135" t="e">
        <f>VLOOKUP(CertState,Lookups!$A$30:$E$32,3,FALSE)</f>
        <v>#N/A</v>
      </c>
      <c r="Z501" s="162" t="str">
        <f t="shared" si="167"/>
        <v/>
      </c>
      <c r="AA501" s="162" t="str">
        <f t="shared" si="168"/>
        <v/>
      </c>
      <c r="AB501" t="str">
        <f t="shared" si="169"/>
        <v/>
      </c>
      <c r="AC501" t="str">
        <f t="shared" si="170"/>
        <v/>
      </c>
      <c r="AD501" s="162" t="str">
        <f t="shared" si="171"/>
        <v/>
      </c>
      <c r="AE501" s="162">
        <f t="shared" si="172"/>
        <v>0</v>
      </c>
    </row>
    <row r="502" spans="1:31" x14ac:dyDescent="0.25">
      <c r="A502" s="36">
        <v>493</v>
      </c>
      <c r="B502" s="33"/>
      <c r="C502" s="33"/>
      <c r="D502" s="27"/>
      <c r="E502" s="34"/>
      <c r="F502" s="169">
        <f t="shared" si="184"/>
        <v>0</v>
      </c>
      <c r="G502" s="170">
        <f t="shared" si="185"/>
        <v>0</v>
      </c>
      <c r="H502" s="171">
        <f t="shared" si="186"/>
        <v>0</v>
      </c>
      <c r="I502" s="16" t="e">
        <f t="shared" si="173"/>
        <v>#VALUE!</v>
      </c>
      <c r="J502" s="15" t="e">
        <f t="shared" si="165"/>
        <v>#VALUE!</v>
      </c>
      <c r="K502" s="16">
        <f t="shared" si="174"/>
        <v>0</v>
      </c>
      <c r="L502" s="16" t="e">
        <f t="shared" si="175"/>
        <v>#VALUE!</v>
      </c>
      <c r="M502" s="89">
        <f t="shared" si="176"/>
        <v>0</v>
      </c>
      <c r="N502" s="68">
        <f t="shared" si="177"/>
        <v>0</v>
      </c>
      <c r="O502" s="68" t="e">
        <f t="shared" si="178"/>
        <v>#VALUE!</v>
      </c>
      <c r="P502" s="68" t="e">
        <f t="shared" si="179"/>
        <v>#VALUE!</v>
      </c>
      <c r="Q502" s="17" t="e">
        <f t="shared" si="180"/>
        <v>#VALUE!</v>
      </c>
      <c r="R502" s="17" t="e">
        <f t="shared" si="181"/>
        <v>#VALUE!</v>
      </c>
      <c r="S502" s="17">
        <f t="shared" si="182"/>
        <v>0</v>
      </c>
      <c r="T502" s="35" t="str">
        <f t="shared" si="183"/>
        <v/>
      </c>
      <c r="U502" s="35" t="str">
        <f t="shared" si="163"/>
        <v/>
      </c>
      <c r="V502" s="35">
        <f t="shared" si="164"/>
        <v>0</v>
      </c>
      <c r="W502" s="161" t="e">
        <f>VLOOKUP(CertState,Lookups!$A$30:$E$32,2,FALSE)</f>
        <v>#N/A</v>
      </c>
      <c r="X502" s="162" t="str">
        <f t="shared" si="166"/>
        <v/>
      </c>
      <c r="Y502" s="135" t="e">
        <f>VLOOKUP(CertState,Lookups!$A$30:$E$32,3,FALSE)</f>
        <v>#N/A</v>
      </c>
      <c r="Z502" s="162" t="str">
        <f t="shared" si="167"/>
        <v/>
      </c>
      <c r="AA502" s="162" t="str">
        <f t="shared" si="168"/>
        <v/>
      </c>
      <c r="AB502" t="str">
        <f t="shared" si="169"/>
        <v/>
      </c>
      <c r="AC502" t="str">
        <f t="shared" si="170"/>
        <v/>
      </c>
      <c r="AD502" s="162" t="str">
        <f t="shared" si="171"/>
        <v/>
      </c>
      <c r="AE502" s="162">
        <f t="shared" si="172"/>
        <v>0</v>
      </c>
    </row>
    <row r="503" spans="1:31" x14ac:dyDescent="0.25">
      <c r="A503" s="36">
        <v>494</v>
      </c>
      <c r="B503" s="33"/>
      <c r="C503" s="33"/>
      <c r="D503" s="27"/>
      <c r="E503" s="34"/>
      <c r="F503" s="169">
        <f t="shared" si="184"/>
        <v>0</v>
      </c>
      <c r="G503" s="170">
        <f t="shared" si="185"/>
        <v>0</v>
      </c>
      <c r="H503" s="171">
        <f t="shared" si="186"/>
        <v>0</v>
      </c>
      <c r="I503" s="16" t="e">
        <f t="shared" si="173"/>
        <v>#VALUE!</v>
      </c>
      <c r="J503" s="15" t="e">
        <f t="shared" si="165"/>
        <v>#VALUE!</v>
      </c>
      <c r="K503" s="16">
        <f t="shared" si="174"/>
        <v>0</v>
      </c>
      <c r="L503" s="16" t="e">
        <f t="shared" si="175"/>
        <v>#VALUE!</v>
      </c>
      <c r="M503" s="89">
        <f t="shared" si="176"/>
        <v>0</v>
      </c>
      <c r="N503" s="68">
        <f t="shared" si="177"/>
        <v>0</v>
      </c>
      <c r="O503" s="68" t="e">
        <f t="shared" si="178"/>
        <v>#VALUE!</v>
      </c>
      <c r="P503" s="68" t="e">
        <f t="shared" si="179"/>
        <v>#VALUE!</v>
      </c>
      <c r="Q503" s="17" t="e">
        <f t="shared" si="180"/>
        <v>#VALUE!</v>
      </c>
      <c r="R503" s="17" t="e">
        <f t="shared" si="181"/>
        <v>#VALUE!</v>
      </c>
      <c r="S503" s="17">
        <f t="shared" si="182"/>
        <v>0</v>
      </c>
      <c r="T503" s="35" t="str">
        <f t="shared" si="183"/>
        <v/>
      </c>
      <c r="U503" s="35" t="str">
        <f t="shared" si="163"/>
        <v/>
      </c>
      <c r="V503" s="35">
        <f t="shared" si="164"/>
        <v>0</v>
      </c>
      <c r="W503" s="161" t="e">
        <f>VLOOKUP(CertState,Lookups!$A$30:$E$32,2,FALSE)</f>
        <v>#N/A</v>
      </c>
      <c r="X503" s="162" t="str">
        <f t="shared" si="166"/>
        <v/>
      </c>
      <c r="Y503" s="135" t="e">
        <f>VLOOKUP(CertState,Lookups!$A$30:$E$32,3,FALSE)</f>
        <v>#N/A</v>
      </c>
      <c r="Z503" s="162" t="str">
        <f t="shared" si="167"/>
        <v/>
      </c>
      <c r="AA503" s="162" t="str">
        <f t="shared" si="168"/>
        <v/>
      </c>
      <c r="AB503" t="str">
        <f t="shared" si="169"/>
        <v/>
      </c>
      <c r="AC503" t="str">
        <f t="shared" si="170"/>
        <v/>
      </c>
      <c r="AD503" s="162" t="str">
        <f t="shared" si="171"/>
        <v/>
      </c>
      <c r="AE503" s="162">
        <f t="shared" si="172"/>
        <v>0</v>
      </c>
    </row>
    <row r="504" spans="1:31" x14ac:dyDescent="0.25">
      <c r="A504" s="36">
        <v>495</v>
      </c>
      <c r="B504" s="33"/>
      <c r="C504" s="33"/>
      <c r="D504" s="27"/>
      <c r="E504" s="34"/>
      <c r="F504" s="169">
        <f t="shared" si="184"/>
        <v>0</v>
      </c>
      <c r="G504" s="170">
        <f t="shared" si="185"/>
        <v>0</v>
      </c>
      <c r="H504" s="171">
        <f t="shared" si="186"/>
        <v>0</v>
      </c>
      <c r="I504" s="16" t="e">
        <f t="shared" si="173"/>
        <v>#VALUE!</v>
      </c>
      <c r="J504" s="15" t="e">
        <f t="shared" si="165"/>
        <v>#VALUE!</v>
      </c>
      <c r="K504" s="16">
        <f t="shared" si="174"/>
        <v>0</v>
      </c>
      <c r="L504" s="16" t="e">
        <f t="shared" si="175"/>
        <v>#VALUE!</v>
      </c>
      <c r="M504" s="89">
        <f t="shared" si="176"/>
        <v>0</v>
      </c>
      <c r="N504" s="68">
        <f t="shared" si="177"/>
        <v>0</v>
      </c>
      <c r="O504" s="68" t="e">
        <f t="shared" si="178"/>
        <v>#VALUE!</v>
      </c>
      <c r="P504" s="68" t="e">
        <f t="shared" si="179"/>
        <v>#VALUE!</v>
      </c>
      <c r="Q504" s="17" t="e">
        <f t="shared" si="180"/>
        <v>#VALUE!</v>
      </c>
      <c r="R504" s="17" t="e">
        <f t="shared" si="181"/>
        <v>#VALUE!</v>
      </c>
      <c r="S504" s="17">
        <f t="shared" si="182"/>
        <v>0</v>
      </c>
      <c r="T504" s="35" t="str">
        <f t="shared" si="183"/>
        <v/>
      </c>
      <c r="U504" s="35" t="str">
        <f t="shared" si="163"/>
        <v/>
      </c>
      <c r="V504" s="35">
        <f t="shared" si="164"/>
        <v>0</v>
      </c>
      <c r="W504" s="161" t="e">
        <f>VLOOKUP(CertState,Lookups!$A$30:$E$32,2,FALSE)</f>
        <v>#N/A</v>
      </c>
      <c r="X504" s="162" t="str">
        <f t="shared" si="166"/>
        <v/>
      </c>
      <c r="Y504" s="135" t="e">
        <f>VLOOKUP(CertState,Lookups!$A$30:$E$32,3,FALSE)</f>
        <v>#N/A</v>
      </c>
      <c r="Z504" s="162" t="str">
        <f t="shared" si="167"/>
        <v/>
      </c>
      <c r="AA504" s="162" t="str">
        <f t="shared" si="168"/>
        <v/>
      </c>
      <c r="AB504" t="str">
        <f t="shared" si="169"/>
        <v/>
      </c>
      <c r="AC504" t="str">
        <f t="shared" si="170"/>
        <v/>
      </c>
      <c r="AD504" s="162" t="str">
        <f t="shared" si="171"/>
        <v/>
      </c>
      <c r="AE504" s="162">
        <f t="shared" si="172"/>
        <v>0</v>
      </c>
    </row>
    <row r="505" spans="1:31" x14ac:dyDescent="0.25">
      <c r="A505" s="36">
        <v>496</v>
      </c>
      <c r="B505" s="33"/>
      <c r="C505" s="33"/>
      <c r="D505" s="27"/>
      <c r="E505" s="34"/>
      <c r="F505" s="169">
        <f t="shared" si="184"/>
        <v>0</v>
      </c>
      <c r="G505" s="170">
        <f t="shared" si="185"/>
        <v>0</v>
      </c>
      <c r="H505" s="171">
        <f t="shared" si="186"/>
        <v>0</v>
      </c>
      <c r="I505" s="16" t="e">
        <f t="shared" si="173"/>
        <v>#VALUE!</v>
      </c>
      <c r="J505" s="15" t="e">
        <f t="shared" si="165"/>
        <v>#VALUE!</v>
      </c>
      <c r="K505" s="16">
        <f t="shared" si="174"/>
        <v>0</v>
      </c>
      <c r="L505" s="16" t="e">
        <f t="shared" si="175"/>
        <v>#VALUE!</v>
      </c>
      <c r="M505" s="89">
        <f t="shared" si="176"/>
        <v>0</v>
      </c>
      <c r="N505" s="68">
        <f t="shared" si="177"/>
        <v>0</v>
      </c>
      <c r="O505" s="68" t="e">
        <f t="shared" si="178"/>
        <v>#VALUE!</v>
      </c>
      <c r="P505" s="68" t="e">
        <f t="shared" si="179"/>
        <v>#VALUE!</v>
      </c>
      <c r="Q505" s="17" t="e">
        <f t="shared" si="180"/>
        <v>#VALUE!</v>
      </c>
      <c r="R505" s="17" t="e">
        <f t="shared" si="181"/>
        <v>#VALUE!</v>
      </c>
      <c r="S505" s="17">
        <f t="shared" si="182"/>
        <v>0</v>
      </c>
      <c r="T505" s="35" t="str">
        <f t="shared" si="183"/>
        <v/>
      </c>
      <c r="U505" s="35" t="str">
        <f t="shared" si="163"/>
        <v/>
      </c>
      <c r="V505" s="35">
        <f t="shared" si="164"/>
        <v>0</v>
      </c>
      <c r="W505" s="161" t="e">
        <f>VLOOKUP(CertState,Lookups!$A$30:$E$32,2,FALSE)</f>
        <v>#N/A</v>
      </c>
      <c r="X505" s="162" t="str">
        <f t="shared" si="166"/>
        <v/>
      </c>
      <c r="Y505" s="135" t="e">
        <f>VLOOKUP(CertState,Lookups!$A$30:$E$32,3,FALSE)</f>
        <v>#N/A</v>
      </c>
      <c r="Z505" s="162" t="str">
        <f t="shared" si="167"/>
        <v/>
      </c>
      <c r="AA505" s="162" t="str">
        <f t="shared" si="168"/>
        <v/>
      </c>
      <c r="AB505" t="str">
        <f t="shared" si="169"/>
        <v/>
      </c>
      <c r="AC505" t="str">
        <f t="shared" si="170"/>
        <v/>
      </c>
      <c r="AD505" s="162" t="str">
        <f t="shared" si="171"/>
        <v/>
      </c>
      <c r="AE505" s="162">
        <f t="shared" si="172"/>
        <v>0</v>
      </c>
    </row>
    <row r="506" spans="1:31" x14ac:dyDescent="0.25">
      <c r="A506" s="36">
        <v>497</v>
      </c>
      <c r="B506" s="33"/>
      <c r="C506" s="33"/>
      <c r="D506" s="27"/>
      <c r="E506" s="34"/>
      <c r="F506" s="169">
        <f t="shared" si="184"/>
        <v>0</v>
      </c>
      <c r="G506" s="170">
        <f t="shared" si="185"/>
        <v>0</v>
      </c>
      <c r="H506" s="171">
        <f t="shared" si="186"/>
        <v>0</v>
      </c>
      <c r="I506" s="16" t="e">
        <f t="shared" si="173"/>
        <v>#VALUE!</v>
      </c>
      <c r="J506" s="15" t="e">
        <f t="shared" si="165"/>
        <v>#VALUE!</v>
      </c>
      <c r="K506" s="16">
        <f t="shared" si="174"/>
        <v>0</v>
      </c>
      <c r="L506" s="16" t="e">
        <f t="shared" si="175"/>
        <v>#VALUE!</v>
      </c>
      <c r="M506" s="89">
        <f t="shared" si="176"/>
        <v>0</v>
      </c>
      <c r="N506" s="68">
        <f t="shared" si="177"/>
        <v>0</v>
      </c>
      <c r="O506" s="68" t="e">
        <f t="shared" si="178"/>
        <v>#VALUE!</v>
      </c>
      <c r="P506" s="68" t="e">
        <f t="shared" si="179"/>
        <v>#VALUE!</v>
      </c>
      <c r="Q506" s="17" t="e">
        <f t="shared" si="180"/>
        <v>#VALUE!</v>
      </c>
      <c r="R506" s="17" t="e">
        <f t="shared" si="181"/>
        <v>#VALUE!</v>
      </c>
      <c r="S506" s="17">
        <f t="shared" si="182"/>
        <v>0</v>
      </c>
      <c r="T506" s="35" t="str">
        <f t="shared" si="183"/>
        <v/>
      </c>
      <c r="U506" s="35" t="str">
        <f t="shared" si="163"/>
        <v/>
      </c>
      <c r="V506" s="35">
        <f t="shared" si="164"/>
        <v>0</v>
      </c>
      <c r="W506" s="161" t="e">
        <f>VLOOKUP(CertState,Lookups!$A$30:$E$32,2,FALSE)</f>
        <v>#N/A</v>
      </c>
      <c r="X506" s="162" t="str">
        <f t="shared" si="166"/>
        <v/>
      </c>
      <c r="Y506" s="135" t="e">
        <f>VLOOKUP(CertState,Lookups!$A$30:$E$32,3,FALSE)</f>
        <v>#N/A</v>
      </c>
      <c r="Z506" s="162" t="str">
        <f t="shared" si="167"/>
        <v/>
      </c>
      <c r="AA506" s="162" t="str">
        <f t="shared" si="168"/>
        <v/>
      </c>
      <c r="AB506" t="str">
        <f t="shared" si="169"/>
        <v/>
      </c>
      <c r="AC506" t="str">
        <f t="shared" si="170"/>
        <v/>
      </c>
      <c r="AD506" s="162" t="str">
        <f t="shared" si="171"/>
        <v/>
      </c>
      <c r="AE506" s="162">
        <f t="shared" si="172"/>
        <v>0</v>
      </c>
    </row>
    <row r="507" spans="1:31" x14ac:dyDescent="0.25">
      <c r="A507" s="36">
        <v>498</v>
      </c>
      <c r="B507" s="33"/>
      <c r="C507" s="33"/>
      <c r="D507" s="27"/>
      <c r="E507" s="34"/>
      <c r="F507" s="169">
        <f t="shared" si="184"/>
        <v>0</v>
      </c>
      <c r="G507" s="170">
        <f t="shared" si="185"/>
        <v>0</v>
      </c>
      <c r="H507" s="171">
        <f t="shared" si="186"/>
        <v>0</v>
      </c>
      <c r="I507" s="16" t="e">
        <f t="shared" si="173"/>
        <v>#VALUE!</v>
      </c>
      <c r="J507" s="15" t="e">
        <f t="shared" si="165"/>
        <v>#VALUE!</v>
      </c>
      <c r="K507" s="16">
        <f t="shared" si="174"/>
        <v>0</v>
      </c>
      <c r="L507" s="16" t="e">
        <f t="shared" si="175"/>
        <v>#VALUE!</v>
      </c>
      <c r="M507" s="89">
        <f t="shared" si="176"/>
        <v>0</v>
      </c>
      <c r="N507" s="68">
        <f t="shared" si="177"/>
        <v>0</v>
      </c>
      <c r="O507" s="68" t="e">
        <f t="shared" si="178"/>
        <v>#VALUE!</v>
      </c>
      <c r="P507" s="68" t="e">
        <f t="shared" si="179"/>
        <v>#VALUE!</v>
      </c>
      <c r="Q507" s="17" t="e">
        <f t="shared" si="180"/>
        <v>#VALUE!</v>
      </c>
      <c r="R507" s="17" t="e">
        <f t="shared" si="181"/>
        <v>#VALUE!</v>
      </c>
      <c r="S507" s="17">
        <f t="shared" si="182"/>
        <v>0</v>
      </c>
      <c r="T507" s="35" t="str">
        <f t="shared" si="183"/>
        <v/>
      </c>
      <c r="U507" s="35" t="str">
        <f t="shared" si="163"/>
        <v/>
      </c>
      <c r="V507" s="35">
        <f t="shared" si="164"/>
        <v>0</v>
      </c>
      <c r="W507" s="161" t="e">
        <f>VLOOKUP(CertState,Lookups!$A$30:$E$32,2,FALSE)</f>
        <v>#N/A</v>
      </c>
      <c r="X507" s="162" t="str">
        <f t="shared" si="166"/>
        <v/>
      </c>
      <c r="Y507" s="135" t="e">
        <f>VLOOKUP(CertState,Lookups!$A$30:$E$32,3,FALSE)</f>
        <v>#N/A</v>
      </c>
      <c r="Z507" s="162" t="str">
        <f t="shared" si="167"/>
        <v/>
      </c>
      <c r="AA507" s="162" t="str">
        <f t="shared" si="168"/>
        <v/>
      </c>
      <c r="AB507" t="str">
        <f t="shared" si="169"/>
        <v/>
      </c>
      <c r="AC507" t="str">
        <f t="shared" si="170"/>
        <v/>
      </c>
      <c r="AD507" s="162" t="str">
        <f t="shared" si="171"/>
        <v/>
      </c>
      <c r="AE507" s="162">
        <f t="shared" si="172"/>
        <v>0</v>
      </c>
    </row>
    <row r="508" spans="1:31" x14ac:dyDescent="0.25">
      <c r="A508" s="36">
        <v>499</v>
      </c>
      <c r="B508" s="33"/>
      <c r="C508" s="33"/>
      <c r="D508" s="27"/>
      <c r="E508" s="34"/>
      <c r="F508" s="169">
        <f t="shared" si="184"/>
        <v>0</v>
      </c>
      <c r="G508" s="170">
        <f t="shared" si="185"/>
        <v>0</v>
      </c>
      <c r="H508" s="171">
        <f t="shared" si="186"/>
        <v>0</v>
      </c>
      <c r="I508" s="16" t="e">
        <f t="shared" si="173"/>
        <v>#VALUE!</v>
      </c>
      <c r="J508" s="15" t="e">
        <f t="shared" si="165"/>
        <v>#VALUE!</v>
      </c>
      <c r="K508" s="16">
        <f t="shared" si="174"/>
        <v>0</v>
      </c>
      <c r="L508" s="16" t="e">
        <f t="shared" si="175"/>
        <v>#VALUE!</v>
      </c>
      <c r="M508" s="89">
        <f t="shared" si="176"/>
        <v>0</v>
      </c>
      <c r="N508" s="68">
        <f t="shared" si="177"/>
        <v>0</v>
      </c>
      <c r="O508" s="68" t="e">
        <f t="shared" si="178"/>
        <v>#VALUE!</v>
      </c>
      <c r="P508" s="68" t="e">
        <f t="shared" si="179"/>
        <v>#VALUE!</v>
      </c>
      <c r="Q508" s="17" t="e">
        <f t="shared" si="180"/>
        <v>#VALUE!</v>
      </c>
      <c r="R508" s="17" t="e">
        <f t="shared" si="181"/>
        <v>#VALUE!</v>
      </c>
      <c r="S508" s="17">
        <f t="shared" si="182"/>
        <v>0</v>
      </c>
      <c r="T508" s="35" t="str">
        <f t="shared" si="183"/>
        <v/>
      </c>
      <c r="U508" s="35" t="str">
        <f t="shared" si="163"/>
        <v/>
      </c>
      <c r="V508" s="35">
        <f t="shared" si="164"/>
        <v>0</v>
      </c>
      <c r="W508" s="161" t="e">
        <f>VLOOKUP(CertState,Lookups!$A$30:$E$32,2,FALSE)</f>
        <v>#N/A</v>
      </c>
      <c r="X508" s="162" t="str">
        <f t="shared" si="166"/>
        <v/>
      </c>
      <c r="Y508" s="135" t="e">
        <f>VLOOKUP(CertState,Lookups!$A$30:$E$32,3,FALSE)</f>
        <v>#N/A</v>
      </c>
      <c r="Z508" s="162" t="str">
        <f t="shared" si="167"/>
        <v/>
      </c>
      <c r="AA508" s="162" t="str">
        <f t="shared" si="168"/>
        <v/>
      </c>
      <c r="AB508" t="str">
        <f t="shared" si="169"/>
        <v/>
      </c>
      <c r="AC508" t="str">
        <f t="shared" si="170"/>
        <v/>
      </c>
      <c r="AD508" s="162" t="str">
        <f t="shared" si="171"/>
        <v/>
      </c>
      <c r="AE508" s="162">
        <f t="shared" si="172"/>
        <v>0</v>
      </c>
    </row>
    <row r="509" spans="1:31" x14ac:dyDescent="0.25">
      <c r="A509" s="36">
        <v>500</v>
      </c>
      <c r="B509" s="33"/>
      <c r="C509" s="33"/>
      <c r="D509" s="27"/>
      <c r="E509" s="34"/>
      <c r="F509" s="169">
        <f t="shared" si="184"/>
        <v>0</v>
      </c>
      <c r="G509" s="170">
        <f t="shared" si="185"/>
        <v>0</v>
      </c>
      <c r="H509" s="171">
        <f t="shared" si="186"/>
        <v>0</v>
      </c>
      <c r="I509" s="16" t="e">
        <f t="shared" si="173"/>
        <v>#VALUE!</v>
      </c>
      <c r="J509" s="15" t="e">
        <f t="shared" si="165"/>
        <v>#VALUE!</v>
      </c>
      <c r="K509" s="16">
        <f t="shared" si="174"/>
        <v>0</v>
      </c>
      <c r="L509" s="16" t="e">
        <f t="shared" si="175"/>
        <v>#VALUE!</v>
      </c>
      <c r="M509" s="89">
        <f t="shared" si="176"/>
        <v>0</v>
      </c>
      <c r="N509" s="68">
        <f t="shared" si="177"/>
        <v>0</v>
      </c>
      <c r="O509" s="68" t="e">
        <f t="shared" si="178"/>
        <v>#VALUE!</v>
      </c>
      <c r="P509" s="68" t="e">
        <f t="shared" si="179"/>
        <v>#VALUE!</v>
      </c>
      <c r="Q509" s="17" t="e">
        <f t="shared" si="180"/>
        <v>#VALUE!</v>
      </c>
      <c r="R509" s="17" t="e">
        <f t="shared" si="181"/>
        <v>#VALUE!</v>
      </c>
      <c r="S509" s="17">
        <f t="shared" si="182"/>
        <v>0</v>
      </c>
      <c r="T509" s="35" t="str">
        <f t="shared" si="183"/>
        <v/>
      </c>
      <c r="U509" s="35" t="str">
        <f t="shared" si="163"/>
        <v/>
      </c>
      <c r="V509" s="35">
        <f t="shared" si="164"/>
        <v>0</v>
      </c>
      <c r="W509" s="161" t="e">
        <f>VLOOKUP(CertState,Lookups!$A$30:$E$32,2,FALSE)</f>
        <v>#N/A</v>
      </c>
      <c r="X509" s="162" t="str">
        <f t="shared" si="166"/>
        <v/>
      </c>
      <c r="Y509" s="135" t="e">
        <f>VLOOKUP(CertState,Lookups!$A$30:$E$32,3,FALSE)</f>
        <v>#N/A</v>
      </c>
      <c r="Z509" s="162" t="str">
        <f t="shared" si="167"/>
        <v/>
      </c>
      <c r="AA509" s="162" t="str">
        <f t="shared" si="168"/>
        <v/>
      </c>
      <c r="AB509" t="str">
        <f t="shared" si="169"/>
        <v/>
      </c>
      <c r="AC509" t="str">
        <f t="shared" si="170"/>
        <v/>
      </c>
      <c r="AD509" s="162" t="str">
        <f t="shared" si="171"/>
        <v/>
      </c>
      <c r="AE509" s="162">
        <f t="shared" si="172"/>
        <v>0</v>
      </c>
    </row>
    <row r="510" spans="1:31" x14ac:dyDescent="0.25">
      <c r="A510" s="225" t="s">
        <v>164</v>
      </c>
      <c r="B510" s="226"/>
      <c r="C510" s="226"/>
      <c r="D510" s="226"/>
      <c r="E510" s="226"/>
      <c r="F510" s="226"/>
      <c r="G510" s="226"/>
      <c r="H510" s="227"/>
      <c r="T510" s="35" t="str">
        <f>IF(ISERROR(FIND("Operador",E510))=FALSE,"No olvide actualizar la lista de Operadores","")</f>
        <v/>
      </c>
      <c r="U510" s="35"/>
      <c r="V510" s="35"/>
      <c r="W510" s="35"/>
    </row>
  </sheetData>
  <sheetProtection password="CC61" sheet="1" objects="1" scenarios="1" selectLockedCells="1"/>
  <mergeCells count="9">
    <mergeCell ref="C7:G7"/>
    <mergeCell ref="A510:H510"/>
    <mergeCell ref="A7:B7"/>
    <mergeCell ref="C1:G3"/>
    <mergeCell ref="A4:B4"/>
    <mergeCell ref="A5:B5"/>
    <mergeCell ref="A6:B6"/>
    <mergeCell ref="C5:G5"/>
    <mergeCell ref="C6:G6"/>
  </mergeCells>
  <phoneticPr fontId="0" type="noConversion"/>
  <dataValidations count="4">
    <dataValidation type="date" allowBlank="1" showInputMessage="1" showErrorMessage="1" sqref="C4">
      <formula1>39828</formula1>
      <formula2>42369</formula2>
    </dataValidation>
    <dataValidation type="list" allowBlank="1" showInputMessage="1" showErrorMessage="1" sqref="E10:E509">
      <formula1>EndorsementTypes</formula1>
    </dataValidation>
    <dataValidation type="list" allowBlank="1" showInputMessage="1" showErrorMessage="1" sqref="B10:B509">
      <formula1>Process_Endorsement_Now</formula1>
    </dataValidation>
    <dataValidation type="date" allowBlank="1" showInputMessage="1" showErrorMessage="1" sqref="D10:D509">
      <formula1>EffectiveDate</formula1>
      <formula2>ExpirationDate</formula2>
    </dataValidation>
  </dataValidations>
  <printOptions horizontalCentered="1"/>
  <pageMargins left="0.25" right="0.25" top="1" bottom="0.5" header="0.5" footer="0.5"/>
  <pageSetup orientation="landscape" horizontalDpi="300" verticalDpi="300" r:id="rId1"/>
  <headerFooter alignWithMargins="0"/>
  <ignoredErrors>
    <ignoredError sqref="Y10 X289:X304 Y507:Y509 Y305:Y506 Y285:Y288 Y289:Y304 Y11:Y284"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21"/>
  <sheetViews>
    <sheetView workbookViewId="0">
      <selection activeCell="E41" sqref="E41"/>
    </sheetView>
  </sheetViews>
  <sheetFormatPr defaultRowHeight="13.2" x14ac:dyDescent="0.25"/>
  <cols>
    <col min="3" max="3" width="18.33203125" customWidth="1"/>
    <col min="4" max="4" width="10.6640625" customWidth="1"/>
    <col min="5" max="5" width="27.44140625" bestFit="1" customWidth="1"/>
  </cols>
  <sheetData>
    <row r="1" spans="1:6" x14ac:dyDescent="0.25">
      <c r="A1" s="50" t="s">
        <v>79</v>
      </c>
      <c r="B1" s="50"/>
    </row>
    <row r="3" spans="1:6" ht="52.8" x14ac:dyDescent="0.25">
      <c r="A3" s="51" t="s">
        <v>80</v>
      </c>
      <c r="B3" s="52"/>
      <c r="C3" s="53" t="s">
        <v>81</v>
      </c>
      <c r="D3" s="53"/>
      <c r="E3" s="53" t="s">
        <v>82</v>
      </c>
      <c r="F3" s="54"/>
    </row>
    <row r="4" spans="1:6" ht="26.4" x14ac:dyDescent="0.25">
      <c r="A4" s="55"/>
      <c r="B4" s="56" t="s">
        <v>83</v>
      </c>
      <c r="C4" s="56" t="s">
        <v>84</v>
      </c>
      <c r="D4" s="56" t="s">
        <v>85</v>
      </c>
      <c r="E4" s="57" t="s">
        <v>86</v>
      </c>
      <c r="F4" s="58" t="s">
        <v>85</v>
      </c>
    </row>
    <row r="5" spans="1:6" ht="12.75" customHeight="1" x14ac:dyDescent="0.25">
      <c r="A5" s="59">
        <v>0</v>
      </c>
      <c r="B5" s="60">
        <f t="shared" ref="B5:B17" si="0">+A5/12*100</f>
        <v>0</v>
      </c>
      <c r="C5" s="61">
        <v>1</v>
      </c>
      <c r="D5" s="61">
        <v>1</v>
      </c>
      <c r="E5" s="62">
        <v>100</v>
      </c>
      <c r="F5" s="63">
        <v>0</v>
      </c>
    </row>
    <row r="6" spans="1:6" x14ac:dyDescent="0.25">
      <c r="A6" s="59">
        <v>1</v>
      </c>
      <c r="B6" s="60">
        <f t="shared" si="0"/>
        <v>8.3333333333333321</v>
      </c>
      <c r="C6" s="61">
        <v>0.15</v>
      </c>
      <c r="D6" s="61">
        <f t="shared" ref="D6:D16" si="1">1-(C6)</f>
        <v>0.85</v>
      </c>
      <c r="E6" s="62">
        <v>0</v>
      </c>
      <c r="F6" s="63">
        <v>0</v>
      </c>
    </row>
    <row r="7" spans="1:6" x14ac:dyDescent="0.25">
      <c r="A7" s="59">
        <v>2</v>
      </c>
      <c r="B7" s="60">
        <f t="shared" si="0"/>
        <v>16.666666666666664</v>
      </c>
      <c r="C7" s="61">
        <v>0.25</v>
      </c>
      <c r="D7" s="61">
        <f t="shared" si="1"/>
        <v>0.75</v>
      </c>
      <c r="E7" s="62">
        <v>0</v>
      </c>
      <c r="F7" s="63">
        <v>0</v>
      </c>
    </row>
    <row r="8" spans="1:6" x14ac:dyDescent="0.25">
      <c r="A8" s="59">
        <v>3</v>
      </c>
      <c r="B8" s="60">
        <f t="shared" si="0"/>
        <v>25</v>
      </c>
      <c r="C8" s="61">
        <v>0.3</v>
      </c>
      <c r="D8" s="61">
        <f t="shared" si="1"/>
        <v>0.7</v>
      </c>
      <c r="E8" s="62">
        <v>0</v>
      </c>
      <c r="F8" s="63">
        <v>0</v>
      </c>
    </row>
    <row r="9" spans="1:6" x14ac:dyDescent="0.25">
      <c r="A9" s="59">
        <v>4</v>
      </c>
      <c r="B9" s="60">
        <f t="shared" si="0"/>
        <v>33.333333333333329</v>
      </c>
      <c r="C9" s="61">
        <v>0.35</v>
      </c>
      <c r="D9" s="61">
        <f t="shared" si="1"/>
        <v>0.65</v>
      </c>
      <c r="E9" s="61">
        <v>0.35</v>
      </c>
      <c r="F9" s="63">
        <f t="shared" ref="F9:F17" si="2">1-(E9)</f>
        <v>0.65</v>
      </c>
    </row>
    <row r="10" spans="1:6" x14ac:dyDescent="0.25">
      <c r="A10" s="59">
        <v>5</v>
      </c>
      <c r="B10" s="60">
        <f t="shared" si="0"/>
        <v>41.666666666666671</v>
      </c>
      <c r="C10" s="61">
        <v>0.42</v>
      </c>
      <c r="D10" s="61">
        <f t="shared" si="1"/>
        <v>0.58000000000000007</v>
      </c>
      <c r="E10" s="61">
        <v>0.42</v>
      </c>
      <c r="F10" s="63">
        <f t="shared" si="2"/>
        <v>0.58000000000000007</v>
      </c>
    </row>
    <row r="11" spans="1:6" x14ac:dyDescent="0.25">
      <c r="A11" s="59">
        <v>6</v>
      </c>
      <c r="B11" s="60">
        <f t="shared" si="0"/>
        <v>50</v>
      </c>
      <c r="C11" s="61">
        <v>0.55000000000000004</v>
      </c>
      <c r="D11" s="61">
        <f t="shared" si="1"/>
        <v>0.44999999999999996</v>
      </c>
      <c r="E11" s="61">
        <v>0.55000000000000004</v>
      </c>
      <c r="F11" s="63">
        <f t="shared" si="2"/>
        <v>0.44999999999999996</v>
      </c>
    </row>
    <row r="12" spans="1:6" x14ac:dyDescent="0.25">
      <c r="A12" s="59">
        <v>7</v>
      </c>
      <c r="B12" s="60">
        <f t="shared" si="0"/>
        <v>58.333333333333336</v>
      </c>
      <c r="C12" s="61">
        <v>0.6</v>
      </c>
      <c r="D12" s="61">
        <f t="shared" si="1"/>
        <v>0.4</v>
      </c>
      <c r="E12" s="61">
        <v>0.6</v>
      </c>
      <c r="F12" s="63">
        <f t="shared" si="2"/>
        <v>0.4</v>
      </c>
    </row>
    <row r="13" spans="1:6" x14ac:dyDescent="0.25">
      <c r="A13" s="59">
        <v>8</v>
      </c>
      <c r="B13" s="60">
        <f t="shared" si="0"/>
        <v>66.666666666666657</v>
      </c>
      <c r="C13" s="61">
        <v>0.7</v>
      </c>
      <c r="D13" s="61">
        <f t="shared" si="1"/>
        <v>0.30000000000000004</v>
      </c>
      <c r="E13" s="61">
        <v>0.7</v>
      </c>
      <c r="F13" s="63">
        <f t="shared" si="2"/>
        <v>0.30000000000000004</v>
      </c>
    </row>
    <row r="14" spans="1:6" x14ac:dyDescent="0.25">
      <c r="A14" s="59">
        <v>9</v>
      </c>
      <c r="B14" s="60">
        <f t="shared" si="0"/>
        <v>75</v>
      </c>
      <c r="C14" s="61">
        <v>0.8</v>
      </c>
      <c r="D14" s="61">
        <f t="shared" si="1"/>
        <v>0.19999999999999996</v>
      </c>
      <c r="E14" s="61">
        <v>0.8</v>
      </c>
      <c r="F14" s="63">
        <f t="shared" si="2"/>
        <v>0.19999999999999996</v>
      </c>
    </row>
    <row r="15" spans="1:6" x14ac:dyDescent="0.25">
      <c r="A15" s="59">
        <v>10</v>
      </c>
      <c r="B15" s="60">
        <f t="shared" si="0"/>
        <v>83.333333333333343</v>
      </c>
      <c r="C15" s="61">
        <v>0.9</v>
      </c>
      <c r="D15" s="61">
        <f t="shared" si="1"/>
        <v>9.9999999999999978E-2</v>
      </c>
      <c r="E15" s="61">
        <v>0.9</v>
      </c>
      <c r="F15" s="63">
        <f t="shared" si="2"/>
        <v>9.9999999999999978E-2</v>
      </c>
    </row>
    <row r="16" spans="1:6" x14ac:dyDescent="0.25">
      <c r="A16" s="59">
        <v>11</v>
      </c>
      <c r="B16" s="60">
        <f t="shared" si="0"/>
        <v>91.666666666666657</v>
      </c>
      <c r="C16" s="61">
        <v>1</v>
      </c>
      <c r="D16" s="61">
        <f t="shared" si="1"/>
        <v>0</v>
      </c>
      <c r="E16" s="61">
        <v>1</v>
      </c>
      <c r="F16" s="63">
        <f t="shared" si="2"/>
        <v>0</v>
      </c>
    </row>
    <row r="17" spans="1:6" x14ac:dyDescent="0.25">
      <c r="A17" s="64">
        <v>12</v>
      </c>
      <c r="B17" s="65">
        <f t="shared" si="0"/>
        <v>100</v>
      </c>
      <c r="C17" s="61">
        <v>1</v>
      </c>
      <c r="D17" s="66">
        <v>0</v>
      </c>
      <c r="E17" s="61">
        <v>1</v>
      </c>
      <c r="F17" s="63">
        <f t="shared" si="2"/>
        <v>0</v>
      </c>
    </row>
    <row r="19" spans="1:6" x14ac:dyDescent="0.25">
      <c r="A19" t="s">
        <v>87</v>
      </c>
      <c r="B19" t="s">
        <v>88</v>
      </c>
    </row>
    <row r="20" spans="1:6" x14ac:dyDescent="0.25">
      <c r="B20" t="s">
        <v>89</v>
      </c>
    </row>
    <row r="21" spans="1:6" x14ac:dyDescent="0.25">
      <c r="B21" t="s">
        <v>90</v>
      </c>
    </row>
  </sheetData>
  <phoneticPr fontId="0"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32"/>
  <sheetViews>
    <sheetView workbookViewId="0">
      <selection activeCell="B34" sqref="B34"/>
    </sheetView>
  </sheetViews>
  <sheetFormatPr defaultRowHeight="13.2" x14ac:dyDescent="0.25"/>
  <cols>
    <col min="1" max="1" width="10.5546875" customWidth="1"/>
    <col min="2" max="2" width="16.33203125" bestFit="1" customWidth="1"/>
    <col min="3" max="3" width="13.109375" customWidth="1"/>
    <col min="4" max="4" width="14.44140625" bestFit="1" customWidth="1"/>
    <col min="5" max="5" width="18" bestFit="1" customWidth="1"/>
    <col min="6" max="6" width="12.5546875" customWidth="1"/>
    <col min="8" max="8" width="18.88671875" bestFit="1" customWidth="1"/>
    <col min="9" max="9" width="10.33203125" bestFit="1" customWidth="1"/>
    <col min="10" max="10" width="16.44140625" bestFit="1" customWidth="1"/>
    <col min="11" max="11" width="12.33203125" bestFit="1" customWidth="1"/>
    <col min="12" max="12" width="16.33203125" bestFit="1" customWidth="1"/>
    <col min="14" max="14" width="13.44140625" bestFit="1" customWidth="1"/>
  </cols>
  <sheetData>
    <row r="1" spans="1:24" x14ac:dyDescent="0.25">
      <c r="A1" s="2" t="s">
        <v>2</v>
      </c>
      <c r="B1" s="2" t="s">
        <v>0</v>
      </c>
      <c r="C1" s="2" t="s">
        <v>7</v>
      </c>
      <c r="D1" s="130" t="s">
        <v>250</v>
      </c>
      <c r="E1" s="2" t="s">
        <v>9</v>
      </c>
      <c r="F1" s="2" t="s">
        <v>13</v>
      </c>
      <c r="G1" s="1"/>
      <c r="H1" s="2" t="s">
        <v>2</v>
      </c>
      <c r="I1" s="2" t="s">
        <v>14</v>
      </c>
      <c r="J1" s="8" t="s">
        <v>36</v>
      </c>
      <c r="K1" s="8" t="s">
        <v>37</v>
      </c>
      <c r="L1" s="8" t="s">
        <v>38</v>
      </c>
      <c r="N1" s="117" t="s">
        <v>244</v>
      </c>
    </row>
    <row r="2" spans="1:24" x14ac:dyDescent="0.25">
      <c r="A2" s="6"/>
      <c r="B2" s="2" t="s">
        <v>107</v>
      </c>
      <c r="C2" s="3" t="s">
        <v>1</v>
      </c>
      <c r="D2" s="7"/>
      <c r="E2" s="2" t="s">
        <v>64</v>
      </c>
      <c r="F2" s="2" t="s">
        <v>10</v>
      </c>
      <c r="H2" s="6"/>
      <c r="I2" s="6">
        <v>300</v>
      </c>
      <c r="N2" s="110" t="s">
        <v>245</v>
      </c>
    </row>
    <row r="3" spans="1:24" x14ac:dyDescent="0.25">
      <c r="A3" s="6">
        <v>750000</v>
      </c>
      <c r="B3" s="95" t="s">
        <v>109</v>
      </c>
      <c r="C3" s="3" t="s">
        <v>30</v>
      </c>
      <c r="D3" s="131" t="s">
        <v>251</v>
      </c>
      <c r="E3" s="2" t="s">
        <v>65</v>
      </c>
      <c r="F3" s="2" t="s">
        <v>11</v>
      </c>
      <c r="H3" s="6">
        <v>750000</v>
      </c>
      <c r="I3" s="6">
        <v>750</v>
      </c>
      <c r="J3" s="2" t="s">
        <v>64</v>
      </c>
      <c r="K3" t="s">
        <v>91</v>
      </c>
      <c r="L3" s="2" t="s">
        <v>167</v>
      </c>
      <c r="N3" s="110" t="s">
        <v>246</v>
      </c>
    </row>
    <row r="4" spans="1:24" x14ac:dyDescent="0.25">
      <c r="A4" s="6">
        <v>1000000</v>
      </c>
      <c r="B4" s="1" t="s">
        <v>108</v>
      </c>
      <c r="C4" s="3"/>
      <c r="D4" s="131" t="s">
        <v>252</v>
      </c>
      <c r="E4" s="2" t="s">
        <v>66</v>
      </c>
      <c r="F4" s="2" t="s">
        <v>12</v>
      </c>
      <c r="H4" s="6">
        <v>1000000</v>
      </c>
      <c r="I4" s="6">
        <v>1000</v>
      </c>
      <c r="J4" s="2" t="s">
        <v>65</v>
      </c>
      <c r="K4" t="s">
        <v>67</v>
      </c>
      <c r="L4" s="1" t="s">
        <v>108</v>
      </c>
    </row>
    <row r="5" spans="1:24" x14ac:dyDescent="0.25">
      <c r="B5" s="2" t="s">
        <v>110</v>
      </c>
      <c r="C5" s="3"/>
      <c r="D5" s="7"/>
      <c r="J5" s="2" t="s">
        <v>66</v>
      </c>
      <c r="L5" s="2" t="s">
        <v>111</v>
      </c>
    </row>
    <row r="6" spans="1:24" x14ac:dyDescent="0.25">
      <c r="B6" s="2" t="s">
        <v>111</v>
      </c>
      <c r="L6" s="2" t="s">
        <v>168</v>
      </c>
    </row>
    <row r="7" spans="1:24" x14ac:dyDescent="0.25">
      <c r="B7" s="2" t="s">
        <v>112</v>
      </c>
      <c r="L7" s="2" t="s">
        <v>169</v>
      </c>
    </row>
    <row r="8" spans="1:24" x14ac:dyDescent="0.25">
      <c r="B8" s="2" t="s">
        <v>113</v>
      </c>
    </row>
    <row r="9" spans="1:24" x14ac:dyDescent="0.25">
      <c r="B9" s="2" t="s">
        <v>114</v>
      </c>
    </row>
    <row r="10" spans="1:24" x14ac:dyDescent="0.25">
      <c r="B10" s="2" t="s">
        <v>68</v>
      </c>
      <c r="N10" s="229" t="s">
        <v>2</v>
      </c>
      <c r="O10" s="229"/>
      <c r="P10" s="229"/>
      <c r="T10" t="s">
        <v>39</v>
      </c>
      <c r="V10" t="s">
        <v>42</v>
      </c>
      <c r="X10" t="s">
        <v>77</v>
      </c>
    </row>
    <row r="11" spans="1:24" x14ac:dyDescent="0.25">
      <c r="B11" s="95"/>
      <c r="M11" t="s">
        <v>3</v>
      </c>
      <c r="N11" s="4">
        <v>300000</v>
      </c>
      <c r="O11" s="4">
        <v>750000</v>
      </c>
      <c r="P11" s="4">
        <v>1000000</v>
      </c>
      <c r="Q11" t="s">
        <v>67</v>
      </c>
    </row>
    <row r="12" spans="1:24" x14ac:dyDescent="0.25">
      <c r="M12" t="s">
        <v>1</v>
      </c>
      <c r="N12" s="1" t="s">
        <v>8</v>
      </c>
      <c r="O12" s="1" t="s">
        <v>15</v>
      </c>
      <c r="P12" s="1" t="s">
        <v>16</v>
      </c>
      <c r="Q12" s="1" t="s">
        <v>17</v>
      </c>
      <c r="R12" s="1"/>
      <c r="T12" t="s">
        <v>72</v>
      </c>
      <c r="V12" t="s">
        <v>69</v>
      </c>
      <c r="X12" t="s">
        <v>44</v>
      </c>
    </row>
    <row r="13" spans="1:24" x14ac:dyDescent="0.25">
      <c r="M13" s="9" t="s">
        <v>4</v>
      </c>
      <c r="N13" s="10" t="s">
        <v>18</v>
      </c>
      <c r="O13" s="10" t="s">
        <v>19</v>
      </c>
      <c r="P13" s="10" t="s">
        <v>20</v>
      </c>
      <c r="Q13" s="10" t="s">
        <v>21</v>
      </c>
      <c r="R13" s="1" t="s">
        <v>32</v>
      </c>
      <c r="T13" t="s">
        <v>73</v>
      </c>
      <c r="V13" t="s">
        <v>70</v>
      </c>
      <c r="X13" t="s">
        <v>45</v>
      </c>
    </row>
    <row r="14" spans="1:24" x14ac:dyDescent="0.25">
      <c r="M14" s="9" t="s">
        <v>5</v>
      </c>
      <c r="N14" s="10" t="s">
        <v>22</v>
      </c>
      <c r="O14" s="10" t="s">
        <v>23</v>
      </c>
      <c r="P14" s="10" t="s">
        <v>24</v>
      </c>
      <c r="Q14" s="10" t="s">
        <v>25</v>
      </c>
      <c r="R14" s="1"/>
      <c r="T14" s="14" t="s">
        <v>74</v>
      </c>
      <c r="V14" t="s">
        <v>71</v>
      </c>
    </row>
    <row r="15" spans="1:24" x14ac:dyDescent="0.25">
      <c r="M15" s="9" t="s">
        <v>6</v>
      </c>
      <c r="N15" s="10" t="s">
        <v>26</v>
      </c>
      <c r="O15" s="10" t="s">
        <v>27</v>
      </c>
      <c r="P15" s="10" t="s">
        <v>28</v>
      </c>
      <c r="Q15" s="10" t="s">
        <v>29</v>
      </c>
      <c r="R15" s="1"/>
      <c r="T15" s="14" t="s">
        <v>75</v>
      </c>
    </row>
    <row r="16" spans="1:24" x14ac:dyDescent="0.25">
      <c r="M16" t="s">
        <v>30</v>
      </c>
      <c r="N16" t="s">
        <v>31</v>
      </c>
      <c r="O16" t="s">
        <v>33</v>
      </c>
      <c r="P16" t="s">
        <v>34</v>
      </c>
      <c r="Q16" t="s">
        <v>35</v>
      </c>
      <c r="T16" s="14" t="s">
        <v>76</v>
      </c>
    </row>
    <row r="18" spans="1:20" x14ac:dyDescent="0.25">
      <c r="O18" s="2" t="s">
        <v>48</v>
      </c>
      <c r="P18" s="2" t="s">
        <v>49</v>
      </c>
      <c r="Q18" s="2" t="s">
        <v>50</v>
      </c>
    </row>
    <row r="19" spans="1:20" x14ac:dyDescent="0.25">
      <c r="A19" s="3"/>
      <c r="B19" s="136" t="s">
        <v>257</v>
      </c>
      <c r="C19" s="136" t="s">
        <v>258</v>
      </c>
      <c r="D19" s="136" t="s">
        <v>253</v>
      </c>
      <c r="E19" s="137" t="s">
        <v>255</v>
      </c>
      <c r="F19" s="136" t="s">
        <v>254</v>
      </c>
      <c r="O19" s="2">
        <v>90</v>
      </c>
      <c r="P19" s="2">
        <v>120</v>
      </c>
      <c r="Q19" s="2">
        <v>365</v>
      </c>
      <c r="S19" s="44" t="s">
        <v>56</v>
      </c>
    </row>
    <row r="20" spans="1:20" x14ac:dyDescent="0.25">
      <c r="A20" s="136" t="s">
        <v>1</v>
      </c>
      <c r="B20" s="138">
        <f>Premium*0.03</f>
        <v>0</v>
      </c>
      <c r="C20" s="138">
        <f>Premium*0.002</f>
        <v>0</v>
      </c>
      <c r="D20" s="138">
        <f>Premium*0.4%</f>
        <v>0</v>
      </c>
      <c r="E20" s="3">
        <v>0</v>
      </c>
      <c r="F20" s="138">
        <f t="shared" ref="F20:F21" si="0">SUM(B20:E20)</f>
        <v>0</v>
      </c>
      <c r="M20" t="s">
        <v>7</v>
      </c>
      <c r="S20" s="44" t="s">
        <v>57</v>
      </c>
    </row>
    <row r="21" spans="1:20" x14ac:dyDescent="0.25">
      <c r="A21" s="136" t="s">
        <v>4</v>
      </c>
      <c r="B21" s="138">
        <f>Premium*0.03</f>
        <v>0</v>
      </c>
      <c r="C21" s="138">
        <f>Premium*0.002</f>
        <v>0</v>
      </c>
      <c r="D21" s="138">
        <f>Premium*0.4%</f>
        <v>0</v>
      </c>
      <c r="E21" s="3">
        <v>75</v>
      </c>
      <c r="F21" s="138">
        <f t="shared" si="0"/>
        <v>75</v>
      </c>
      <c r="M21" t="s">
        <v>4</v>
      </c>
      <c r="N21" t="s">
        <v>4</v>
      </c>
      <c r="Q21" s="48" t="s">
        <v>63</v>
      </c>
      <c r="S21" s="44" t="s">
        <v>58</v>
      </c>
    </row>
    <row r="22" spans="1:20" x14ac:dyDescent="0.25">
      <c r="A22" s="136"/>
      <c r="B22" s="138"/>
      <c r="C22" s="138"/>
      <c r="D22" s="138"/>
      <c r="E22" s="3"/>
      <c r="F22" s="138"/>
      <c r="M22" t="s">
        <v>1</v>
      </c>
      <c r="N22" t="s">
        <v>1</v>
      </c>
      <c r="O22" s="44" t="s">
        <v>52</v>
      </c>
      <c r="Q22" s="3" t="s">
        <v>59</v>
      </c>
    </row>
    <row r="23" spans="1:20" x14ac:dyDescent="0.25">
      <c r="A23" s="136" t="s">
        <v>6</v>
      </c>
      <c r="B23" s="138">
        <f>Premium*4.85%</f>
        <v>0</v>
      </c>
      <c r="C23" s="140">
        <f>Premium*0.0006</f>
        <v>0</v>
      </c>
      <c r="D23" s="138">
        <f>Premium*0.4%</f>
        <v>0</v>
      </c>
      <c r="E23" s="138">
        <f>Premium*1%</f>
        <v>0</v>
      </c>
      <c r="F23" s="138">
        <f>SUM(B23:E23)</f>
        <v>0</v>
      </c>
      <c r="M23" t="s">
        <v>5</v>
      </c>
      <c r="N23" t="s">
        <v>5</v>
      </c>
      <c r="O23" s="44" t="s">
        <v>51</v>
      </c>
      <c r="Q23" s="3" t="s">
        <v>60</v>
      </c>
      <c r="S23" s="44" t="s">
        <v>92</v>
      </c>
      <c r="T23" s="69">
        <f>EffectiveDate</f>
        <v>0</v>
      </c>
    </row>
    <row r="24" spans="1:20" x14ac:dyDescent="0.25">
      <c r="M24" t="s">
        <v>6</v>
      </c>
      <c r="N24" t="s">
        <v>6</v>
      </c>
      <c r="O24" s="44" t="s">
        <v>53</v>
      </c>
      <c r="Q24" s="3" t="s">
        <v>61</v>
      </c>
      <c r="S24" s="44" t="s">
        <v>93</v>
      </c>
      <c r="T24" s="69" t="str">
        <f>ExpirationDate</f>
        <v xml:space="preserve"> </v>
      </c>
    </row>
    <row r="25" spans="1:20" x14ac:dyDescent="0.25">
      <c r="O25" s="44" t="s">
        <v>54</v>
      </c>
      <c r="Q25" s="3" t="s">
        <v>62</v>
      </c>
    </row>
    <row r="28" spans="1:20" x14ac:dyDescent="0.25">
      <c r="O28" s="45" t="s">
        <v>55</v>
      </c>
    </row>
    <row r="30" spans="1:20" x14ac:dyDescent="0.25">
      <c r="A30" s="134" t="s">
        <v>4</v>
      </c>
      <c r="B30">
        <v>0.03</v>
      </c>
      <c r="C30">
        <v>2E-3</v>
      </c>
      <c r="D30">
        <v>4.0000000000000001E-3</v>
      </c>
      <c r="E30">
        <v>75</v>
      </c>
    </row>
    <row r="31" spans="1:20" x14ac:dyDescent="0.25">
      <c r="A31" s="134" t="s">
        <v>1</v>
      </c>
      <c r="B31">
        <v>0.03</v>
      </c>
      <c r="C31">
        <v>2E-3</v>
      </c>
      <c r="D31">
        <v>4.0000000000000001E-3</v>
      </c>
      <c r="E31">
        <v>0</v>
      </c>
    </row>
    <row r="32" spans="1:20" x14ac:dyDescent="0.25">
      <c r="A32" s="134" t="s">
        <v>6</v>
      </c>
      <c r="B32">
        <v>4.8500000000000001E-2</v>
      </c>
      <c r="C32">
        <v>5.9999999999999995E-4</v>
      </c>
      <c r="D32">
        <v>4.0000000000000001E-3</v>
      </c>
      <c r="E32">
        <v>0.01</v>
      </c>
    </row>
  </sheetData>
  <mergeCells count="1">
    <mergeCell ref="N10:P10"/>
  </mergeCells>
  <phoneticPr fontId="0"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
  <sheetViews>
    <sheetView workbookViewId="0">
      <selection activeCell="K22" sqref="K22"/>
    </sheetView>
  </sheetViews>
  <sheetFormatPr defaultRowHeight="13.2" x14ac:dyDescent="0.25"/>
  <sheetData/>
  <phoneticPr fontId="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56</vt:i4>
      </vt:variant>
    </vt:vector>
  </HeadingPairs>
  <TitlesOfParts>
    <vt:vector size="62" baseType="lpstr">
      <vt:lpstr>Listado y Costo</vt:lpstr>
      <vt:lpstr>Listado de Operadores</vt:lpstr>
      <vt:lpstr>Endosos</vt:lpstr>
      <vt:lpstr>ShortRate</vt:lpstr>
      <vt:lpstr>Lookups</vt:lpstr>
      <vt:lpstr>Tarifa Corto Plazo</vt:lpstr>
      <vt:lpstr>Address</vt:lpstr>
      <vt:lpstr>Agent</vt:lpstr>
      <vt:lpstr>AgentEmail</vt:lpstr>
      <vt:lpstr>AssignedDrivers</vt:lpstr>
      <vt:lpstr>AssignedVehicles</vt:lpstr>
      <vt:lpstr>BusinessType</vt:lpstr>
      <vt:lpstr>CertificateNumber</vt:lpstr>
      <vt:lpstr>CertState</vt:lpstr>
      <vt:lpstr>CitySTZip</vt:lpstr>
      <vt:lpstr>Company</vt:lpstr>
      <vt:lpstr>Contact</vt:lpstr>
      <vt:lpstr>DateRequested</vt:lpstr>
      <vt:lpstr>domical</vt:lpstr>
      <vt:lpstr>DownPayment</vt:lpstr>
      <vt:lpstr>Driver_Endorse_Types</vt:lpstr>
      <vt:lpstr>DriverList</vt:lpstr>
      <vt:lpstr>Effective_Valiadate</vt:lpstr>
      <vt:lpstr>EffectiveDate</vt:lpstr>
      <vt:lpstr>EndorsementTable</vt:lpstr>
      <vt:lpstr>EndorsementTypes</vt:lpstr>
      <vt:lpstr>ExpirationDate</vt:lpstr>
      <vt:lpstr>Expires</vt:lpstr>
      <vt:lpstr>Expires_Validate</vt:lpstr>
      <vt:lpstr>Fees</vt:lpstr>
      <vt:lpstr>FileNameToSave</vt:lpstr>
      <vt:lpstr>Insured</vt:lpstr>
      <vt:lpstr>LimitLookup</vt:lpstr>
      <vt:lpstr>Limits</vt:lpstr>
      <vt:lpstr>MasterPolicyNumber</vt:lpstr>
      <vt:lpstr>Mileage</vt:lpstr>
      <vt:lpstr>NumberDrivers</vt:lpstr>
      <vt:lpstr>NumVehs</vt:lpstr>
      <vt:lpstr>PolicyFinanced</vt:lpstr>
      <vt:lpstr>PolicyLimits</vt:lpstr>
      <vt:lpstr>Premium</vt:lpstr>
      <vt:lpstr>PremiumTotal</vt:lpstr>
      <vt:lpstr>Endosos!Print_Area</vt:lpstr>
      <vt:lpstr>'Listado de Operadores'!Print_Area</vt:lpstr>
      <vt:lpstr>'Listado y Costo'!Print_Area</vt:lpstr>
      <vt:lpstr>Process_Endorsement_Now</vt:lpstr>
      <vt:lpstr>Radius_Lookup</vt:lpstr>
      <vt:lpstr>ShortRateTable</vt:lpstr>
      <vt:lpstr>state</vt:lpstr>
      <vt:lpstr>StateLookup</vt:lpstr>
      <vt:lpstr>States</vt:lpstr>
      <vt:lpstr>StatesRating</vt:lpstr>
      <vt:lpstr>TableLookup</vt:lpstr>
      <vt:lpstr>Term</vt:lpstr>
      <vt:lpstr>TermLookup</vt:lpstr>
      <vt:lpstr>Type_Business</vt:lpstr>
      <vt:lpstr>Veh_Types</vt:lpstr>
      <vt:lpstr>Vehicle_List</vt:lpstr>
      <vt:lpstr>VehicleSchedule</vt:lpstr>
      <vt:lpstr>Weight</vt:lpstr>
      <vt:lpstr>Weight_for_Veh_list</vt:lpstr>
      <vt:lpstr>WeightLookup</vt:lpstr>
    </vt:vector>
  </TitlesOfParts>
  <Company>Winter 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juan</cp:lastModifiedBy>
  <cp:lastPrinted>2009-07-22T21:20:39Z</cp:lastPrinted>
  <dcterms:created xsi:type="dcterms:W3CDTF">2009-01-06T17:15:01Z</dcterms:created>
  <dcterms:modified xsi:type="dcterms:W3CDTF">2015-01-12T19:47:03Z</dcterms:modified>
</cp:coreProperties>
</file>