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Model" sheetId="2" r:id="rId5"/>
    <sheet state="visible" name="Prices" sheetId="3" r:id="rId6"/>
    <sheet state="visible" name="News" sheetId="4" r:id="rId7"/>
  </sheets>
  <definedNames/>
  <calcPr/>
</workbook>
</file>

<file path=xl/sharedStrings.xml><?xml version="1.0" encoding="utf-8"?>
<sst xmlns="http://schemas.openxmlformats.org/spreadsheetml/2006/main" count="98" uniqueCount="89">
  <si>
    <t>Variables</t>
  </si>
  <si>
    <t>1Q 2024</t>
  </si>
  <si>
    <t>2Q 2024</t>
  </si>
  <si>
    <t>3Q 2024</t>
  </si>
  <si>
    <t>4Q 2024</t>
  </si>
  <si>
    <t>1Q 2025</t>
  </si>
  <si>
    <t>2Q 2025</t>
  </si>
  <si>
    <t>3Q 2025</t>
  </si>
  <si>
    <t>4Q 2025</t>
  </si>
  <si>
    <t>Market Cap</t>
  </si>
  <si>
    <t>Nº Shares</t>
  </si>
  <si>
    <t>Debt</t>
  </si>
  <si>
    <t>Cash</t>
  </si>
  <si>
    <t>Current Assets</t>
  </si>
  <si>
    <t>Total Assets</t>
  </si>
  <si>
    <t>Current Liabilities</t>
  </si>
  <si>
    <t>Total Liabilities</t>
  </si>
  <si>
    <t>EV</t>
  </si>
  <si>
    <t>NCAV</t>
  </si>
  <si>
    <t>Market Price</t>
  </si>
  <si>
    <t>NCAV Price</t>
  </si>
  <si>
    <t>NCAV ratio</t>
  </si>
  <si>
    <t>Burn Out (QoQ)</t>
  </si>
  <si>
    <t>Current Ratio</t>
  </si>
  <si>
    <t>Quick Ratio</t>
  </si>
  <si>
    <t>NOTES</t>
  </si>
  <si>
    <t>FISCAL YEAR ENDS IN 31TH MAY - 1ST JUN</t>
  </si>
  <si>
    <t>4Q 2023</t>
  </si>
  <si>
    <t>Conventional shell egg sales</t>
  </si>
  <si>
    <t>Specialty shell egg sales</t>
  </si>
  <si>
    <t>Egg products</t>
  </si>
  <si>
    <t>Other</t>
  </si>
  <si>
    <t>Revenue</t>
  </si>
  <si>
    <t>COGS</t>
  </si>
  <si>
    <t>Gross Profit</t>
  </si>
  <si>
    <t>S&amp;G&amp;A</t>
  </si>
  <si>
    <t>(Gain) loss on involuntary conversions</t>
  </si>
  <si>
    <t>(Gain) loss on disposal of fixed assets</t>
  </si>
  <si>
    <t>Operating Expenses</t>
  </si>
  <si>
    <t>Operating Income</t>
  </si>
  <si>
    <t>Interest Expense</t>
  </si>
  <si>
    <t>Interest Income</t>
  </si>
  <si>
    <t>Equity in income of unconsolidated entities</t>
  </si>
  <si>
    <t>Patronage dividend</t>
  </si>
  <si>
    <t>Pretax Income</t>
  </si>
  <si>
    <t>Taxes</t>
  </si>
  <si>
    <t>Net Income</t>
  </si>
  <si>
    <t>EPS</t>
  </si>
  <si>
    <t>Shares</t>
  </si>
  <si>
    <t>Discount rate</t>
  </si>
  <si>
    <t>NPV</t>
  </si>
  <si>
    <t>Revenue y/y</t>
  </si>
  <si>
    <t>IV</t>
  </si>
  <si>
    <t>Gross Margin</t>
  </si>
  <si>
    <t>Operating Margin</t>
  </si>
  <si>
    <t>Current Stock price</t>
  </si>
  <si>
    <t>Profit Margin</t>
  </si>
  <si>
    <t>Margin of Safety</t>
  </si>
  <si>
    <t>Net income</t>
  </si>
  <si>
    <t>Depreciation and amortization</t>
  </si>
  <si>
    <t>Deferred income taxes</t>
  </si>
  <si>
    <t>Other adjustments, net</t>
  </si>
  <si>
    <t>Net cash provided by operations</t>
  </si>
  <si>
    <t>Purchases of investment securities</t>
  </si>
  <si>
    <t>Sales and maturities of investment securities</t>
  </si>
  <si>
    <t>Investment in unconsolidated entities</t>
  </si>
  <si>
    <t>Distributions from unconsolidated entities</t>
  </si>
  <si>
    <t>Acquisition of businesses</t>
  </si>
  <si>
    <t>Purchases of property, plant and equipment</t>
  </si>
  <si>
    <t>Net proceeds from disposal of property, plant and equipment</t>
  </si>
  <si>
    <t>Net cash used in investing activities</t>
  </si>
  <si>
    <t>Payments of dividends</t>
  </si>
  <si>
    <t>Purchase of common stock by treasury</t>
  </si>
  <si>
    <t>Principal payments on long-term debt</t>
  </si>
  <si>
    <t>Principal payments on finance lease</t>
  </si>
  <si>
    <t>Net cash used in financing activities</t>
  </si>
  <si>
    <t>Net change in cash and cash equivalents</t>
  </si>
  <si>
    <t>Cash and cash equivalents at beginning of period</t>
  </si>
  <si>
    <t>Cash and cash equivalents at end of period</t>
  </si>
  <si>
    <t>CAPEX</t>
  </si>
  <si>
    <t>FCF</t>
  </si>
  <si>
    <t>FCF Yield</t>
  </si>
  <si>
    <t>Index</t>
  </si>
  <si>
    <t>Date</t>
  </si>
  <si>
    <t>Headline</t>
  </si>
  <si>
    <t>Link</t>
  </si>
  <si>
    <t>Comentary</t>
  </si>
  <si>
    <t>"Salmonella Outbreak Linked to Eggs"</t>
  </si>
  <si>
    <t>https://www.cdc.gov/salmonella/outbreaks/eggs-08-25/index.html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</si>
</sst>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$]#,##0.00"/>
    <numFmt numFmtId="165" formatCode="#,##0.00\ [$€-1]"/>
    <numFmt numFmtId="166" formatCode="dd/mm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434343"/>
      <name val="Roboto"/>
    </font>
    <font>
      <b/>
      <color theme="1"/>
      <name val="Arial"/>
      <scheme val="minor"/>
    </font>
    <font>
      <u/>
      <color rgb="FF0000FF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30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49" xfId="0" applyAlignment="1" applyBorder="1" applyFont="1" applyNumberForma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2" fontId="2" numFmtId="3" xfId="0" applyAlignment="1" applyBorder="1" applyFill="1" applyFont="1" applyNumberFormat="1">
      <alignment horizontal="right" shrinkToFit="0" vertical="center" wrapText="0"/>
    </xf>
    <xf borderId="5" fillId="2" fontId="2" numFmtId="3" xfId="0" applyAlignment="1" applyBorder="1" applyFont="1" applyNumberFormat="1">
      <alignment horizontal="right" readingOrder="0" shrinkToFit="0" vertical="center" wrapText="0"/>
    </xf>
    <xf borderId="5" fillId="0" fontId="1" numFmtId="3" xfId="0" applyAlignment="1" applyBorder="1" applyFont="1" applyNumberFormat="1">
      <alignment readingOrder="0" shrinkToFit="0" vertical="center" wrapText="0"/>
    </xf>
    <xf borderId="5" fillId="0" fontId="1" numFmtId="3" xfId="0" applyAlignment="1" applyBorder="1" applyFont="1" applyNumberFormat="1">
      <alignment readingOrder="0" shrinkToFit="0" vertical="center" wrapText="0"/>
    </xf>
    <xf borderId="6" fillId="0" fontId="1" numFmtId="3" xfId="0" applyAlignment="1" applyBorder="1" applyFont="1" applyNumberForma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3" fontId="2" numFmtId="3" xfId="0" applyAlignment="1" applyBorder="1" applyFill="1" applyFont="1" applyNumberFormat="1">
      <alignment horizontal="right" shrinkToFit="0" vertical="center" wrapText="0"/>
    </xf>
    <xf borderId="8" fillId="3" fontId="2" numFmtId="3" xfId="0" applyAlignment="1" applyBorder="1" applyFont="1" applyNumberFormat="1">
      <alignment horizontal="right" readingOrder="0" shrinkToFit="0" vertical="center" wrapText="0"/>
    </xf>
    <xf borderId="8" fillId="0" fontId="1" numFmtId="3" xfId="0" applyAlignment="1" applyBorder="1" applyFont="1" applyNumberFormat="1">
      <alignment readingOrder="0" shrinkToFit="0" vertical="center" wrapText="0"/>
    </xf>
    <xf borderId="8" fillId="0" fontId="1" numFmtId="3" xfId="0" applyAlignment="1" applyBorder="1" applyFont="1" applyNumberFormat="1">
      <alignment readingOrder="0" shrinkToFit="0" vertical="center" wrapText="0"/>
    </xf>
    <xf borderId="9" fillId="0" fontId="1" numFmtId="3" xfId="0" applyAlignment="1" applyBorder="1" applyFont="1" applyNumberForma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6" fillId="0" fontId="1" numFmtId="3" xfId="0" applyAlignment="1" applyBorder="1" applyFont="1" applyNumberForma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9" fillId="0" fontId="1" numFmtId="3" xfId="0" applyAlignment="1" applyBorder="1" applyFont="1" applyNumberFormat="1">
      <alignment readingOrder="0" shrinkToFit="0" vertical="center" wrapText="0"/>
    </xf>
    <xf borderId="5" fillId="3" fontId="2" numFmtId="3" xfId="0" applyAlignment="1" applyBorder="1" applyFont="1" applyNumberFormat="1">
      <alignment horizontal="right" shrinkToFit="0" vertical="center" wrapText="0"/>
    </xf>
    <xf borderId="5" fillId="3" fontId="2" numFmtId="3" xfId="0" applyAlignment="1" applyBorder="1" applyFont="1" applyNumberFormat="1">
      <alignment horizontal="right"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3" fontId="2" numFmtId="3" xfId="0" applyAlignment="1" applyBorder="1" applyFont="1" applyNumberFormat="1">
      <alignment horizontal="right" shrinkToFit="0" vertical="center" wrapText="0"/>
    </xf>
    <xf borderId="12" fillId="2" fontId="2" numFmtId="3" xfId="0" applyAlignment="1" applyBorder="1" applyFont="1" applyNumberFormat="1">
      <alignment horizontal="right" readingOrder="0" shrinkToFit="0" vertical="center" wrapText="0"/>
    </xf>
    <xf borderId="11" fillId="3" fontId="2" numFmtId="3" xfId="0" applyAlignment="1" applyBorder="1" applyFont="1" applyNumberFormat="1">
      <alignment horizontal="right" readingOrder="0" shrinkToFit="0" vertical="center" wrapText="0"/>
    </xf>
    <xf borderId="11" fillId="0" fontId="1" numFmtId="3" xfId="0" applyAlignment="1" applyBorder="1" applyFont="1" applyNumberFormat="1">
      <alignment readingOrder="0" shrinkToFit="0" vertical="center" wrapText="0"/>
    </xf>
    <xf borderId="11" fillId="0" fontId="1" numFmtId="3" xfId="0" applyAlignment="1" applyBorder="1" applyFont="1" applyNumberFormat="1">
      <alignment readingOrder="0" shrinkToFit="0" vertical="center" wrapText="0"/>
    </xf>
    <xf borderId="13" fillId="0" fontId="1" numFmtId="3" xfId="0" applyAlignment="1" applyBorder="1" applyFont="1" applyNumberFormat="1">
      <alignment readingOrder="0" shrinkToFit="0" vertical="center" wrapText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3" xfId="0" applyFont="1" applyNumberFormat="1"/>
    <xf borderId="0" fillId="0" fontId="1" numFmtId="0" xfId="0" applyAlignment="1" applyFont="1">
      <alignment readingOrder="0"/>
    </xf>
    <xf borderId="0" fillId="0" fontId="1" numFmtId="3" xfId="0" applyFont="1" applyNumberFormat="1"/>
    <xf borderId="0" fillId="0" fontId="1" numFmtId="164" xfId="0" applyFont="1" applyNumberFormat="1"/>
    <xf borderId="0" fillId="0" fontId="1" numFmtId="10" xfId="0" applyFont="1" applyNumberFormat="1"/>
    <xf borderId="0" fillId="0" fontId="1" numFmtId="2" xfId="0" applyFont="1" applyNumberFormat="1"/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14" fillId="0" fontId="3" numFmtId="0" xfId="0" applyAlignment="1" applyBorder="1" applyFont="1">
      <alignment readingOrder="0"/>
    </xf>
    <xf borderId="14" fillId="0" fontId="1" numFmtId="3" xfId="0" applyAlignment="1" applyBorder="1" applyFont="1" applyNumberFormat="1">
      <alignment readingOrder="0"/>
    </xf>
    <xf borderId="15" fillId="0" fontId="3" numFmtId="0" xfId="0" applyAlignment="1" applyBorder="1" applyFont="1">
      <alignment readingOrder="0"/>
    </xf>
    <xf borderId="16" fillId="0" fontId="3" numFmtId="3" xfId="0" applyAlignment="1" applyBorder="1" applyFont="1" applyNumberFormat="1">
      <alignment readingOrder="0"/>
    </xf>
    <xf borderId="16" fillId="0" fontId="3" numFmtId="3" xfId="0" applyBorder="1" applyFont="1" applyNumberFormat="1"/>
    <xf borderId="17" fillId="0" fontId="3" numFmtId="3" xfId="0" applyAlignment="1" applyBorder="1" applyFont="1" applyNumberFormat="1">
      <alignment readingOrder="0"/>
    </xf>
    <xf borderId="16" fillId="0" fontId="1" numFmtId="0" xfId="0" applyBorder="1" applyFont="1"/>
    <xf borderId="17" fillId="0" fontId="1" numFmtId="0" xfId="0" applyBorder="1" applyFont="1"/>
    <xf borderId="0" fillId="0" fontId="1" numFmtId="0" xfId="0" applyAlignment="1" applyFont="1">
      <alignment horizontal="left" readingOrder="0" shrinkToFit="0" wrapText="0"/>
    </xf>
    <xf borderId="16" fillId="0" fontId="1" numFmtId="3" xfId="0" applyBorder="1" applyFont="1" applyNumberFormat="1"/>
    <xf borderId="17" fillId="0" fontId="1" numFmtId="3" xfId="0" applyBorder="1" applyFont="1" applyNumberFormat="1"/>
    <xf borderId="18" fillId="0" fontId="1" numFmtId="0" xfId="0" applyAlignment="1" applyBorder="1" applyFont="1">
      <alignment readingOrder="0"/>
    </xf>
    <xf borderId="18" fillId="0" fontId="1" numFmtId="3" xfId="0" applyBorder="1" applyFont="1" applyNumberFormat="1"/>
    <xf borderId="19" fillId="0" fontId="1" numFmtId="3" xfId="0" applyBorder="1" applyFont="1" applyNumberFormat="1"/>
    <xf borderId="18" fillId="0" fontId="1" numFmtId="0" xfId="0" applyBorder="1" applyFont="1"/>
    <xf borderId="20" fillId="0" fontId="3" numFmtId="0" xfId="0" applyAlignment="1" applyBorder="1" applyFont="1">
      <alignment readingOrder="0"/>
    </xf>
    <xf borderId="20" fillId="0" fontId="1" numFmtId="3" xfId="0" applyAlignment="1" applyBorder="1" applyFont="1" applyNumberFormat="1">
      <alignment readingOrder="0"/>
    </xf>
    <xf borderId="21" fillId="0" fontId="1" numFmtId="3" xfId="0" applyAlignment="1" applyBorder="1" applyFont="1" applyNumberFormat="1">
      <alignment readingOrder="0"/>
    </xf>
    <xf borderId="20" fillId="0" fontId="1" numFmtId="0" xfId="0" applyBorder="1" applyFont="1"/>
    <xf borderId="16" fillId="0" fontId="1" numFmtId="3" xfId="0" applyAlignment="1" applyBorder="1" applyFont="1" applyNumberFormat="1">
      <alignment readingOrder="0"/>
    </xf>
    <xf borderId="17" fillId="0" fontId="1" numFmtId="3" xfId="0" applyAlignment="1" applyBorder="1" applyFont="1" applyNumberFormat="1">
      <alignment readingOrder="0"/>
    </xf>
    <xf borderId="17" fillId="0" fontId="3" numFmtId="3" xfId="0" applyBorder="1" applyFont="1" applyNumberFormat="1"/>
    <xf borderId="0" fillId="0" fontId="1" numFmtId="4" xfId="0" applyAlignment="1" applyFont="1" applyNumberFormat="1">
      <alignment readingOrder="0"/>
    </xf>
    <xf borderId="14" fillId="0" fontId="1" numFmtId="4" xfId="0" applyAlignment="1" applyBorder="1" applyFont="1" applyNumberFormat="1">
      <alignment readingOrder="0"/>
    </xf>
    <xf borderId="0" fillId="0" fontId="1" numFmtId="9" xfId="0" applyAlignment="1" applyFont="1" applyNumberFormat="1">
      <alignment readingOrder="0"/>
    </xf>
    <xf borderId="14" fillId="0" fontId="1" numFmtId="3" xfId="0" applyBorder="1" applyFont="1" applyNumberFormat="1"/>
    <xf borderId="0" fillId="0" fontId="1" numFmtId="165" xfId="0" applyFont="1" applyNumberFormat="1"/>
    <xf borderId="14" fillId="0" fontId="1" numFmtId="10" xfId="0" applyBorder="1" applyFont="1" applyNumberFormat="1"/>
    <xf borderId="14" fillId="0" fontId="1" numFmtId="0" xfId="0" applyBorder="1" applyFont="1"/>
    <xf borderId="22" fillId="0" fontId="1" numFmtId="0" xfId="0" applyBorder="1" applyFont="1"/>
    <xf borderId="23" fillId="0" fontId="1" numFmtId="0" xfId="0" applyBorder="1" applyFont="1"/>
    <xf borderId="0" fillId="0" fontId="3" numFmtId="3" xfId="0" applyFont="1" applyNumberFormat="1"/>
    <xf borderId="14" fillId="0" fontId="3" numFmtId="3" xfId="0" applyBorder="1" applyFont="1" applyNumberFormat="1"/>
    <xf borderId="16" fillId="0" fontId="3" numFmtId="0" xfId="0" applyBorder="1" applyFont="1"/>
    <xf borderId="17" fillId="0" fontId="3" numFmtId="0" xfId="0" applyBorder="1" applyFont="1"/>
    <xf borderId="24" fillId="0" fontId="1" numFmtId="0" xfId="0" applyAlignment="1" applyBorder="1" applyFont="1">
      <alignment readingOrder="0"/>
    </xf>
    <xf borderId="18" fillId="0" fontId="1" numFmtId="3" xfId="0" applyAlignment="1" applyBorder="1" applyFont="1" applyNumberFormat="1">
      <alignment readingOrder="0"/>
    </xf>
    <xf borderId="19" fillId="0" fontId="1" numFmtId="0" xfId="0" applyBorder="1" applyFont="1"/>
    <xf borderId="25" fillId="0" fontId="1" numFmtId="0" xfId="0" applyAlignment="1" applyBorder="1" applyFont="1">
      <alignment readingOrder="0"/>
    </xf>
    <xf borderId="20" fillId="0" fontId="1" numFmtId="3" xfId="0" applyBorder="1" applyFont="1" applyNumberFormat="1"/>
    <xf borderId="21" fillId="0" fontId="1" numFmtId="3" xfId="0" applyBorder="1" applyFont="1" applyNumberFormat="1"/>
    <xf borderId="21" fillId="0" fontId="1" numFmtId="0" xfId="0" applyBorder="1" applyFont="1"/>
    <xf borderId="26" fillId="0" fontId="1" numFmtId="0" xfId="0" applyBorder="1" applyFont="1"/>
    <xf borderId="1" fillId="0" fontId="1" numFmtId="0" xfId="0" applyAlignment="1" applyBorder="1" applyFont="1">
      <alignment horizontal="left" readingOrder="0" shrinkToFit="0" vertical="center" wrapText="0"/>
    </xf>
    <xf borderId="27" fillId="0" fontId="1" numFmtId="0" xfId="0" applyAlignment="1" applyBorder="1" applyFont="1">
      <alignment readingOrder="0" shrinkToFit="0" vertical="center" wrapText="0"/>
    </xf>
    <xf borderId="28" fillId="0" fontId="1" numFmtId="166" xfId="0" applyAlignment="1" applyBorder="1" applyFont="1" applyNumberFormat="1">
      <alignment readingOrder="0" shrinkToFit="0" vertical="center" wrapText="0"/>
    </xf>
    <xf borderId="28" fillId="0" fontId="1" numFmtId="0" xfId="0" applyAlignment="1" applyBorder="1" applyFont="1">
      <alignment readingOrder="0" shrinkToFit="0" vertical="center" wrapText="0"/>
    </xf>
    <xf borderId="28" fillId="0" fontId="4" numFmtId="0" xfId="0" applyAlignment="1" applyBorder="1" applyFont="1">
      <alignment readingOrder="0" shrinkToFit="0" vertical="center" wrapText="0"/>
    </xf>
    <xf borderId="29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Main-style">
      <tableStyleElement dxfId="1" type="headerRow"/>
      <tableStyleElement dxfId="2" type="firstRowStripe"/>
      <tableStyleElement dxfId="3" type="secondRowStripe"/>
    </tableStyle>
    <tableStyle count="3" pivot="0" name="New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962025</xdr:colOff>
      <xdr:row>3</xdr:row>
      <xdr:rowOff>-95250</xdr:rowOff>
    </xdr:from>
    <xdr:ext cx="6515100" cy="4076700"/>
    <xdr:pic>
      <xdr:nvPicPr>
        <xdr:cNvPr id="0" name="image4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962025</xdr:colOff>
      <xdr:row>23</xdr:row>
      <xdr:rowOff>180975</xdr:rowOff>
    </xdr:from>
    <xdr:ext cx="6515100" cy="4381500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952500</xdr:colOff>
      <xdr:row>3</xdr:row>
      <xdr:rowOff>-95250</xdr:rowOff>
    </xdr:from>
    <xdr:ext cx="6515100" cy="4076700"/>
    <xdr:pic>
      <xdr:nvPicPr>
        <xdr:cNvPr id="0" name="image3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24</xdr:row>
      <xdr:rowOff>0</xdr:rowOff>
    </xdr:from>
    <xdr:ext cx="6515100" cy="4381500"/>
    <xdr:pic>
      <xdr:nvPicPr>
        <xdr:cNvPr id="0" name="image1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9" displayName="PLAB_BASICS" name="PLAB_BASICS" id="1">
  <tableColumns count="9">
    <tableColumn name="Variables" id="1"/>
    <tableColumn name="1Q 2024" id="2"/>
    <tableColumn name="2Q 2024" id="3"/>
    <tableColumn name="3Q 2024" id="4"/>
    <tableColumn name="4Q 2024" id="5"/>
    <tableColumn name="1Q 2025" id="6"/>
    <tableColumn name="2Q 2025" id="7"/>
    <tableColumn name="3Q 2025" id="8"/>
    <tableColumn name="4Q 2025" id="9"/>
  </tableColumns>
  <tableStyleInfo name="Main-style" showColumnStripes="0" showFirstColumn="1" showLastColumn="1" showRowStripes="1"/>
</table>
</file>

<file path=xl/tables/table2.xml><?xml version="1.0" encoding="utf-8"?>
<table xmlns="http://schemas.openxmlformats.org/spreadsheetml/2006/main" ref="A1:E2" displayName="News" name="News" id="2">
  <tableColumns count="5">
    <tableColumn name="Index" id="1"/>
    <tableColumn name="Date" id="2"/>
    <tableColumn name="Headline" id="3"/>
    <tableColumn name="Link" id="4"/>
    <tableColumn name="Comentary" id="5"/>
  </tableColumns>
  <tableStyleInfo name="New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dc.gov/salmonella/outbreaks/eggs-08-25/index.html" TargetMode="External"/><Relationship Id="rId2" Type="http://schemas.openxmlformats.org/officeDocument/2006/relationships/drawing" Target="../drawings/drawing4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6" width="15.13"/>
    <col customWidth="1" min="7" max="7" width="15.0"/>
    <col customWidth="1" min="9" max="9" width="12.8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3" t="s">
        <v>6</v>
      </c>
      <c r="H1" s="2" t="s">
        <v>7</v>
      </c>
      <c r="I1" s="5" t="s">
        <v>8</v>
      </c>
    </row>
    <row r="2">
      <c r="A2" s="6" t="s">
        <v>9</v>
      </c>
      <c r="B2" s="7"/>
      <c r="C2" s="8"/>
      <c r="D2" s="8">
        <v>3.2E9</v>
      </c>
      <c r="E2" s="9">
        <v>2.72E9</v>
      </c>
      <c r="F2" s="9">
        <v>3.24E9</v>
      </c>
      <c r="G2" s="9">
        <v>4.45E9</v>
      </c>
      <c r="H2" s="10">
        <v>4.18E9</v>
      </c>
      <c r="I2" s="11">
        <v>5.61E9</v>
      </c>
    </row>
    <row r="3">
      <c r="A3" s="12" t="s">
        <v>10</v>
      </c>
      <c r="B3" s="13"/>
      <c r="C3" s="8"/>
      <c r="D3" s="14">
        <v>4.855E7</v>
      </c>
      <c r="E3" s="15">
        <f>44238766+4800000</f>
        <v>49038766</v>
      </c>
      <c r="F3" s="15">
        <f>+44236582+4800000</f>
        <v>49036582</v>
      </c>
      <c r="G3" s="15">
        <f>+44235087+4800000</f>
        <v>49035087</v>
      </c>
      <c r="H3" s="16">
        <f>+44245955+4800000
</f>
        <v>49045955</v>
      </c>
      <c r="I3" s="17">
        <v>4.8497477E7</v>
      </c>
    </row>
    <row r="4">
      <c r="A4" s="6" t="s">
        <v>11</v>
      </c>
      <c r="B4" s="7"/>
      <c r="C4" s="8">
        <v>0.0</v>
      </c>
      <c r="D4" s="8">
        <v>0.0</v>
      </c>
      <c r="E4" s="9">
        <v>0.0</v>
      </c>
      <c r="F4" s="9">
        <v>0.0</v>
      </c>
      <c r="G4" s="9">
        <v>0.0</v>
      </c>
      <c r="H4" s="10">
        <v>0.0</v>
      </c>
      <c r="I4" s="11">
        <v>0.0</v>
      </c>
    </row>
    <row r="5">
      <c r="A5" s="12" t="s">
        <v>12</v>
      </c>
      <c r="B5" s="13"/>
      <c r="C5" s="8"/>
      <c r="D5" s="13">
        <f t="shared" ref="D5:E5" si="1">+237878000+574499000</f>
        <v>812377000</v>
      </c>
      <c r="E5" s="15">
        <f t="shared" si="1"/>
        <v>812377000</v>
      </c>
      <c r="F5" s="15">
        <f>181667000+571923000</f>
        <v>753590000</v>
      </c>
      <c r="G5" s="15">
        <f>+140296000+656887000</f>
        <v>797183000</v>
      </c>
      <c r="H5" s="16">
        <f>+497239000+743134000</f>
        <v>1240373000</v>
      </c>
      <c r="I5" s="17">
        <f>499392000+892708000</f>
        <v>1392100000</v>
      </c>
    </row>
    <row r="6">
      <c r="A6" s="18" t="s">
        <v>13</v>
      </c>
      <c r="B6" s="7"/>
      <c r="C6" s="8"/>
      <c r="D6" s="8">
        <v>1.241839E9</v>
      </c>
      <c r="E6" s="8">
        <v>1.241839E9</v>
      </c>
      <c r="F6" s="9">
        <v>1.343479E9</v>
      </c>
      <c r="G6" s="9">
        <v>1.424595E9</v>
      </c>
      <c r="H6" s="9">
        <v>1.983282E9</v>
      </c>
      <c r="I6" s="19">
        <f>1968110000</f>
        <v>1968110000</v>
      </c>
    </row>
    <row r="7">
      <c r="A7" s="20" t="s">
        <v>14</v>
      </c>
      <c r="B7" s="13"/>
      <c r="C7" s="8"/>
      <c r="D7" s="14">
        <v>2.184761E9</v>
      </c>
      <c r="E7" s="14">
        <v>2.184761E9</v>
      </c>
      <c r="F7" s="15">
        <v>2.390008E9</v>
      </c>
      <c r="G7" s="16">
        <v>2.490099E9</v>
      </c>
      <c r="H7" s="15">
        <v>3.081569E9</v>
      </c>
      <c r="I7" s="21">
        <f>3084619000</f>
        <v>3084619000</v>
      </c>
    </row>
    <row r="8">
      <c r="A8" s="18" t="s">
        <v>15</v>
      </c>
      <c r="B8" s="22"/>
      <c r="C8" s="8"/>
      <c r="D8" s="23">
        <v>2.27743E8</v>
      </c>
      <c r="E8" s="23">
        <v>2.27743E8</v>
      </c>
      <c r="F8" s="9">
        <v>3.25415E8</v>
      </c>
      <c r="G8" s="10">
        <v>2.60751E8</v>
      </c>
      <c r="H8" s="9">
        <v>5.13658E8</v>
      </c>
      <c r="I8" s="19">
        <f>308371000</f>
        <v>308371000</v>
      </c>
    </row>
    <row r="9">
      <c r="A9" s="24" t="s">
        <v>16</v>
      </c>
      <c r="B9" s="25"/>
      <c r="C9" s="26"/>
      <c r="D9" s="27">
        <v>3.87718E8</v>
      </c>
      <c r="E9" s="27">
        <v>3.87718E8</v>
      </c>
      <c r="F9" s="28">
        <v>4.90945E8</v>
      </c>
      <c r="G9" s="29">
        <v>4.28616E8</v>
      </c>
      <c r="H9" s="28">
        <v>6.94061E8</v>
      </c>
      <c r="I9" s="30">
        <f>518604000</f>
        <v>518604000</v>
      </c>
    </row>
    <row r="10">
      <c r="G10" s="31"/>
    </row>
    <row r="11">
      <c r="A11" s="32" t="s">
        <v>17</v>
      </c>
      <c r="B11" s="31">
        <f t="shared" ref="B11:I11" si="2">B2+B4-B5</f>
        <v>0</v>
      </c>
      <c r="C11" s="31">
        <f t="shared" si="2"/>
        <v>0</v>
      </c>
      <c r="D11" s="31">
        <f t="shared" si="2"/>
        <v>2387623000</v>
      </c>
      <c r="E11" s="31">
        <f t="shared" si="2"/>
        <v>1907623000</v>
      </c>
      <c r="F11" s="31">
        <f t="shared" si="2"/>
        <v>2486410000</v>
      </c>
      <c r="G11" s="31">
        <f t="shared" si="2"/>
        <v>3652817000</v>
      </c>
      <c r="H11" s="33">
        <f t="shared" si="2"/>
        <v>2939627000</v>
      </c>
      <c r="I11" s="33">
        <f t="shared" si="2"/>
        <v>4217900000</v>
      </c>
    </row>
    <row r="12">
      <c r="A12" s="34" t="s">
        <v>18</v>
      </c>
      <c r="B12" s="35">
        <f t="shared" ref="B12:I12" si="3">B6-B9</f>
        <v>0</v>
      </c>
      <c r="C12" s="35">
        <f t="shared" si="3"/>
        <v>0</v>
      </c>
      <c r="D12" s="35">
        <f t="shared" si="3"/>
        <v>854121000</v>
      </c>
      <c r="E12" s="35">
        <f t="shared" si="3"/>
        <v>854121000</v>
      </c>
      <c r="F12" s="35">
        <f t="shared" si="3"/>
        <v>852534000</v>
      </c>
      <c r="G12" s="35">
        <f t="shared" si="3"/>
        <v>995979000</v>
      </c>
      <c r="H12" s="35">
        <f t="shared" si="3"/>
        <v>1289221000</v>
      </c>
      <c r="I12" s="35">
        <f t="shared" si="3"/>
        <v>1449506000</v>
      </c>
    </row>
    <row r="13">
      <c r="A13" s="32" t="s">
        <v>19</v>
      </c>
      <c r="B13" s="36" t="str">
        <f t="shared" ref="B13:I13" si="4">B2/B3</f>
        <v>#DIV/0!</v>
      </c>
      <c r="C13" s="36" t="str">
        <f t="shared" si="4"/>
        <v>#DIV/0!</v>
      </c>
      <c r="D13" s="36">
        <f t="shared" si="4"/>
        <v>65.91143151</v>
      </c>
      <c r="E13" s="36">
        <f t="shared" si="4"/>
        <v>55.4663223</v>
      </c>
      <c r="F13" s="36">
        <f t="shared" si="4"/>
        <v>66.07312068</v>
      </c>
      <c r="G13" s="36">
        <f t="shared" si="4"/>
        <v>90.75134301</v>
      </c>
      <c r="H13" s="36">
        <f t="shared" si="4"/>
        <v>85.22619246</v>
      </c>
      <c r="I13" s="36">
        <f t="shared" si="4"/>
        <v>115.6761206</v>
      </c>
    </row>
    <row r="14">
      <c r="A14" s="32" t="s">
        <v>20</v>
      </c>
      <c r="B14" s="36" t="str">
        <f t="shared" ref="B14:I14" si="5">B12/B3</f>
        <v>#DIV/0!</v>
      </c>
      <c r="C14" s="36" t="str">
        <f t="shared" si="5"/>
        <v>#DIV/0!</v>
      </c>
      <c r="D14" s="36">
        <f t="shared" si="5"/>
        <v>17.59260556</v>
      </c>
      <c r="E14" s="36">
        <f t="shared" si="5"/>
        <v>17.41726127</v>
      </c>
      <c r="F14" s="36">
        <f t="shared" si="5"/>
        <v>17.38567341</v>
      </c>
      <c r="G14" s="36">
        <f t="shared" si="5"/>
        <v>20.31155772</v>
      </c>
      <c r="H14" s="36">
        <f t="shared" si="5"/>
        <v>26.28598016</v>
      </c>
      <c r="I14" s="36">
        <f t="shared" si="5"/>
        <v>29.88827646</v>
      </c>
    </row>
    <row r="15">
      <c r="A15" s="32" t="s">
        <v>21</v>
      </c>
      <c r="B15" s="37" t="str">
        <f t="shared" ref="B15:I15" si="6">B14/B13</f>
        <v>#DIV/0!</v>
      </c>
      <c r="C15" s="37" t="str">
        <f t="shared" si="6"/>
        <v>#DIV/0!</v>
      </c>
      <c r="D15" s="37">
        <f t="shared" si="6"/>
        <v>0.2669128125</v>
      </c>
      <c r="E15" s="37">
        <f t="shared" si="6"/>
        <v>0.3140150735</v>
      </c>
      <c r="F15" s="37">
        <f t="shared" si="6"/>
        <v>0.2631277778</v>
      </c>
      <c r="G15" s="37">
        <f t="shared" si="6"/>
        <v>0.2238155056</v>
      </c>
      <c r="H15" s="37">
        <f t="shared" si="6"/>
        <v>0.3084260766</v>
      </c>
      <c r="I15" s="37">
        <f t="shared" si="6"/>
        <v>0.2583789661</v>
      </c>
    </row>
    <row r="16">
      <c r="A16" s="32" t="s">
        <v>22</v>
      </c>
      <c r="B16" s="37" t="str">
        <f t="shared" ref="B16:I16" si="7">(B5-A5)/A5</f>
        <v>#VALUE!</v>
      </c>
      <c r="C16" s="37" t="str">
        <f t="shared" si="7"/>
        <v>#DIV/0!</v>
      </c>
      <c r="D16" s="37" t="str">
        <f t="shared" si="7"/>
        <v>#DIV/0!</v>
      </c>
      <c r="E16" s="37">
        <f t="shared" si="7"/>
        <v>0</v>
      </c>
      <c r="F16" s="37">
        <f t="shared" si="7"/>
        <v>-0.07236418559</v>
      </c>
      <c r="G16" s="37">
        <f t="shared" si="7"/>
        <v>0.05784710519</v>
      </c>
      <c r="H16" s="37">
        <f t="shared" si="7"/>
        <v>0.5559451218</v>
      </c>
      <c r="I16" s="37">
        <f t="shared" si="7"/>
        <v>0.1223236881</v>
      </c>
    </row>
    <row r="18">
      <c r="A18" s="32" t="s">
        <v>23</v>
      </c>
      <c r="B18" s="38" t="str">
        <f t="shared" ref="B18:E18" si="8">B6/B8</f>
        <v>#DIV/0!</v>
      </c>
      <c r="C18" s="38" t="str">
        <f t="shared" si="8"/>
        <v>#DIV/0!</v>
      </c>
      <c r="D18" s="38">
        <f t="shared" si="8"/>
        <v>5.452808648</v>
      </c>
      <c r="E18" s="38">
        <f t="shared" si="8"/>
        <v>5.452808648</v>
      </c>
      <c r="F18" s="38">
        <f>F6/F9</f>
        <v>2.73651631</v>
      </c>
      <c r="G18" s="38">
        <f t="shared" ref="G18:I18" si="9">G6/G8</f>
        <v>5.463430629</v>
      </c>
      <c r="H18" s="38">
        <f t="shared" si="9"/>
        <v>3.861094347</v>
      </c>
      <c r="I18" s="38">
        <f t="shared" si="9"/>
        <v>6.382279786</v>
      </c>
    </row>
    <row r="19">
      <c r="A19" s="32" t="s">
        <v>24</v>
      </c>
      <c r="B19" s="38" t="str">
        <f t="shared" ref="B19:E19" si="10">B5/B8</f>
        <v>#DIV/0!</v>
      </c>
      <c r="C19" s="38" t="str">
        <f t="shared" si="10"/>
        <v>#DIV/0!</v>
      </c>
      <c r="D19" s="38">
        <f t="shared" si="10"/>
        <v>3.567077803</v>
      </c>
      <c r="E19" s="38">
        <f t="shared" si="10"/>
        <v>3.567077803</v>
      </c>
      <c r="F19" s="38">
        <f>F5/F9</f>
        <v>1.53497846</v>
      </c>
      <c r="G19" s="38">
        <f t="shared" ref="G19:I19" si="11">G5/G8</f>
        <v>3.05725769</v>
      </c>
      <c r="H19" s="38">
        <f t="shared" si="11"/>
        <v>2.414783767</v>
      </c>
      <c r="I19" s="38">
        <f t="shared" si="11"/>
        <v>4.514367434</v>
      </c>
    </row>
    <row r="21">
      <c r="A21" s="39" t="s">
        <v>25</v>
      </c>
      <c r="B21" s="32"/>
      <c r="C21" s="32"/>
      <c r="D21" s="32"/>
      <c r="E21" s="32"/>
      <c r="F21" s="32" t="s">
        <v>26</v>
      </c>
    </row>
  </sheetData>
  <dataValidations>
    <dataValidation type="custom" allowBlank="1" showDropDown="1" sqref="F2:H9">
      <formula1>AND(ISNUMBER(F2),(NOT(OR(NOT(ISERROR(DATEVALUE(F2))), AND(ISNUMBER(F2), LEFT(CELL("format", F2))="D")))))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30.88"/>
    <col customWidth="1" min="12" max="12" width="15.25"/>
  </cols>
  <sheetData>
    <row r="1">
      <c r="A1" s="40"/>
      <c r="B1" s="39" t="s">
        <v>27</v>
      </c>
      <c r="C1" s="39" t="s">
        <v>1</v>
      </c>
      <c r="D1" s="39" t="s">
        <v>2</v>
      </c>
      <c r="E1" s="39" t="s">
        <v>3</v>
      </c>
      <c r="F1" s="41" t="s">
        <v>4</v>
      </c>
      <c r="G1" s="39" t="s">
        <v>5</v>
      </c>
      <c r="H1" s="39" t="s">
        <v>6</v>
      </c>
      <c r="I1" s="39" t="s">
        <v>7</v>
      </c>
      <c r="J1" s="42" t="s">
        <v>8</v>
      </c>
      <c r="K1" s="39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</row>
    <row r="2">
      <c r="A2" s="32" t="s">
        <v>28</v>
      </c>
      <c r="B2" s="31">
        <v>3.95433E8</v>
      </c>
      <c r="C2" s="31">
        <v>2.2528E8</v>
      </c>
      <c r="D2" s="31">
        <v>2.80599E8</v>
      </c>
      <c r="E2" s="31">
        <v>4.13619E8</v>
      </c>
      <c r="F2" s="31">
        <v>3.72245E8</v>
      </c>
      <c r="G2" s="31">
        <v>4.84736E8</v>
      </c>
      <c r="H2" s="31">
        <v>6.16891E8</v>
      </c>
      <c r="I2" s="31">
        <v>1.016438E9</v>
      </c>
      <c r="J2" s="43">
        <f>2835423000-I2-H2-G2</f>
        <v>717358000</v>
      </c>
      <c r="K2" s="31"/>
    </row>
    <row r="3">
      <c r="A3" s="32" t="s">
        <v>29</v>
      </c>
      <c r="B3" s="31">
        <v>2.5619E8</v>
      </c>
      <c r="C3" s="31">
        <v>2.08681E8</v>
      </c>
      <c r="D3" s="31">
        <v>2.17905E8</v>
      </c>
      <c r="E3" s="31">
        <v>2.62293E8</v>
      </c>
      <c r="F3" s="31">
        <v>2.36786E8</v>
      </c>
      <c r="G3" s="31">
        <v>2.56777E8</v>
      </c>
      <c r="H3" s="31">
        <v>2.8697E8</v>
      </c>
      <c r="I3" s="31">
        <v>3.28944E8</v>
      </c>
      <c r="J3" s="43">
        <f>1184487000-I3-H3-G3</f>
        <v>311796000</v>
      </c>
      <c r="K3" s="31"/>
    </row>
    <row r="4">
      <c r="A4" s="32" t="s">
        <v>30</v>
      </c>
      <c r="B4" s="31">
        <v>3.3996E7</v>
      </c>
      <c r="C4" s="31">
        <v>2.2223E7</v>
      </c>
      <c r="D4" s="31">
        <v>2.0012E7</v>
      </c>
      <c r="E4" s="31">
        <v>2.1759E7</v>
      </c>
      <c r="F4" s="31">
        <v>2.5015E7</v>
      </c>
      <c r="G4" s="31">
        <v>3.5175E7</v>
      </c>
      <c r="H4" s="31">
        <v>4.0651E7</v>
      </c>
      <c r="I4" s="31">
        <v>6.1024E7</v>
      </c>
      <c r="J4" s="43">
        <f>198833300-I4-H4-G4</f>
        <v>61983300</v>
      </c>
      <c r="K4" s="31"/>
    </row>
    <row r="5">
      <c r="A5" s="32" t="s">
        <v>31</v>
      </c>
      <c r="B5" s="31">
        <v>3061000.0</v>
      </c>
      <c r="C5" s="31">
        <v>3160000.0</v>
      </c>
      <c r="D5" s="31">
        <v>4718000.0</v>
      </c>
      <c r="E5" s="31">
        <v>5405000.0</v>
      </c>
      <c r="F5" s="31">
        <v>6743000.0</v>
      </c>
      <c r="G5" s="31">
        <v>9183000.0</v>
      </c>
      <c r="H5" s="31">
        <v>1.0159E7</v>
      </c>
      <c r="I5" s="31">
        <v>1.1279E7</v>
      </c>
      <c r="J5" s="43">
        <f>43142000-I5-H5-G5</f>
        <v>12521000</v>
      </c>
      <c r="K5" s="31"/>
    </row>
    <row r="6">
      <c r="A6" s="44" t="s">
        <v>32</v>
      </c>
      <c r="B6" s="45">
        <f>SUM(B2:B5)</f>
        <v>688680000</v>
      </c>
      <c r="C6" s="45">
        <v>4.59344E8</v>
      </c>
      <c r="D6" s="45">
        <v>5.23234E8</v>
      </c>
      <c r="E6" s="45">
        <v>7.03076E8</v>
      </c>
      <c r="F6" s="46">
        <f>2326443000-E6-D6-C6</f>
        <v>640789000</v>
      </c>
      <c r="G6" s="45">
        <v>7.85871E8</v>
      </c>
      <c r="H6" s="45">
        <v>9.54671E8</v>
      </c>
      <c r="I6" s="45">
        <v>1.417685E9</v>
      </c>
      <c r="J6" s="47">
        <f>4261885000-I6-H6-G6</f>
        <v>1103658000</v>
      </c>
      <c r="K6" s="45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9"/>
    </row>
    <row r="7">
      <c r="A7" s="50" t="s">
        <v>33</v>
      </c>
      <c r="B7" s="31"/>
      <c r="C7" s="31">
        <v>4.13911E8</v>
      </c>
      <c r="D7" s="31">
        <v>4.32104E8</v>
      </c>
      <c r="E7" s="31">
        <v>4.84504E8</v>
      </c>
      <c r="F7" s="33">
        <f>1784872000-E7-D7-C7</f>
        <v>454353000</v>
      </c>
      <c r="G7" s="31">
        <v>5.38653E8</v>
      </c>
      <c r="H7" s="31">
        <v>5.98629E8</v>
      </c>
      <c r="I7" s="31">
        <v>7.0157E8</v>
      </c>
      <c r="J7" s="43">
        <f>2411000000-I7-H7-G7</f>
        <v>572148000</v>
      </c>
      <c r="K7" s="31"/>
    </row>
    <row r="8">
      <c r="A8" s="44" t="s">
        <v>34</v>
      </c>
      <c r="B8" s="51"/>
      <c r="C8" s="51">
        <f t="shared" ref="C8:J8" si="1">C6-C7</f>
        <v>45433000</v>
      </c>
      <c r="D8" s="51">
        <f t="shared" si="1"/>
        <v>91130000</v>
      </c>
      <c r="E8" s="51">
        <f t="shared" si="1"/>
        <v>218572000</v>
      </c>
      <c r="F8" s="51">
        <f t="shared" si="1"/>
        <v>186436000</v>
      </c>
      <c r="G8" s="51">
        <f t="shared" si="1"/>
        <v>247218000</v>
      </c>
      <c r="H8" s="51">
        <f t="shared" si="1"/>
        <v>356042000</v>
      </c>
      <c r="I8" s="51">
        <f t="shared" si="1"/>
        <v>716115000</v>
      </c>
      <c r="J8" s="52">
        <f t="shared" si="1"/>
        <v>531510000</v>
      </c>
      <c r="K8" s="51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9"/>
    </row>
    <row r="9">
      <c r="A9" s="32" t="s">
        <v>35</v>
      </c>
      <c r="B9" s="31"/>
      <c r="C9" s="31">
        <v>5.2246E7</v>
      </c>
      <c r="D9" s="31">
        <v>7.6578E7</v>
      </c>
      <c r="E9" s="31">
        <v>6.602E7</v>
      </c>
      <c r="F9" s="33">
        <f>252625000-E9-D9-C9</f>
        <v>57781000</v>
      </c>
      <c r="G9" s="31">
        <v>6.1932E7</v>
      </c>
      <c r="H9" s="31">
        <v>7.7633E7</v>
      </c>
      <c r="I9" s="31">
        <v>7.9967E7</v>
      </c>
      <c r="J9" s="43">
        <f>314449000-I9-H9-G9</f>
        <v>94917000</v>
      </c>
      <c r="K9" s="31"/>
    </row>
    <row r="10">
      <c r="A10" s="32" t="s">
        <v>36</v>
      </c>
      <c r="B10" s="31"/>
      <c r="C10" s="31">
        <v>0.0</v>
      </c>
      <c r="D10" s="31">
        <v>0.0</v>
      </c>
      <c r="E10" s="31">
        <v>-9929000.0</v>
      </c>
      <c r="F10" s="31">
        <f>-23532000-E10</f>
        <v>-13603000</v>
      </c>
      <c r="G10" s="31">
        <v>146000.0</v>
      </c>
      <c r="H10" s="31">
        <v>10000.0</v>
      </c>
      <c r="I10" s="31">
        <v>0.0</v>
      </c>
      <c r="J10" s="43">
        <f>156000-I10-H10-G10</f>
        <v>0</v>
      </c>
      <c r="K10" s="31"/>
    </row>
    <row r="11">
      <c r="A11" s="32" t="s">
        <v>37</v>
      </c>
      <c r="B11" s="31"/>
      <c r="C11" s="31">
        <v>-56000.0</v>
      </c>
      <c r="D11" s="31">
        <v>318000.0</v>
      </c>
      <c r="E11" s="31">
        <v>-306000.0</v>
      </c>
      <c r="F11" s="33">
        <f>26000-E11-D11-C11</f>
        <v>70000</v>
      </c>
      <c r="G11" s="31">
        <v>-1817000.0</v>
      </c>
      <c r="H11" s="31">
        <v>338000.0</v>
      </c>
      <c r="I11" s="31">
        <v>-478000.0</v>
      </c>
      <c r="J11" s="43">
        <f>-259000-I11-H11-G11</f>
        <v>1698000</v>
      </c>
      <c r="K11" s="31"/>
    </row>
    <row r="12">
      <c r="A12" s="53" t="s">
        <v>38</v>
      </c>
      <c r="B12" s="54"/>
      <c r="C12" s="54">
        <f t="shared" ref="C12:J12" si="2">+C9+C10+C11</f>
        <v>52190000</v>
      </c>
      <c r="D12" s="54">
        <f t="shared" si="2"/>
        <v>76896000</v>
      </c>
      <c r="E12" s="54">
        <f t="shared" si="2"/>
        <v>55785000</v>
      </c>
      <c r="F12" s="54">
        <f t="shared" si="2"/>
        <v>44248000</v>
      </c>
      <c r="G12" s="54">
        <f t="shared" si="2"/>
        <v>60261000</v>
      </c>
      <c r="H12" s="54">
        <f t="shared" si="2"/>
        <v>77981000</v>
      </c>
      <c r="I12" s="54">
        <f t="shared" si="2"/>
        <v>79489000</v>
      </c>
      <c r="J12" s="55">
        <f t="shared" si="2"/>
        <v>96615000</v>
      </c>
      <c r="K12" s="54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</row>
    <row r="13">
      <c r="A13" s="57" t="s">
        <v>39</v>
      </c>
      <c r="B13" s="58"/>
      <c r="C13" s="58">
        <f t="shared" ref="C13:J13" si="3">C8-C12</f>
        <v>-6757000</v>
      </c>
      <c r="D13" s="58">
        <f t="shared" si="3"/>
        <v>14234000</v>
      </c>
      <c r="E13" s="58">
        <f t="shared" si="3"/>
        <v>162787000</v>
      </c>
      <c r="F13" s="58">
        <f t="shared" si="3"/>
        <v>142188000</v>
      </c>
      <c r="G13" s="58">
        <f t="shared" si="3"/>
        <v>186957000</v>
      </c>
      <c r="H13" s="58">
        <f t="shared" si="3"/>
        <v>278061000</v>
      </c>
      <c r="I13" s="58">
        <f t="shared" si="3"/>
        <v>636626000</v>
      </c>
      <c r="J13" s="59">
        <f t="shared" si="3"/>
        <v>434895000</v>
      </c>
      <c r="K13" s="58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</row>
    <row r="14" ht="15.0" customHeight="1">
      <c r="A14" s="32" t="s">
        <v>40</v>
      </c>
      <c r="B14" s="31"/>
      <c r="C14" s="31">
        <v>0.0</v>
      </c>
      <c r="D14" s="31">
        <v>0.0</v>
      </c>
      <c r="E14" s="31">
        <v>0.0</v>
      </c>
      <c r="F14" s="31">
        <v>-549000.0</v>
      </c>
      <c r="G14" s="31">
        <v>0.0</v>
      </c>
      <c r="H14" s="31">
        <v>0.0</v>
      </c>
      <c r="I14" s="31">
        <v>0.0</v>
      </c>
      <c r="J14" s="43">
        <f>-612000-I14-H14-G14</f>
        <v>-612000</v>
      </c>
      <c r="K14" s="31"/>
    </row>
    <row r="15" ht="15.0" customHeight="1">
      <c r="A15" s="32" t="s">
        <v>41</v>
      </c>
      <c r="B15" s="31"/>
      <c r="C15" s="31">
        <v>7346000.0</v>
      </c>
      <c r="D15" s="31">
        <v>6987000.0</v>
      </c>
      <c r="E15" s="31">
        <v>7554000.0</v>
      </c>
      <c r="F15" s="31">
        <f>32275000-E15-D15-C15</f>
        <v>10388000</v>
      </c>
      <c r="G15" s="31">
        <v>9785000.0</v>
      </c>
      <c r="H15" s="31">
        <v>9770000.0</v>
      </c>
      <c r="I15" s="31">
        <v>1.2628E7</v>
      </c>
      <c r="J15" s="43">
        <f>48671000-I15-H15-G15</f>
        <v>16488000</v>
      </c>
      <c r="K15" s="31"/>
    </row>
    <row r="16">
      <c r="A16" s="32" t="s">
        <v>42</v>
      </c>
      <c r="B16" s="31"/>
      <c r="C16" s="31"/>
      <c r="D16" s="31"/>
      <c r="E16" s="31"/>
      <c r="F16" s="31"/>
      <c r="G16" s="31"/>
      <c r="H16" s="31"/>
      <c r="I16" s="31"/>
      <c r="J16" s="43">
        <v>6221000.0</v>
      </c>
      <c r="K16" s="31"/>
    </row>
    <row r="17">
      <c r="A17" s="32" t="s">
        <v>43</v>
      </c>
      <c r="B17" s="31"/>
      <c r="C17" s="31">
        <v>0.0</v>
      </c>
      <c r="D17" s="31">
        <v>0.0</v>
      </c>
      <c r="E17" s="31">
        <v>1.1298E7</v>
      </c>
      <c r="F17" s="31">
        <f>11331000-E17-D17-C17</f>
        <v>33000</v>
      </c>
      <c r="G17" s="31">
        <v>1211000.0</v>
      </c>
      <c r="H17" s="31">
        <v>0.0</v>
      </c>
      <c r="I17" s="31">
        <v>1.1197E7</v>
      </c>
      <c r="J17" s="43">
        <f>11197000-I17-H17-G17</f>
        <v>-1211000</v>
      </c>
      <c r="K17" s="31"/>
    </row>
    <row r="18">
      <c r="A18" s="32" t="s">
        <v>31</v>
      </c>
      <c r="B18" s="31"/>
      <c r="C18" s="31">
        <v>144000.0</v>
      </c>
      <c r="D18" s="31">
        <v>867000.0</v>
      </c>
      <c r="E18" s="31">
        <v>3520000.0</v>
      </c>
      <c r="F18" s="31">
        <f>3042000-E18-D18-C18</f>
        <v>-1489000</v>
      </c>
      <c r="G18" s="31">
        <v>0.0</v>
      </c>
      <c r="H18" s="31">
        <v>1130000.0</v>
      </c>
      <c r="I18" s="31">
        <v>3534000.0</v>
      </c>
      <c r="J18" s="43">
        <f>1126000-I18-H18-G18</f>
        <v>-3538000</v>
      </c>
      <c r="K18" s="31"/>
    </row>
    <row r="19">
      <c r="A19" s="44" t="s">
        <v>44</v>
      </c>
      <c r="B19" s="61">
        <f t="shared" ref="B19:J19" si="4">B13++B14+B15+B16+B17+B18</f>
        <v>0</v>
      </c>
      <c r="C19" s="61">
        <f t="shared" si="4"/>
        <v>733000</v>
      </c>
      <c r="D19" s="61">
        <f t="shared" si="4"/>
        <v>22088000</v>
      </c>
      <c r="E19" s="61">
        <f t="shared" si="4"/>
        <v>185159000</v>
      </c>
      <c r="F19" s="61">
        <f t="shared" si="4"/>
        <v>150571000</v>
      </c>
      <c r="G19" s="61">
        <f t="shared" si="4"/>
        <v>197953000</v>
      </c>
      <c r="H19" s="61">
        <f t="shared" si="4"/>
        <v>288961000</v>
      </c>
      <c r="I19" s="61">
        <f t="shared" si="4"/>
        <v>663985000</v>
      </c>
      <c r="J19" s="62">
        <f t="shared" si="4"/>
        <v>452243000</v>
      </c>
      <c r="K19" s="61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9"/>
    </row>
    <row r="20">
      <c r="A20" s="32" t="s">
        <v>45</v>
      </c>
      <c r="B20" s="31"/>
      <c r="C20" s="31">
        <v>322000.0</v>
      </c>
      <c r="D20" s="31">
        <v>5540000.0</v>
      </c>
      <c r="E20" s="31">
        <v>3.8796E7</v>
      </c>
      <c r="F20" s="33">
        <f>83689000-E20-D20-C20</f>
        <v>39031000</v>
      </c>
      <c r="G20" s="31">
        <v>4.8363E7</v>
      </c>
      <c r="H20" s="31">
        <v>7.0602E7</v>
      </c>
      <c r="I20" s="31">
        <v>1.54876E8</v>
      </c>
      <c r="J20" s="43">
        <f>384910000-I20-H20-G20</f>
        <v>111069000</v>
      </c>
      <c r="K20" s="31"/>
    </row>
    <row r="21">
      <c r="A21" s="44" t="s">
        <v>46</v>
      </c>
      <c r="B21" s="46"/>
      <c r="C21" s="46">
        <f t="shared" ref="C21:J21" si="5">C19-C20</f>
        <v>411000</v>
      </c>
      <c r="D21" s="46">
        <f t="shared" si="5"/>
        <v>16548000</v>
      </c>
      <c r="E21" s="46">
        <f t="shared" si="5"/>
        <v>146363000</v>
      </c>
      <c r="F21" s="46">
        <f t="shared" si="5"/>
        <v>111540000</v>
      </c>
      <c r="G21" s="46">
        <f t="shared" si="5"/>
        <v>149590000</v>
      </c>
      <c r="H21" s="46">
        <f t="shared" si="5"/>
        <v>218359000</v>
      </c>
      <c r="I21" s="46">
        <f t="shared" si="5"/>
        <v>509109000</v>
      </c>
      <c r="J21" s="63">
        <f t="shared" si="5"/>
        <v>341174000</v>
      </c>
      <c r="K21" s="46">
        <f t="shared" ref="K21:L21" si="6">J21*0.8</f>
        <v>272939200</v>
      </c>
      <c r="L21" s="46">
        <f t="shared" si="6"/>
        <v>218351360</v>
      </c>
      <c r="M21" s="46">
        <f t="shared" ref="M21:N21" si="7">L21*0.9</f>
        <v>196516224</v>
      </c>
      <c r="N21" s="46">
        <f t="shared" si="7"/>
        <v>176864601.6</v>
      </c>
      <c r="O21" s="51">
        <f t="shared" ref="O21:AD21" si="8">N21+1.02</f>
        <v>176864602.6</v>
      </c>
      <c r="P21" s="51">
        <f t="shared" si="8"/>
        <v>176864603.6</v>
      </c>
      <c r="Q21" s="51">
        <f t="shared" si="8"/>
        <v>176864604.7</v>
      </c>
      <c r="R21" s="51">
        <f t="shared" si="8"/>
        <v>176864605.7</v>
      </c>
      <c r="S21" s="51">
        <f t="shared" si="8"/>
        <v>176864606.7</v>
      </c>
      <c r="T21" s="51">
        <f t="shared" si="8"/>
        <v>176864607.7</v>
      </c>
      <c r="U21" s="51">
        <f t="shared" si="8"/>
        <v>176864608.7</v>
      </c>
      <c r="V21" s="51">
        <f t="shared" si="8"/>
        <v>176864609.8</v>
      </c>
      <c r="W21" s="51">
        <f t="shared" si="8"/>
        <v>176864610.8</v>
      </c>
      <c r="X21" s="51">
        <f t="shared" si="8"/>
        <v>176864611.8</v>
      </c>
      <c r="Y21" s="51">
        <f t="shared" si="8"/>
        <v>176864612.8</v>
      </c>
      <c r="Z21" s="51">
        <f t="shared" si="8"/>
        <v>176864613.8</v>
      </c>
      <c r="AA21" s="51">
        <f t="shared" si="8"/>
        <v>176864614.9</v>
      </c>
      <c r="AB21" s="51">
        <f t="shared" si="8"/>
        <v>176864615.9</v>
      </c>
      <c r="AC21" s="51">
        <f t="shared" si="8"/>
        <v>176864616.9</v>
      </c>
      <c r="AD21" s="51">
        <f t="shared" si="8"/>
        <v>176864617.9</v>
      </c>
    </row>
    <row r="22">
      <c r="A22" s="32" t="s">
        <v>47</v>
      </c>
      <c r="B22" s="64"/>
      <c r="C22" s="64" t="str">
        <f t="shared" ref="C22:J22" si="9">C21/C23</f>
        <v>#DIV/0!</v>
      </c>
      <c r="D22" s="64" t="str">
        <f t="shared" si="9"/>
        <v>#DIV/0!</v>
      </c>
      <c r="E22" s="64">
        <f t="shared" si="9"/>
        <v>3.014685891</v>
      </c>
      <c r="F22" s="64">
        <f t="shared" si="9"/>
        <v>2.274527055</v>
      </c>
      <c r="G22" s="64">
        <f t="shared" si="9"/>
        <v>3.050579667</v>
      </c>
      <c r="H22" s="64">
        <f t="shared" si="9"/>
        <v>4.453117418</v>
      </c>
      <c r="I22" s="64">
        <f t="shared" si="9"/>
        <v>10.38024441</v>
      </c>
      <c r="J22" s="65">
        <f t="shared" si="9"/>
        <v>7.034881423</v>
      </c>
      <c r="K22" s="64"/>
    </row>
    <row r="23">
      <c r="A23" s="32" t="s">
        <v>48</v>
      </c>
      <c r="B23" s="64"/>
      <c r="C23" s="64" t="str">
        <f>Main!B3</f>
        <v/>
      </c>
      <c r="D23" s="64" t="str">
        <f>Main!C3</f>
        <v/>
      </c>
      <c r="E23" s="64">
        <f>Main!D3</f>
        <v>48550000</v>
      </c>
      <c r="F23" s="64">
        <f>Main!E3</f>
        <v>49038766</v>
      </c>
      <c r="G23" s="64">
        <f>Main!F3</f>
        <v>49036582</v>
      </c>
      <c r="H23" s="64">
        <f>Main!G3</f>
        <v>49035087</v>
      </c>
      <c r="I23" s="64">
        <f>Main!H3</f>
        <v>49045955</v>
      </c>
      <c r="J23" s="65">
        <f>Main!I3</f>
        <v>48497477</v>
      </c>
      <c r="K23" s="64"/>
      <c r="L23" s="32" t="s">
        <v>49</v>
      </c>
      <c r="M23" s="66">
        <v>0.02</v>
      </c>
    </row>
    <row r="24">
      <c r="B24" s="33"/>
      <c r="C24" s="33"/>
      <c r="D24" s="33"/>
      <c r="E24" s="33"/>
      <c r="F24" s="33"/>
      <c r="G24" s="33"/>
      <c r="H24" s="33"/>
      <c r="I24" s="33"/>
      <c r="J24" s="67"/>
      <c r="K24" s="33"/>
      <c r="L24" s="32" t="s">
        <v>50</v>
      </c>
      <c r="M24" s="68">
        <f t="array" ref="M24">NPV(M23,K21:AD21)</f>
        <v>3044574570</v>
      </c>
    </row>
    <row r="25">
      <c r="A25" s="32" t="s">
        <v>51</v>
      </c>
      <c r="B25" s="33"/>
      <c r="C25" s="33"/>
      <c r="D25" s="33"/>
      <c r="E25" s="33"/>
      <c r="F25" s="33"/>
      <c r="G25" s="33"/>
      <c r="H25" s="33"/>
      <c r="I25" s="33"/>
      <c r="J25" s="67"/>
      <c r="K25" s="33"/>
      <c r="L25" s="32" t="s">
        <v>52</v>
      </c>
      <c r="M25" s="68">
        <f>M24/J23</f>
        <v>62.77799915</v>
      </c>
    </row>
    <row r="26">
      <c r="A26" s="32" t="s">
        <v>53</v>
      </c>
      <c r="B26" s="37"/>
      <c r="C26" s="37">
        <f t="shared" ref="C26:J26" si="10">C8/C6</f>
        <v>0.09890844335</v>
      </c>
      <c r="D26" s="37">
        <f t="shared" si="10"/>
        <v>0.1741668164</v>
      </c>
      <c r="E26" s="37">
        <f t="shared" si="10"/>
        <v>0.3108796204</v>
      </c>
      <c r="F26" s="37">
        <f t="shared" si="10"/>
        <v>0.2909475662</v>
      </c>
      <c r="G26" s="37">
        <f t="shared" si="10"/>
        <v>0.3145783468</v>
      </c>
      <c r="H26" s="37">
        <f t="shared" si="10"/>
        <v>0.3729473295</v>
      </c>
      <c r="I26" s="37">
        <f t="shared" si="10"/>
        <v>0.505129842</v>
      </c>
      <c r="J26" s="69">
        <f t="shared" si="10"/>
        <v>0.4815894054</v>
      </c>
      <c r="K26" s="37"/>
    </row>
    <row r="27">
      <c r="A27" s="32" t="s">
        <v>54</v>
      </c>
      <c r="B27" s="37"/>
      <c r="C27" s="37">
        <f t="shared" ref="C27:J27" si="11">C13/C6</f>
        <v>-0.01471010833</v>
      </c>
      <c r="D27" s="37">
        <f t="shared" si="11"/>
        <v>0.02720388966</v>
      </c>
      <c r="E27" s="37">
        <f t="shared" si="11"/>
        <v>0.2315354243</v>
      </c>
      <c r="F27" s="37">
        <f t="shared" si="11"/>
        <v>0.2218951948</v>
      </c>
      <c r="G27" s="37">
        <f t="shared" si="11"/>
        <v>0.2378978229</v>
      </c>
      <c r="H27" s="37">
        <f t="shared" si="11"/>
        <v>0.2912636919</v>
      </c>
      <c r="I27" s="37">
        <f t="shared" si="11"/>
        <v>0.4490602637</v>
      </c>
      <c r="J27" s="69">
        <f t="shared" si="11"/>
        <v>0.3940486999</v>
      </c>
      <c r="K27" s="37"/>
      <c r="L27" s="32" t="s">
        <v>55</v>
      </c>
      <c r="M27" s="36">
        <f>Main!I13</f>
        <v>115.6761206</v>
      </c>
    </row>
    <row r="28">
      <c r="A28" s="32" t="s">
        <v>56</v>
      </c>
      <c r="B28" s="37"/>
      <c r="C28" s="37">
        <f t="shared" ref="C28:J28" si="12">C21/C6</f>
        <v>0.0008947542582</v>
      </c>
      <c r="D28" s="37">
        <f t="shared" si="12"/>
        <v>0.03162638514</v>
      </c>
      <c r="E28" s="37">
        <f t="shared" si="12"/>
        <v>0.2081752186</v>
      </c>
      <c r="F28" s="37">
        <f t="shared" si="12"/>
        <v>0.1740666584</v>
      </c>
      <c r="G28" s="37">
        <f t="shared" si="12"/>
        <v>0.1903493067</v>
      </c>
      <c r="H28" s="37">
        <f t="shared" si="12"/>
        <v>0.2287269646</v>
      </c>
      <c r="I28" s="37">
        <f t="shared" si="12"/>
        <v>0.35911292</v>
      </c>
      <c r="J28" s="69">
        <f t="shared" si="12"/>
        <v>0.3091301834</v>
      </c>
      <c r="K28" s="37"/>
    </row>
    <row r="29">
      <c r="J29" s="70"/>
      <c r="L29" s="32" t="s">
        <v>57</v>
      </c>
      <c r="M29" s="37">
        <f>(M25-M27)/M27</f>
        <v>-0.4572950856</v>
      </c>
    </row>
    <row r="30">
      <c r="J30" s="70"/>
    </row>
    <row r="31">
      <c r="A31" s="71"/>
      <c r="B31" s="71"/>
      <c r="C31" s="71"/>
      <c r="D31" s="71"/>
      <c r="E31" s="71"/>
      <c r="F31" s="71"/>
      <c r="G31" s="71"/>
      <c r="H31" s="71"/>
      <c r="I31" s="71"/>
      <c r="J31" s="72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</row>
    <row r="32">
      <c r="A32" s="32" t="s">
        <v>58</v>
      </c>
      <c r="B32" s="31"/>
      <c r="C32" s="31">
        <v>411000.0</v>
      </c>
      <c r="D32" s="31">
        <v>1.6989E7</v>
      </c>
      <c r="E32" s="31">
        <v>1.63352E8</v>
      </c>
      <c r="F32" s="31"/>
      <c r="G32" s="31">
        <v>1.4959E8</v>
      </c>
      <c r="H32" s="31">
        <v>3.67949E8</v>
      </c>
      <c r="I32" s="31">
        <v>8.76102E8</v>
      </c>
      <c r="J32" s="43"/>
      <c r="K32" s="31"/>
    </row>
    <row r="33">
      <c r="A33" s="32" t="s">
        <v>59</v>
      </c>
      <c r="B33" s="31"/>
      <c r="C33" s="31">
        <v>1.934E7</v>
      </c>
      <c r="D33" s="31">
        <v>3.9394E7</v>
      </c>
      <c r="E33" s="31">
        <v>5.9151E7</v>
      </c>
      <c r="F33" s="31"/>
      <c r="G33" s="31">
        <v>2.2048E7</v>
      </c>
      <c r="H33" s="31">
        <v>4.5818E7</v>
      </c>
      <c r="I33" s="31">
        <v>6.943E7</v>
      </c>
      <c r="J33" s="43"/>
      <c r="K33" s="31"/>
    </row>
    <row r="34">
      <c r="A34" s="32" t="s">
        <v>60</v>
      </c>
      <c r="B34" s="31"/>
      <c r="C34" s="31">
        <v>322000.0</v>
      </c>
      <c r="D34" s="31">
        <v>5862000.0</v>
      </c>
      <c r="E34" s="31">
        <v>1.3488E7</v>
      </c>
      <c r="F34" s="31"/>
      <c r="G34" s="31">
        <v>-1.4605E7</v>
      </c>
      <c r="H34" s="31">
        <v>-1.3825E7</v>
      </c>
      <c r="I34" s="31">
        <v>-1.4749E7</v>
      </c>
      <c r="J34" s="43"/>
      <c r="K34" s="31"/>
    </row>
    <row r="35">
      <c r="A35" s="32" t="s">
        <v>61</v>
      </c>
      <c r="B35" s="31"/>
      <c r="C35" s="31">
        <v>3612000.0</v>
      </c>
      <c r="D35" s="31">
        <v>1.1407E7</v>
      </c>
      <c r="E35" s="31">
        <v>1613000.0</v>
      </c>
      <c r="F35" s="31"/>
      <c r="G35" s="31">
        <v>-3.9581E7</v>
      </c>
      <c r="H35" s="31">
        <v>-1.59791E8</v>
      </c>
      <c r="I35" s="31">
        <v>-1.19057E8</v>
      </c>
      <c r="J35" s="43"/>
      <c r="K35" s="31"/>
    </row>
    <row r="36">
      <c r="A36" s="39" t="s">
        <v>62</v>
      </c>
      <c r="B36" s="73"/>
      <c r="C36" s="73">
        <f t="shared" ref="C36:E36" si="13">SUM(C32:C35)</f>
        <v>23685000</v>
      </c>
      <c r="D36" s="73">
        <f t="shared" si="13"/>
        <v>73652000</v>
      </c>
      <c r="E36" s="73">
        <f t="shared" si="13"/>
        <v>237604000</v>
      </c>
      <c r="F36" s="73"/>
      <c r="G36" s="73">
        <f t="shared" ref="G36:J36" si="14">SUM(G32:G35)</f>
        <v>117452000</v>
      </c>
      <c r="H36" s="73">
        <f t="shared" si="14"/>
        <v>240151000</v>
      </c>
      <c r="I36" s="73">
        <f t="shared" si="14"/>
        <v>811726000</v>
      </c>
      <c r="J36" s="74">
        <f t="shared" si="14"/>
        <v>0</v>
      </c>
      <c r="K36" s="73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</row>
    <row r="37">
      <c r="B37" s="33"/>
      <c r="C37" s="33"/>
      <c r="D37" s="33"/>
      <c r="E37" s="33"/>
      <c r="F37" s="33"/>
      <c r="G37" s="33"/>
      <c r="H37" s="33"/>
      <c r="I37" s="33"/>
      <c r="J37" s="67"/>
      <c r="K37" s="33"/>
    </row>
    <row r="38">
      <c r="A38" s="32" t="s">
        <v>63</v>
      </c>
      <c r="B38" s="31"/>
      <c r="C38" s="31">
        <v>-2.8296E7</v>
      </c>
      <c r="D38" s="31">
        <v>-4.3569E7</v>
      </c>
      <c r="E38" s="31">
        <v>-2.43518E8</v>
      </c>
      <c r="F38" s="31"/>
      <c r="G38" s="31">
        <v>-2.02196E8</v>
      </c>
      <c r="H38" s="31">
        <v>-5.01567E8</v>
      </c>
      <c r="I38" s="31">
        <v>-8.1313E8</v>
      </c>
      <c r="J38" s="43"/>
      <c r="K38" s="31"/>
    </row>
    <row r="39">
      <c r="A39" s="32" t="s">
        <v>64</v>
      </c>
      <c r="B39" s="31"/>
      <c r="C39" s="31">
        <v>1.35768E8</v>
      </c>
      <c r="D39" s="31">
        <v>1.96104E8</v>
      </c>
      <c r="E39" s="31">
        <v>2.73915E8</v>
      </c>
      <c r="F39" s="31"/>
      <c r="G39" s="31">
        <v>2.09673E8</v>
      </c>
      <c r="H39" s="31">
        <v>4.265E8</v>
      </c>
      <c r="I39" s="31">
        <v>6.54392E8</v>
      </c>
      <c r="J39" s="43"/>
      <c r="K39" s="31"/>
    </row>
    <row r="40">
      <c r="A40" s="32" t="s">
        <v>65</v>
      </c>
      <c r="B40" s="31"/>
      <c r="C40" s="31">
        <v>0.0</v>
      </c>
      <c r="D40" s="31">
        <v>-363000.0</v>
      </c>
      <c r="E40" s="31">
        <v>-363000.0</v>
      </c>
      <c r="F40" s="31"/>
      <c r="G40" s="31">
        <v>0.0</v>
      </c>
      <c r="H40" s="31">
        <v>0.0</v>
      </c>
      <c r="I40" s="31">
        <v>0.0</v>
      </c>
      <c r="J40" s="43"/>
      <c r="K40" s="31"/>
    </row>
    <row r="41">
      <c r="A41" s="32" t="s">
        <v>66</v>
      </c>
      <c r="B41" s="32"/>
      <c r="C41" s="32">
        <v>0.0</v>
      </c>
      <c r="D41" s="31">
        <v>0.0</v>
      </c>
      <c r="E41" s="31">
        <v>1000000.0</v>
      </c>
      <c r="F41" s="31"/>
      <c r="G41" s="31">
        <v>0.0</v>
      </c>
      <c r="H41" s="31">
        <v>750000.0</v>
      </c>
      <c r="I41" s="31">
        <v>1550000.0</v>
      </c>
      <c r="J41" s="43"/>
      <c r="K41" s="31"/>
    </row>
    <row r="42">
      <c r="A42" s="32" t="s">
        <v>67</v>
      </c>
      <c r="B42" s="32"/>
      <c r="C42" s="32">
        <v>0.0</v>
      </c>
      <c r="D42" s="31">
        <v>-5.3746E7</v>
      </c>
      <c r="E42" s="31">
        <v>-5.3746E7</v>
      </c>
      <c r="F42" s="31"/>
      <c r="G42" s="31">
        <v>-1.11521E8</v>
      </c>
      <c r="H42" s="31">
        <v>-1.11521E8</v>
      </c>
      <c r="I42" s="31">
        <v>-1.16193E8</v>
      </c>
      <c r="J42" s="43"/>
      <c r="K42" s="31"/>
    </row>
    <row r="43">
      <c r="A43" s="32" t="s">
        <v>68</v>
      </c>
      <c r="B43" s="31"/>
      <c r="C43" s="31">
        <v>-2.6666E7</v>
      </c>
      <c r="D43" s="31">
        <v>-6.5774E7</v>
      </c>
      <c r="E43" s="31">
        <v>-9.5969E7</v>
      </c>
      <c r="F43" s="31"/>
      <c r="G43" s="31">
        <v>-3.5773E7</v>
      </c>
      <c r="H43" s="31">
        <v>-6.5588E7</v>
      </c>
      <c r="I43" s="31">
        <v>-1.15395E8</v>
      </c>
      <c r="J43" s="43"/>
      <c r="K43" s="31"/>
    </row>
    <row r="44">
      <c r="A44" s="32" t="s">
        <v>69</v>
      </c>
      <c r="B44" s="31"/>
      <c r="C44" s="31">
        <v>74000.0</v>
      </c>
      <c r="D44" s="31">
        <v>150000.0</v>
      </c>
      <c r="E44" s="31">
        <v>243000.0</v>
      </c>
      <c r="F44" s="31"/>
      <c r="G44" s="31">
        <v>3946000.0</v>
      </c>
      <c r="H44" s="31">
        <v>4004000.0</v>
      </c>
      <c r="I44" s="31">
        <v>3650000.0</v>
      </c>
      <c r="J44" s="43"/>
      <c r="K44" s="31"/>
    </row>
    <row r="45">
      <c r="A45" s="39" t="s">
        <v>70</v>
      </c>
      <c r="B45" s="73"/>
      <c r="C45" s="73">
        <f t="shared" ref="C45:E45" si="15">SUM(C38:C44)</f>
        <v>80880000</v>
      </c>
      <c r="D45" s="73">
        <f t="shared" si="15"/>
        <v>32802000</v>
      </c>
      <c r="E45" s="73">
        <f t="shared" si="15"/>
        <v>-118438000</v>
      </c>
      <c r="F45" s="73"/>
      <c r="G45" s="73">
        <f t="shared" ref="G45:J45" si="16">SUM(G38:G44)</f>
        <v>-135871000</v>
      </c>
      <c r="H45" s="73">
        <f t="shared" si="16"/>
        <v>-247422000</v>
      </c>
      <c r="I45" s="73">
        <f t="shared" si="16"/>
        <v>-385126000</v>
      </c>
      <c r="J45" s="74">
        <f t="shared" si="16"/>
        <v>0</v>
      </c>
      <c r="K45" s="73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</row>
    <row r="46">
      <c r="B46" s="33"/>
      <c r="C46" s="33"/>
      <c r="D46" s="33"/>
      <c r="E46" s="33"/>
      <c r="F46" s="33"/>
      <c r="G46" s="33"/>
      <c r="H46" s="33"/>
      <c r="I46" s="33"/>
      <c r="J46" s="67"/>
      <c r="K46" s="33"/>
    </row>
    <row r="47">
      <c r="A47" s="32" t="s">
        <v>71</v>
      </c>
      <c r="B47" s="31"/>
      <c r="C47" s="31">
        <v>-3.6983E7</v>
      </c>
      <c r="D47" s="31">
        <v>-3.7276E7</v>
      </c>
      <c r="E47" s="31">
        <v>-4.2965E7</v>
      </c>
      <c r="F47" s="31"/>
      <c r="G47" s="31">
        <v>-3.7758E7</v>
      </c>
      <c r="H47" s="31">
        <v>-8.7774E7</v>
      </c>
      <c r="I47" s="31">
        <v>-1.60805E8</v>
      </c>
      <c r="J47" s="43"/>
      <c r="K47" s="31"/>
    </row>
    <row r="48">
      <c r="A48" s="32" t="s">
        <v>72</v>
      </c>
      <c r="B48" s="31"/>
      <c r="C48" s="31">
        <v>-5000.0</v>
      </c>
      <c r="D48" s="31">
        <v>-5000.0</v>
      </c>
      <c r="E48" s="31">
        <v>-1688000.0</v>
      </c>
      <c r="F48" s="31"/>
      <c r="G48" s="31">
        <v>-34000.0</v>
      </c>
      <c r="H48" s="31">
        <v>-60000.0</v>
      </c>
      <c r="I48" s="31">
        <v>-3953000.0</v>
      </c>
      <c r="J48" s="43"/>
      <c r="K48" s="31"/>
    </row>
    <row r="49">
      <c r="A49" s="32" t="s">
        <v>73</v>
      </c>
      <c r="B49" s="32"/>
      <c r="C49" s="32">
        <v>0.0</v>
      </c>
      <c r="D49" s="31">
        <v>0.0</v>
      </c>
      <c r="E49" s="31">
        <v>0.0</v>
      </c>
      <c r="F49" s="31"/>
      <c r="G49" s="31">
        <v>0.0</v>
      </c>
      <c r="H49" s="31">
        <v>-2477000.0</v>
      </c>
      <c r="I49" s="31">
        <v>-2481000.0</v>
      </c>
      <c r="J49" s="43"/>
      <c r="K49" s="31"/>
    </row>
    <row r="50">
      <c r="A50" s="32" t="s">
        <v>74</v>
      </c>
      <c r="B50" s="31"/>
      <c r="C50" s="31">
        <v>-58000.0</v>
      </c>
      <c r="D50" s="31">
        <v>-214000.0</v>
      </c>
      <c r="E50" s="31">
        <v>-214000.0</v>
      </c>
      <c r="F50" s="31"/>
      <c r="G50" s="31">
        <v>0.0</v>
      </c>
      <c r="H50" s="31">
        <v>0.0</v>
      </c>
      <c r="I50" s="31">
        <v>0.0</v>
      </c>
      <c r="J50" s="43"/>
      <c r="K50" s="31"/>
    </row>
    <row r="51">
      <c r="A51" s="39" t="s">
        <v>75</v>
      </c>
      <c r="B51" s="73"/>
      <c r="C51" s="73">
        <f t="shared" ref="C51:E51" si="17">SUM(C47:C50)</f>
        <v>-37046000</v>
      </c>
      <c r="D51" s="73">
        <f t="shared" si="17"/>
        <v>-37495000</v>
      </c>
      <c r="E51" s="73">
        <f t="shared" si="17"/>
        <v>-44867000</v>
      </c>
      <c r="F51" s="73"/>
      <c r="G51" s="73">
        <f t="shared" ref="G51:J51" si="18">SUM(G47:G50)</f>
        <v>-37792000</v>
      </c>
      <c r="H51" s="73">
        <f t="shared" si="18"/>
        <v>-90311000</v>
      </c>
      <c r="I51" s="73">
        <f t="shared" si="18"/>
        <v>-167239000</v>
      </c>
      <c r="J51" s="74">
        <f t="shared" si="18"/>
        <v>0</v>
      </c>
      <c r="K51" s="73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</row>
    <row r="52">
      <c r="B52" s="33"/>
      <c r="C52" s="33"/>
      <c r="D52" s="33"/>
      <c r="E52" s="33"/>
      <c r="F52" s="33"/>
      <c r="G52" s="33"/>
      <c r="H52" s="33"/>
      <c r="I52" s="33"/>
      <c r="J52" s="67"/>
      <c r="K52" s="33"/>
    </row>
    <row r="53">
      <c r="A53" s="44" t="s">
        <v>76</v>
      </c>
      <c r="B53" s="45"/>
      <c r="C53" s="45">
        <f t="shared" ref="C53:J53" si="19">+C36+C45+C51</f>
        <v>67519000</v>
      </c>
      <c r="D53" s="45">
        <f t="shared" si="19"/>
        <v>68959000</v>
      </c>
      <c r="E53" s="45">
        <f t="shared" si="19"/>
        <v>74299000</v>
      </c>
      <c r="F53" s="45">
        <f t="shared" si="19"/>
        <v>0</v>
      </c>
      <c r="G53" s="45">
        <f t="shared" si="19"/>
        <v>-56211000</v>
      </c>
      <c r="H53" s="45">
        <f t="shared" si="19"/>
        <v>-97582000</v>
      </c>
      <c r="I53" s="45">
        <f t="shared" si="19"/>
        <v>259361000</v>
      </c>
      <c r="J53" s="47">
        <f t="shared" si="19"/>
        <v>0</v>
      </c>
      <c r="K53" s="4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6"/>
    </row>
    <row r="54">
      <c r="B54" s="33"/>
      <c r="C54" s="33"/>
      <c r="D54" s="33"/>
      <c r="E54" s="33"/>
      <c r="F54" s="33"/>
      <c r="G54" s="33"/>
      <c r="H54" s="33"/>
      <c r="I54" s="33"/>
      <c r="J54" s="67"/>
      <c r="K54" s="33"/>
    </row>
    <row r="55">
      <c r="A55" s="77" t="s">
        <v>77</v>
      </c>
      <c r="B55" s="78"/>
      <c r="C55" s="78">
        <v>2.92824E8</v>
      </c>
      <c r="D55" s="78">
        <v>2.92824E8</v>
      </c>
      <c r="E55" s="54">
        <v>2.92824E8</v>
      </c>
      <c r="F55" s="78">
        <v>2.37878E8</v>
      </c>
      <c r="G55" s="78">
        <v>2.37878E8</v>
      </c>
      <c r="H55" s="78">
        <v>2.37878E8</v>
      </c>
      <c r="I55" s="54">
        <f>237878000</f>
        <v>237878000</v>
      </c>
      <c r="J55" s="55"/>
      <c r="K55" s="54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79"/>
    </row>
    <row r="56">
      <c r="A56" s="80" t="s">
        <v>78</v>
      </c>
      <c r="B56" s="81"/>
      <c r="C56" s="81">
        <f t="shared" ref="C56:J56" si="20">+C53+C55</f>
        <v>360343000</v>
      </c>
      <c r="D56" s="81">
        <f t="shared" si="20"/>
        <v>361783000</v>
      </c>
      <c r="E56" s="81">
        <f t="shared" si="20"/>
        <v>367123000</v>
      </c>
      <c r="F56" s="81">
        <f t="shared" si="20"/>
        <v>237878000</v>
      </c>
      <c r="G56" s="81">
        <f t="shared" si="20"/>
        <v>181667000</v>
      </c>
      <c r="H56" s="81">
        <f t="shared" si="20"/>
        <v>140296000</v>
      </c>
      <c r="I56" s="81">
        <f t="shared" si="20"/>
        <v>497239000</v>
      </c>
      <c r="J56" s="82">
        <f t="shared" si="20"/>
        <v>0</v>
      </c>
      <c r="K56" s="81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83"/>
    </row>
    <row r="57">
      <c r="J57" s="70"/>
    </row>
    <row r="58">
      <c r="A58" s="32" t="s">
        <v>79</v>
      </c>
      <c r="C58" s="33">
        <f t="shared" ref="C58:J58" si="21">+C43</f>
        <v>-26666000</v>
      </c>
      <c r="D58" s="33">
        <f t="shared" si="21"/>
        <v>-65774000</v>
      </c>
      <c r="E58" s="33">
        <f t="shared" si="21"/>
        <v>-95969000</v>
      </c>
      <c r="F58" s="33" t="str">
        <f t="shared" si="21"/>
        <v/>
      </c>
      <c r="G58" s="33">
        <f t="shared" si="21"/>
        <v>-35773000</v>
      </c>
      <c r="H58" s="33">
        <f t="shared" si="21"/>
        <v>-65588000</v>
      </c>
      <c r="I58" s="33">
        <f t="shared" si="21"/>
        <v>-115395000</v>
      </c>
      <c r="J58" s="67" t="str">
        <f t="shared" si="21"/>
        <v/>
      </c>
      <c r="K58" s="33"/>
    </row>
    <row r="59">
      <c r="A59" s="32" t="s">
        <v>80</v>
      </c>
      <c r="C59" s="33">
        <f t="shared" ref="C59:J59" si="22">+C36+C58</f>
        <v>-2981000</v>
      </c>
      <c r="D59" s="33">
        <f t="shared" si="22"/>
        <v>7878000</v>
      </c>
      <c r="E59" s="33">
        <f t="shared" si="22"/>
        <v>141635000</v>
      </c>
      <c r="F59" s="33">
        <f t="shared" si="22"/>
        <v>0</v>
      </c>
      <c r="G59" s="33">
        <f t="shared" si="22"/>
        <v>81679000</v>
      </c>
      <c r="H59" s="33">
        <f t="shared" si="22"/>
        <v>174563000</v>
      </c>
      <c r="I59" s="33">
        <f t="shared" si="22"/>
        <v>696331000</v>
      </c>
      <c r="J59" s="67">
        <f t="shared" si="22"/>
        <v>0</v>
      </c>
      <c r="K59" s="33"/>
    </row>
    <row r="60">
      <c r="A60" s="32" t="s">
        <v>81</v>
      </c>
      <c r="B60" s="37"/>
      <c r="C60" s="37" t="str">
        <f>C59/Main!B2</f>
        <v>#DIV/0!</v>
      </c>
      <c r="D60" s="37" t="str">
        <f>D59/Main!C2</f>
        <v>#DIV/0!</v>
      </c>
      <c r="E60" s="37">
        <f>E59/Main!D2</f>
        <v>0.0442609375</v>
      </c>
      <c r="F60" s="37">
        <f>F59/Main!E2</f>
        <v>0</v>
      </c>
      <c r="G60" s="37">
        <f>G59/Main!F2</f>
        <v>0.0252095679</v>
      </c>
      <c r="H60" s="37">
        <f>H59/Main!G2</f>
        <v>0.03922764045</v>
      </c>
      <c r="I60" s="37">
        <f>I59/Main!H2</f>
        <v>0.1665863636</v>
      </c>
      <c r="J60" s="69">
        <f>J59/Main!I2</f>
        <v>0</v>
      </c>
      <c r="K60" s="37"/>
    </row>
    <row r="61">
      <c r="J61" s="70"/>
      <c r="K61" s="31"/>
    </row>
    <row r="62">
      <c r="J62" s="70"/>
      <c r="K62" s="31"/>
    </row>
    <row r="63">
      <c r="J63" s="70"/>
      <c r="K63" s="31"/>
    </row>
    <row r="64">
      <c r="J64" s="70"/>
      <c r="K64" s="31"/>
    </row>
    <row r="65">
      <c r="J65" s="70"/>
      <c r="K65" s="31"/>
    </row>
    <row r="66">
      <c r="J66" s="70"/>
      <c r="K66" s="31"/>
    </row>
    <row r="67">
      <c r="J67" s="70"/>
      <c r="K67" s="31"/>
    </row>
    <row r="68">
      <c r="J68" s="70"/>
      <c r="K68" s="31"/>
    </row>
    <row r="69">
      <c r="J69" s="70"/>
      <c r="K69" s="31"/>
    </row>
    <row r="70">
      <c r="J70" s="70"/>
      <c r="K70" s="31"/>
    </row>
    <row r="71">
      <c r="J71" s="70"/>
      <c r="K71" s="31"/>
    </row>
    <row r="72">
      <c r="J72" s="70"/>
      <c r="K72" s="31"/>
    </row>
    <row r="73">
      <c r="J73" s="70"/>
      <c r="K73" s="31"/>
    </row>
    <row r="74">
      <c r="J74" s="70"/>
      <c r="K74" s="31"/>
    </row>
    <row r="75">
      <c r="J75" s="43"/>
      <c r="K75" s="31"/>
    </row>
    <row r="76">
      <c r="J76" s="43"/>
      <c r="K76" s="31"/>
    </row>
    <row r="77">
      <c r="J77" s="43"/>
      <c r="K77" s="31"/>
    </row>
    <row r="78">
      <c r="J78" s="43"/>
      <c r="K78" s="31"/>
    </row>
    <row r="79">
      <c r="J79" s="84"/>
    </row>
    <row r="80">
      <c r="J80" s="84"/>
    </row>
    <row r="81">
      <c r="J81" s="84"/>
    </row>
    <row r="82">
      <c r="J82" s="84"/>
    </row>
    <row r="83">
      <c r="J83" s="84"/>
    </row>
    <row r="84">
      <c r="J84" s="84"/>
    </row>
    <row r="85">
      <c r="J85" s="84"/>
    </row>
    <row r="86">
      <c r="J86" s="84"/>
    </row>
    <row r="87">
      <c r="J87" s="84"/>
    </row>
    <row r="88">
      <c r="J88" s="84"/>
    </row>
    <row r="89">
      <c r="J89" s="84"/>
    </row>
    <row r="90">
      <c r="J90" s="84"/>
    </row>
    <row r="91">
      <c r="J91" s="84"/>
    </row>
    <row r="92">
      <c r="J92" s="84"/>
    </row>
    <row r="93">
      <c r="J93" s="84"/>
    </row>
    <row r="94">
      <c r="J94" s="84"/>
    </row>
    <row r="95">
      <c r="J95" s="84"/>
    </row>
    <row r="96">
      <c r="J96" s="84"/>
    </row>
    <row r="97">
      <c r="J97" s="84"/>
    </row>
    <row r="98">
      <c r="J98" s="84"/>
    </row>
    <row r="99">
      <c r="J99" s="84"/>
    </row>
    <row r="100">
      <c r="J100" s="84"/>
    </row>
    <row r="101">
      <c r="J101" s="84"/>
    </row>
    <row r="102">
      <c r="J102" s="84"/>
    </row>
    <row r="103">
      <c r="J103" s="84"/>
    </row>
    <row r="104">
      <c r="J104" s="84"/>
    </row>
    <row r="105">
      <c r="J105" s="84"/>
    </row>
    <row r="106">
      <c r="J106" s="84"/>
    </row>
    <row r="107">
      <c r="J107" s="84"/>
    </row>
    <row r="108">
      <c r="J108" s="84"/>
    </row>
    <row r="109">
      <c r="J109" s="84"/>
    </row>
    <row r="110">
      <c r="J110" s="84"/>
    </row>
    <row r="111">
      <c r="J111" s="84"/>
    </row>
    <row r="112">
      <c r="J112" s="84"/>
    </row>
    <row r="113">
      <c r="J113" s="84"/>
    </row>
    <row r="114">
      <c r="J114" s="84"/>
    </row>
    <row r="115">
      <c r="J115" s="84"/>
    </row>
    <row r="116">
      <c r="J116" s="84"/>
    </row>
    <row r="117">
      <c r="J117" s="84"/>
    </row>
    <row r="118">
      <c r="J118" s="84"/>
    </row>
    <row r="119">
      <c r="J119" s="84"/>
    </row>
    <row r="120">
      <c r="J120" s="84"/>
    </row>
    <row r="121">
      <c r="J121" s="84"/>
    </row>
    <row r="122">
      <c r="J122" s="84"/>
    </row>
    <row r="123">
      <c r="J123" s="84"/>
    </row>
    <row r="124">
      <c r="J124" s="84"/>
    </row>
    <row r="125">
      <c r="J125" s="84"/>
    </row>
    <row r="126">
      <c r="J126" s="84"/>
    </row>
    <row r="127">
      <c r="J127" s="84"/>
    </row>
    <row r="128">
      <c r="J128" s="84"/>
    </row>
    <row r="129">
      <c r="J129" s="84"/>
    </row>
    <row r="130">
      <c r="J130" s="84"/>
    </row>
    <row r="131">
      <c r="J131" s="84"/>
    </row>
    <row r="132">
      <c r="J132" s="84"/>
    </row>
    <row r="133">
      <c r="J133" s="84"/>
    </row>
    <row r="134">
      <c r="J134" s="84"/>
    </row>
    <row r="135">
      <c r="J135" s="84"/>
    </row>
    <row r="136">
      <c r="J136" s="84"/>
    </row>
    <row r="137">
      <c r="J137" s="84"/>
    </row>
    <row r="138">
      <c r="J138" s="84"/>
    </row>
    <row r="139">
      <c r="J139" s="84"/>
    </row>
    <row r="140">
      <c r="J140" s="84"/>
    </row>
    <row r="141">
      <c r="J141" s="84"/>
    </row>
    <row r="142">
      <c r="J142" s="84"/>
    </row>
    <row r="143">
      <c r="J143" s="84"/>
    </row>
    <row r="144">
      <c r="J144" s="84"/>
    </row>
    <row r="145">
      <c r="J145" s="84"/>
    </row>
    <row r="146">
      <c r="J146" s="84"/>
    </row>
    <row r="147">
      <c r="J147" s="84"/>
    </row>
    <row r="148">
      <c r="J148" s="84"/>
    </row>
    <row r="149">
      <c r="J149" s="84"/>
    </row>
    <row r="150">
      <c r="J150" s="84"/>
    </row>
    <row r="151">
      <c r="J151" s="84"/>
    </row>
    <row r="152">
      <c r="J152" s="84"/>
    </row>
    <row r="153">
      <c r="J153" s="84"/>
    </row>
    <row r="154">
      <c r="J154" s="84"/>
    </row>
    <row r="155">
      <c r="J155" s="84"/>
    </row>
    <row r="156">
      <c r="J156" s="84"/>
    </row>
    <row r="157">
      <c r="J157" s="84"/>
    </row>
    <row r="158">
      <c r="J158" s="84"/>
    </row>
    <row r="159">
      <c r="J159" s="84"/>
    </row>
    <row r="160">
      <c r="J160" s="84"/>
    </row>
    <row r="161">
      <c r="J161" s="84"/>
    </row>
    <row r="162">
      <c r="J162" s="84"/>
    </row>
    <row r="163">
      <c r="J163" s="84"/>
    </row>
    <row r="164">
      <c r="J164" s="84"/>
    </row>
    <row r="165">
      <c r="J165" s="84"/>
    </row>
    <row r="166">
      <c r="J166" s="84"/>
    </row>
    <row r="167">
      <c r="J167" s="84"/>
    </row>
    <row r="168">
      <c r="J168" s="84"/>
    </row>
    <row r="169">
      <c r="J169" s="84"/>
    </row>
    <row r="170">
      <c r="J170" s="84"/>
    </row>
    <row r="171">
      <c r="J171" s="84"/>
    </row>
    <row r="172">
      <c r="J172" s="84"/>
    </row>
    <row r="173">
      <c r="J173" s="84"/>
    </row>
    <row r="174">
      <c r="J174" s="84"/>
    </row>
    <row r="175">
      <c r="J175" s="84"/>
    </row>
    <row r="176">
      <c r="J176" s="84"/>
    </row>
    <row r="177">
      <c r="J177" s="84"/>
    </row>
    <row r="178">
      <c r="J178" s="84"/>
    </row>
    <row r="179">
      <c r="J179" s="84"/>
    </row>
    <row r="180">
      <c r="J180" s="84"/>
    </row>
    <row r="181">
      <c r="J181" s="84"/>
    </row>
    <row r="182">
      <c r="J182" s="84"/>
    </row>
    <row r="183">
      <c r="J183" s="84"/>
    </row>
    <row r="184">
      <c r="J184" s="84"/>
    </row>
    <row r="185">
      <c r="J185" s="84"/>
    </row>
    <row r="186">
      <c r="J186" s="84"/>
    </row>
    <row r="187">
      <c r="J187" s="84"/>
    </row>
    <row r="188">
      <c r="J188" s="84"/>
    </row>
    <row r="189">
      <c r="J189" s="84"/>
    </row>
    <row r="190">
      <c r="J190" s="84"/>
    </row>
    <row r="191">
      <c r="J191" s="84"/>
    </row>
    <row r="192">
      <c r="J192" s="84"/>
    </row>
    <row r="193">
      <c r="J193" s="84"/>
    </row>
    <row r="194">
      <c r="J194" s="84"/>
    </row>
    <row r="195">
      <c r="J195" s="84"/>
    </row>
    <row r="196">
      <c r="J196" s="84"/>
    </row>
    <row r="197">
      <c r="J197" s="84"/>
    </row>
    <row r="198">
      <c r="J198" s="84"/>
    </row>
    <row r="199">
      <c r="J199" s="84"/>
    </row>
    <row r="200">
      <c r="J200" s="84"/>
    </row>
    <row r="201">
      <c r="J201" s="84"/>
    </row>
    <row r="202">
      <c r="J202" s="84"/>
    </row>
    <row r="203">
      <c r="J203" s="84"/>
    </row>
    <row r="204">
      <c r="J204" s="84"/>
    </row>
    <row r="205">
      <c r="J205" s="84"/>
    </row>
    <row r="206">
      <c r="J206" s="84"/>
    </row>
    <row r="207">
      <c r="J207" s="84"/>
    </row>
    <row r="208">
      <c r="J208" s="84"/>
    </row>
    <row r="209">
      <c r="J209" s="84"/>
    </row>
    <row r="210">
      <c r="J210" s="84"/>
    </row>
    <row r="211">
      <c r="J211" s="84"/>
    </row>
    <row r="212">
      <c r="J212" s="84"/>
    </row>
    <row r="213">
      <c r="J213" s="84"/>
    </row>
    <row r="214">
      <c r="J214" s="84"/>
    </row>
    <row r="215">
      <c r="J215" s="84"/>
    </row>
    <row r="216">
      <c r="J216" s="84"/>
    </row>
    <row r="217">
      <c r="J217" s="84"/>
    </row>
    <row r="218">
      <c r="J218" s="84"/>
    </row>
    <row r="219">
      <c r="J219" s="84"/>
    </row>
    <row r="220">
      <c r="J220" s="84"/>
    </row>
    <row r="221">
      <c r="J221" s="84"/>
    </row>
    <row r="222">
      <c r="J222" s="84"/>
    </row>
    <row r="223">
      <c r="J223" s="84"/>
    </row>
    <row r="224">
      <c r="J224" s="84"/>
    </row>
    <row r="225">
      <c r="J225" s="84"/>
    </row>
    <row r="226">
      <c r="J226" s="84"/>
    </row>
    <row r="227">
      <c r="J227" s="84"/>
    </row>
    <row r="228">
      <c r="J228" s="84"/>
    </row>
    <row r="229">
      <c r="J229" s="84"/>
    </row>
    <row r="230">
      <c r="J230" s="84"/>
    </row>
    <row r="231">
      <c r="J231" s="84"/>
    </row>
    <row r="232">
      <c r="J232" s="84"/>
    </row>
    <row r="233">
      <c r="J233" s="84"/>
    </row>
    <row r="234">
      <c r="J234" s="84"/>
    </row>
    <row r="235">
      <c r="J235" s="84"/>
    </row>
    <row r="236">
      <c r="J236" s="84"/>
    </row>
    <row r="237">
      <c r="J237" s="84"/>
    </row>
    <row r="238">
      <c r="J238" s="84"/>
    </row>
    <row r="239">
      <c r="J239" s="84"/>
    </row>
    <row r="240">
      <c r="J240" s="84"/>
    </row>
    <row r="241">
      <c r="J241" s="84"/>
    </row>
    <row r="242">
      <c r="J242" s="84"/>
    </row>
    <row r="243">
      <c r="J243" s="84"/>
    </row>
    <row r="244">
      <c r="J244" s="84"/>
    </row>
    <row r="245">
      <c r="J245" s="84"/>
    </row>
    <row r="246">
      <c r="J246" s="84"/>
    </row>
    <row r="247">
      <c r="J247" s="84"/>
    </row>
    <row r="248">
      <c r="J248" s="84"/>
    </row>
    <row r="249">
      <c r="J249" s="84"/>
    </row>
    <row r="250">
      <c r="J250" s="84"/>
    </row>
    <row r="251">
      <c r="J251" s="84"/>
    </row>
    <row r="252">
      <c r="J252" s="84"/>
    </row>
    <row r="253">
      <c r="J253" s="84"/>
    </row>
    <row r="254">
      <c r="J254" s="84"/>
    </row>
    <row r="255">
      <c r="J255" s="84"/>
    </row>
    <row r="256">
      <c r="J256" s="84"/>
    </row>
    <row r="257">
      <c r="J257" s="84"/>
    </row>
    <row r="258">
      <c r="J258" s="84"/>
    </row>
    <row r="259">
      <c r="J259" s="84"/>
    </row>
    <row r="260">
      <c r="J260" s="84"/>
    </row>
    <row r="261">
      <c r="J261" s="84"/>
    </row>
    <row r="262">
      <c r="J262" s="84"/>
    </row>
    <row r="263">
      <c r="J263" s="84"/>
    </row>
    <row r="264">
      <c r="J264" s="84"/>
    </row>
    <row r="265">
      <c r="J265" s="84"/>
    </row>
    <row r="266">
      <c r="J266" s="84"/>
    </row>
    <row r="267">
      <c r="J267" s="84"/>
    </row>
    <row r="268">
      <c r="J268" s="84"/>
    </row>
    <row r="269">
      <c r="J269" s="84"/>
    </row>
    <row r="270">
      <c r="J270" s="84"/>
    </row>
    <row r="271">
      <c r="J271" s="84"/>
    </row>
    <row r="272">
      <c r="J272" s="84"/>
    </row>
    <row r="273">
      <c r="J273" s="84"/>
    </row>
    <row r="274">
      <c r="J274" s="84"/>
    </row>
    <row r="275">
      <c r="J275" s="84"/>
    </row>
    <row r="276">
      <c r="J276" s="84"/>
    </row>
    <row r="277">
      <c r="J277" s="84"/>
    </row>
    <row r="278">
      <c r="J278" s="84"/>
    </row>
    <row r="279">
      <c r="J279" s="84"/>
    </row>
    <row r="280">
      <c r="J280" s="84"/>
    </row>
    <row r="281">
      <c r="J281" s="84"/>
    </row>
    <row r="282">
      <c r="J282" s="84"/>
    </row>
    <row r="283">
      <c r="J283" s="84"/>
    </row>
    <row r="284">
      <c r="J284" s="84"/>
    </row>
    <row r="285">
      <c r="J285" s="84"/>
    </row>
    <row r="286">
      <c r="J286" s="84"/>
    </row>
    <row r="287">
      <c r="J287" s="84"/>
    </row>
    <row r="288">
      <c r="J288" s="84"/>
    </row>
    <row r="289">
      <c r="J289" s="84"/>
    </row>
    <row r="290">
      <c r="J290" s="84"/>
    </row>
    <row r="291">
      <c r="J291" s="84"/>
    </row>
    <row r="292">
      <c r="J292" s="84"/>
    </row>
    <row r="293">
      <c r="J293" s="84"/>
    </row>
    <row r="294">
      <c r="J294" s="84"/>
    </row>
    <row r="295">
      <c r="J295" s="84"/>
    </row>
    <row r="296">
      <c r="J296" s="84"/>
    </row>
    <row r="297">
      <c r="J297" s="84"/>
    </row>
    <row r="298">
      <c r="J298" s="84"/>
    </row>
    <row r="299">
      <c r="J299" s="84"/>
    </row>
    <row r="300">
      <c r="J300" s="84"/>
    </row>
    <row r="301">
      <c r="J301" s="84"/>
    </row>
    <row r="302">
      <c r="J302" s="84"/>
    </row>
    <row r="303">
      <c r="J303" s="84"/>
    </row>
    <row r="304">
      <c r="J304" s="84"/>
    </row>
    <row r="305">
      <c r="J305" s="84"/>
    </row>
    <row r="306">
      <c r="J306" s="84"/>
    </row>
    <row r="307">
      <c r="J307" s="84"/>
    </row>
    <row r="308">
      <c r="J308" s="84"/>
    </row>
    <row r="309">
      <c r="J309" s="84"/>
    </row>
    <row r="310">
      <c r="J310" s="84"/>
    </row>
    <row r="311">
      <c r="J311" s="84"/>
    </row>
    <row r="312">
      <c r="J312" s="84"/>
    </row>
    <row r="313">
      <c r="J313" s="84"/>
    </row>
    <row r="314">
      <c r="J314" s="84"/>
    </row>
    <row r="315">
      <c r="J315" s="84"/>
    </row>
    <row r="316">
      <c r="J316" s="84"/>
    </row>
    <row r="317">
      <c r="J317" s="84"/>
    </row>
    <row r="318">
      <c r="J318" s="84"/>
    </row>
    <row r="319">
      <c r="J319" s="84"/>
    </row>
    <row r="320">
      <c r="J320" s="84"/>
    </row>
    <row r="321">
      <c r="J321" s="84"/>
    </row>
    <row r="322">
      <c r="J322" s="84"/>
    </row>
    <row r="323">
      <c r="J323" s="84"/>
    </row>
    <row r="324">
      <c r="J324" s="84"/>
    </row>
    <row r="325">
      <c r="J325" s="84"/>
    </row>
    <row r="326">
      <c r="J326" s="84"/>
    </row>
    <row r="327">
      <c r="J327" s="84"/>
    </row>
    <row r="328">
      <c r="J328" s="84"/>
    </row>
    <row r="329">
      <c r="J329" s="84"/>
    </row>
    <row r="330">
      <c r="J330" s="84"/>
    </row>
    <row r="331">
      <c r="J331" s="84"/>
    </row>
    <row r="332">
      <c r="J332" s="84"/>
    </row>
    <row r="333">
      <c r="J333" s="84"/>
    </row>
    <row r="334">
      <c r="J334" s="84"/>
    </row>
    <row r="335">
      <c r="J335" s="84"/>
    </row>
    <row r="336">
      <c r="J336" s="84"/>
    </row>
    <row r="337">
      <c r="J337" s="84"/>
    </row>
    <row r="338">
      <c r="J338" s="84"/>
    </row>
    <row r="339">
      <c r="J339" s="84"/>
    </row>
    <row r="340">
      <c r="J340" s="84"/>
    </row>
    <row r="341">
      <c r="J341" s="84"/>
    </row>
    <row r="342">
      <c r="J342" s="84"/>
    </row>
    <row r="343">
      <c r="J343" s="84"/>
    </row>
    <row r="344">
      <c r="J344" s="84"/>
    </row>
    <row r="345">
      <c r="J345" s="84"/>
    </row>
    <row r="346">
      <c r="J346" s="84"/>
    </row>
    <row r="347">
      <c r="J347" s="84"/>
    </row>
    <row r="348">
      <c r="J348" s="84"/>
    </row>
    <row r="349">
      <c r="J349" s="84"/>
    </row>
    <row r="350">
      <c r="J350" s="84"/>
    </row>
    <row r="351">
      <c r="J351" s="84"/>
    </row>
    <row r="352">
      <c r="J352" s="84"/>
    </row>
    <row r="353">
      <c r="J353" s="84"/>
    </row>
    <row r="354">
      <c r="J354" s="84"/>
    </row>
    <row r="355">
      <c r="J355" s="84"/>
    </row>
    <row r="356">
      <c r="J356" s="84"/>
    </row>
    <row r="357">
      <c r="J357" s="84"/>
    </row>
    <row r="358">
      <c r="J358" s="84"/>
    </row>
    <row r="359">
      <c r="J359" s="84"/>
    </row>
    <row r="360">
      <c r="J360" s="84"/>
    </row>
    <row r="361">
      <c r="J361" s="84"/>
    </row>
    <row r="362">
      <c r="J362" s="84"/>
    </row>
    <row r="363">
      <c r="J363" s="84"/>
    </row>
    <row r="364">
      <c r="J364" s="84"/>
    </row>
    <row r="365">
      <c r="J365" s="84"/>
    </row>
    <row r="366">
      <c r="J366" s="84"/>
    </row>
    <row r="367">
      <c r="J367" s="84"/>
    </row>
    <row r="368">
      <c r="J368" s="84"/>
    </row>
    <row r="369">
      <c r="J369" s="84"/>
    </row>
    <row r="370">
      <c r="J370" s="84"/>
    </row>
    <row r="371">
      <c r="J371" s="84"/>
    </row>
    <row r="372">
      <c r="J372" s="84"/>
    </row>
    <row r="373">
      <c r="J373" s="84"/>
    </row>
    <row r="374">
      <c r="J374" s="84"/>
    </row>
    <row r="375">
      <c r="J375" s="84"/>
    </row>
    <row r="376">
      <c r="J376" s="84"/>
    </row>
    <row r="377">
      <c r="J377" s="84"/>
    </row>
    <row r="378">
      <c r="J378" s="84"/>
    </row>
    <row r="379">
      <c r="J379" s="84"/>
    </row>
    <row r="380">
      <c r="J380" s="84"/>
    </row>
    <row r="381">
      <c r="J381" s="84"/>
    </row>
    <row r="382">
      <c r="J382" s="84"/>
    </row>
    <row r="383">
      <c r="J383" s="84"/>
    </row>
    <row r="384">
      <c r="J384" s="84"/>
    </row>
    <row r="385">
      <c r="J385" s="84"/>
    </row>
    <row r="386">
      <c r="J386" s="84"/>
    </row>
    <row r="387">
      <c r="J387" s="84"/>
    </row>
    <row r="388">
      <c r="J388" s="84"/>
    </row>
    <row r="389">
      <c r="J389" s="84"/>
    </row>
    <row r="390">
      <c r="J390" s="84"/>
    </row>
    <row r="391">
      <c r="J391" s="84"/>
    </row>
    <row r="392">
      <c r="J392" s="84"/>
    </row>
    <row r="393">
      <c r="J393" s="84"/>
    </row>
    <row r="394">
      <c r="J394" s="84"/>
    </row>
    <row r="395">
      <c r="J395" s="84"/>
    </row>
    <row r="396">
      <c r="J396" s="84"/>
    </row>
    <row r="397">
      <c r="J397" s="84"/>
    </row>
    <row r="398">
      <c r="J398" s="84"/>
    </row>
    <row r="399">
      <c r="J399" s="84"/>
    </row>
    <row r="400">
      <c r="J400" s="84"/>
    </row>
    <row r="401">
      <c r="J401" s="84"/>
    </row>
    <row r="402">
      <c r="J402" s="84"/>
    </row>
    <row r="403">
      <c r="J403" s="84"/>
    </row>
    <row r="404">
      <c r="J404" s="84"/>
    </row>
    <row r="405">
      <c r="J405" s="84"/>
    </row>
    <row r="406">
      <c r="J406" s="84"/>
    </row>
    <row r="407">
      <c r="J407" s="84"/>
    </row>
    <row r="408">
      <c r="J408" s="84"/>
    </row>
    <row r="409">
      <c r="J409" s="84"/>
    </row>
    <row r="410">
      <c r="J410" s="84"/>
    </row>
    <row r="411">
      <c r="J411" s="84"/>
    </row>
    <row r="412">
      <c r="J412" s="84"/>
    </row>
    <row r="413">
      <c r="J413" s="84"/>
    </row>
    <row r="414">
      <c r="J414" s="84"/>
    </row>
    <row r="415">
      <c r="J415" s="84"/>
    </row>
    <row r="416">
      <c r="J416" s="84"/>
    </row>
    <row r="417">
      <c r="J417" s="84"/>
    </row>
    <row r="418">
      <c r="J418" s="84"/>
    </row>
    <row r="419">
      <c r="J419" s="84"/>
    </row>
    <row r="420">
      <c r="J420" s="84"/>
    </row>
    <row r="421">
      <c r="J421" s="84"/>
    </row>
    <row r="422">
      <c r="J422" s="84"/>
    </row>
    <row r="423">
      <c r="J423" s="84"/>
    </row>
    <row r="424">
      <c r="J424" s="84"/>
    </row>
    <row r="425">
      <c r="J425" s="84"/>
    </row>
    <row r="426">
      <c r="J426" s="84"/>
    </row>
    <row r="427">
      <c r="J427" s="84"/>
    </row>
    <row r="428">
      <c r="J428" s="84"/>
    </row>
    <row r="429">
      <c r="J429" s="84"/>
    </row>
    <row r="430">
      <c r="J430" s="84"/>
    </row>
    <row r="431">
      <c r="J431" s="84"/>
    </row>
    <row r="432">
      <c r="J432" s="84"/>
    </row>
    <row r="433">
      <c r="J433" s="84"/>
    </row>
    <row r="434">
      <c r="J434" s="84"/>
    </row>
    <row r="435">
      <c r="J435" s="84"/>
    </row>
    <row r="436">
      <c r="J436" s="84"/>
    </row>
    <row r="437">
      <c r="J437" s="84"/>
    </row>
    <row r="438">
      <c r="J438" s="84"/>
    </row>
    <row r="439">
      <c r="J439" s="84"/>
    </row>
    <row r="440">
      <c r="J440" s="84"/>
    </row>
    <row r="441">
      <c r="J441" s="84"/>
    </row>
    <row r="442">
      <c r="J442" s="84"/>
    </row>
    <row r="443">
      <c r="J443" s="84"/>
    </row>
    <row r="444">
      <c r="J444" s="84"/>
    </row>
    <row r="445">
      <c r="J445" s="84"/>
    </row>
    <row r="446">
      <c r="J446" s="84"/>
    </row>
    <row r="447">
      <c r="J447" s="84"/>
    </row>
    <row r="448">
      <c r="J448" s="84"/>
    </row>
    <row r="449">
      <c r="J449" s="84"/>
    </row>
    <row r="450">
      <c r="J450" s="84"/>
    </row>
    <row r="451">
      <c r="J451" s="84"/>
    </row>
    <row r="452">
      <c r="J452" s="84"/>
    </row>
    <row r="453">
      <c r="J453" s="84"/>
    </row>
    <row r="454">
      <c r="J454" s="84"/>
    </row>
    <row r="455">
      <c r="J455" s="84"/>
    </row>
    <row r="456">
      <c r="J456" s="84"/>
    </row>
    <row r="457">
      <c r="J457" s="84"/>
    </row>
    <row r="458">
      <c r="J458" s="84"/>
    </row>
    <row r="459">
      <c r="J459" s="84"/>
    </row>
    <row r="460">
      <c r="J460" s="84"/>
    </row>
    <row r="461">
      <c r="J461" s="84"/>
    </row>
    <row r="462">
      <c r="J462" s="84"/>
    </row>
    <row r="463">
      <c r="J463" s="84"/>
    </row>
    <row r="464">
      <c r="J464" s="84"/>
    </row>
    <row r="465">
      <c r="J465" s="84"/>
    </row>
    <row r="466">
      <c r="J466" s="84"/>
    </row>
    <row r="467">
      <c r="J467" s="84"/>
    </row>
    <row r="468">
      <c r="J468" s="84"/>
    </row>
    <row r="469">
      <c r="J469" s="84"/>
    </row>
    <row r="470">
      <c r="J470" s="84"/>
    </row>
    <row r="471">
      <c r="J471" s="84"/>
    </row>
    <row r="472">
      <c r="J472" s="84"/>
    </row>
    <row r="473">
      <c r="J473" s="84"/>
    </row>
    <row r="474">
      <c r="J474" s="84"/>
    </row>
    <row r="475">
      <c r="J475" s="84"/>
    </row>
    <row r="476">
      <c r="J476" s="84"/>
    </row>
    <row r="477">
      <c r="J477" s="84"/>
    </row>
    <row r="478">
      <c r="J478" s="84"/>
    </row>
    <row r="479">
      <c r="J479" s="84"/>
    </row>
    <row r="480">
      <c r="J480" s="84"/>
    </row>
    <row r="481">
      <c r="J481" s="84"/>
    </row>
    <row r="482">
      <c r="J482" s="84"/>
    </row>
    <row r="483">
      <c r="J483" s="84"/>
    </row>
    <row r="484">
      <c r="J484" s="84"/>
    </row>
    <row r="485">
      <c r="J485" s="84"/>
    </row>
    <row r="486">
      <c r="J486" s="84"/>
    </row>
    <row r="487">
      <c r="J487" s="84"/>
    </row>
    <row r="488">
      <c r="J488" s="84"/>
    </row>
    <row r="489">
      <c r="J489" s="84"/>
    </row>
    <row r="490">
      <c r="J490" s="84"/>
    </row>
    <row r="491">
      <c r="J491" s="84"/>
    </row>
    <row r="492">
      <c r="J492" s="84"/>
    </row>
    <row r="493">
      <c r="J493" s="84"/>
    </row>
    <row r="494">
      <c r="J494" s="84"/>
    </row>
    <row r="495">
      <c r="J495" s="84"/>
    </row>
    <row r="496">
      <c r="J496" s="84"/>
    </row>
    <row r="497">
      <c r="J497" s="84"/>
    </row>
    <row r="498">
      <c r="J498" s="84"/>
    </row>
    <row r="499">
      <c r="J499" s="84"/>
    </row>
    <row r="500">
      <c r="J500" s="84"/>
    </row>
    <row r="501">
      <c r="J501" s="84"/>
    </row>
    <row r="502">
      <c r="J502" s="84"/>
    </row>
    <row r="503">
      <c r="J503" s="84"/>
    </row>
    <row r="504">
      <c r="J504" s="84"/>
    </row>
    <row r="505">
      <c r="J505" s="84"/>
    </row>
    <row r="506">
      <c r="J506" s="84"/>
    </row>
    <row r="507">
      <c r="J507" s="84"/>
    </row>
    <row r="508">
      <c r="J508" s="84"/>
    </row>
    <row r="509">
      <c r="J509" s="84"/>
    </row>
    <row r="510">
      <c r="J510" s="84"/>
    </row>
    <row r="511">
      <c r="J511" s="84"/>
    </row>
    <row r="512">
      <c r="J512" s="84"/>
    </row>
    <row r="513">
      <c r="J513" s="84"/>
    </row>
    <row r="514">
      <c r="J514" s="84"/>
    </row>
    <row r="515">
      <c r="J515" s="84"/>
    </row>
    <row r="516">
      <c r="J516" s="84"/>
    </row>
    <row r="517">
      <c r="J517" s="84"/>
    </row>
    <row r="518">
      <c r="J518" s="84"/>
    </row>
    <row r="519">
      <c r="J519" s="84"/>
    </row>
    <row r="520">
      <c r="J520" s="84"/>
    </row>
    <row r="521">
      <c r="J521" s="84"/>
    </row>
    <row r="522">
      <c r="J522" s="84"/>
    </row>
    <row r="523">
      <c r="J523" s="84"/>
    </row>
    <row r="524">
      <c r="J524" s="84"/>
    </row>
    <row r="525">
      <c r="J525" s="84"/>
    </row>
    <row r="526">
      <c r="J526" s="84"/>
    </row>
    <row r="527">
      <c r="J527" s="84"/>
    </row>
    <row r="528">
      <c r="J528" s="84"/>
    </row>
    <row r="529">
      <c r="J529" s="84"/>
    </row>
    <row r="530">
      <c r="J530" s="84"/>
    </row>
    <row r="531">
      <c r="J531" s="84"/>
    </row>
    <row r="532">
      <c r="J532" s="84"/>
    </row>
    <row r="533">
      <c r="J533" s="84"/>
    </row>
    <row r="534">
      <c r="J534" s="84"/>
    </row>
    <row r="535">
      <c r="J535" s="84"/>
    </row>
    <row r="536">
      <c r="J536" s="84"/>
    </row>
    <row r="537">
      <c r="J537" s="84"/>
    </row>
    <row r="538">
      <c r="J538" s="84"/>
    </row>
    <row r="539">
      <c r="J539" s="84"/>
    </row>
    <row r="540">
      <c r="J540" s="84"/>
    </row>
    <row r="541">
      <c r="J541" s="84"/>
    </row>
    <row r="542">
      <c r="J542" s="84"/>
    </row>
    <row r="543">
      <c r="J543" s="84"/>
    </row>
    <row r="544">
      <c r="J544" s="84"/>
    </row>
    <row r="545">
      <c r="J545" s="84"/>
    </row>
    <row r="546">
      <c r="J546" s="84"/>
    </row>
    <row r="547">
      <c r="J547" s="84"/>
    </row>
    <row r="548">
      <c r="J548" s="84"/>
    </row>
    <row r="549">
      <c r="J549" s="84"/>
    </row>
    <row r="550">
      <c r="J550" s="84"/>
    </row>
    <row r="551">
      <c r="J551" s="84"/>
    </row>
    <row r="552">
      <c r="J552" s="84"/>
    </row>
    <row r="553">
      <c r="J553" s="84"/>
    </row>
    <row r="554">
      <c r="J554" s="84"/>
    </row>
    <row r="555">
      <c r="J555" s="84"/>
    </row>
    <row r="556">
      <c r="J556" s="84"/>
    </row>
    <row r="557">
      <c r="J557" s="84"/>
    </row>
    <row r="558">
      <c r="J558" s="84"/>
    </row>
    <row r="559">
      <c r="J559" s="84"/>
    </row>
    <row r="560">
      <c r="J560" s="84"/>
    </row>
    <row r="561">
      <c r="J561" s="84"/>
    </row>
    <row r="562">
      <c r="J562" s="84"/>
    </row>
    <row r="563">
      <c r="J563" s="84"/>
    </row>
    <row r="564">
      <c r="J564" s="84"/>
    </row>
    <row r="565">
      <c r="J565" s="84"/>
    </row>
    <row r="566">
      <c r="J566" s="84"/>
    </row>
    <row r="567">
      <c r="J567" s="84"/>
    </row>
    <row r="568">
      <c r="J568" s="84"/>
    </row>
    <row r="569">
      <c r="J569" s="84"/>
    </row>
    <row r="570">
      <c r="J570" s="84"/>
    </row>
    <row r="571">
      <c r="J571" s="84"/>
    </row>
    <row r="572">
      <c r="J572" s="84"/>
    </row>
    <row r="573">
      <c r="J573" s="84"/>
    </row>
    <row r="574">
      <c r="J574" s="84"/>
    </row>
    <row r="575">
      <c r="J575" s="84"/>
    </row>
    <row r="576">
      <c r="J576" s="84"/>
    </row>
    <row r="577">
      <c r="J577" s="84"/>
    </row>
    <row r="578">
      <c r="J578" s="84"/>
    </row>
    <row r="579">
      <c r="J579" s="84"/>
    </row>
    <row r="580">
      <c r="J580" s="84"/>
    </row>
    <row r="581">
      <c r="J581" s="84"/>
    </row>
    <row r="582">
      <c r="J582" s="84"/>
    </row>
    <row r="583">
      <c r="J583" s="84"/>
    </row>
    <row r="584">
      <c r="J584" s="84"/>
    </row>
    <row r="585">
      <c r="J585" s="84"/>
    </row>
    <row r="586">
      <c r="J586" s="84"/>
    </row>
    <row r="587">
      <c r="J587" s="84"/>
    </row>
    <row r="588">
      <c r="J588" s="84"/>
    </row>
    <row r="589">
      <c r="J589" s="84"/>
    </row>
    <row r="590">
      <c r="J590" s="84"/>
    </row>
    <row r="591">
      <c r="J591" s="84"/>
    </row>
    <row r="592">
      <c r="J592" s="84"/>
    </row>
    <row r="593">
      <c r="J593" s="84"/>
    </row>
    <row r="594">
      <c r="J594" s="84"/>
    </row>
    <row r="595">
      <c r="J595" s="84"/>
    </row>
    <row r="596">
      <c r="J596" s="84"/>
    </row>
    <row r="597">
      <c r="J597" s="84"/>
    </row>
    <row r="598">
      <c r="J598" s="84"/>
    </row>
    <row r="599">
      <c r="J599" s="84"/>
    </row>
    <row r="600">
      <c r="J600" s="84"/>
    </row>
    <row r="601">
      <c r="J601" s="84"/>
    </row>
    <row r="602">
      <c r="J602" s="84"/>
    </row>
    <row r="603">
      <c r="J603" s="84"/>
    </row>
    <row r="604">
      <c r="J604" s="84"/>
    </row>
    <row r="605">
      <c r="J605" s="84"/>
    </row>
    <row r="606">
      <c r="J606" s="84"/>
    </row>
    <row r="607">
      <c r="J607" s="84"/>
    </row>
    <row r="608">
      <c r="J608" s="84"/>
    </row>
    <row r="609">
      <c r="J609" s="84"/>
    </row>
    <row r="610">
      <c r="J610" s="84"/>
    </row>
    <row r="611">
      <c r="J611" s="84"/>
    </row>
    <row r="612">
      <c r="J612" s="84"/>
    </row>
    <row r="613">
      <c r="J613" s="84"/>
    </row>
    <row r="614">
      <c r="J614" s="84"/>
    </row>
    <row r="615">
      <c r="J615" s="84"/>
    </row>
    <row r="616">
      <c r="J616" s="84"/>
    </row>
    <row r="617">
      <c r="J617" s="84"/>
    </row>
    <row r="618">
      <c r="J618" s="84"/>
    </row>
    <row r="619">
      <c r="J619" s="84"/>
    </row>
    <row r="620">
      <c r="J620" s="84"/>
    </row>
    <row r="621">
      <c r="J621" s="84"/>
    </row>
    <row r="622">
      <c r="J622" s="84"/>
    </row>
    <row r="623">
      <c r="J623" s="84"/>
    </row>
    <row r="624">
      <c r="J624" s="84"/>
    </row>
    <row r="625">
      <c r="J625" s="84"/>
    </row>
    <row r="626">
      <c r="J626" s="84"/>
    </row>
    <row r="627">
      <c r="J627" s="84"/>
    </row>
    <row r="628">
      <c r="J628" s="84"/>
    </row>
    <row r="629">
      <c r="J629" s="84"/>
    </row>
    <row r="630">
      <c r="J630" s="84"/>
    </row>
    <row r="631">
      <c r="J631" s="84"/>
    </row>
    <row r="632">
      <c r="J632" s="84"/>
    </row>
    <row r="633">
      <c r="J633" s="84"/>
    </row>
    <row r="634">
      <c r="J634" s="84"/>
    </row>
    <row r="635">
      <c r="J635" s="84"/>
    </row>
    <row r="636">
      <c r="J636" s="84"/>
    </row>
    <row r="637">
      <c r="J637" s="84"/>
    </row>
    <row r="638">
      <c r="J638" s="84"/>
    </row>
    <row r="639">
      <c r="J639" s="84"/>
    </row>
    <row r="640">
      <c r="J640" s="84"/>
    </row>
    <row r="641">
      <c r="J641" s="84"/>
    </row>
    <row r="642">
      <c r="J642" s="84"/>
    </row>
    <row r="643">
      <c r="J643" s="84"/>
    </row>
    <row r="644">
      <c r="J644" s="84"/>
    </row>
    <row r="645">
      <c r="J645" s="84"/>
    </row>
    <row r="646">
      <c r="J646" s="84"/>
    </row>
    <row r="647">
      <c r="J647" s="84"/>
    </row>
    <row r="648">
      <c r="J648" s="84"/>
    </row>
    <row r="649">
      <c r="J649" s="84"/>
    </row>
    <row r="650">
      <c r="J650" s="84"/>
    </row>
    <row r="651">
      <c r="J651" s="84"/>
    </row>
    <row r="652">
      <c r="J652" s="84"/>
    </row>
    <row r="653">
      <c r="J653" s="84"/>
    </row>
    <row r="654">
      <c r="J654" s="84"/>
    </row>
    <row r="655">
      <c r="J655" s="84"/>
    </row>
    <row r="656">
      <c r="J656" s="84"/>
    </row>
    <row r="657">
      <c r="J657" s="84"/>
    </row>
    <row r="658">
      <c r="J658" s="84"/>
    </row>
    <row r="659">
      <c r="J659" s="84"/>
    </row>
    <row r="660">
      <c r="J660" s="84"/>
    </row>
    <row r="661">
      <c r="J661" s="84"/>
    </row>
    <row r="662">
      <c r="J662" s="84"/>
    </row>
    <row r="663">
      <c r="J663" s="84"/>
    </row>
    <row r="664">
      <c r="J664" s="84"/>
    </row>
    <row r="665">
      <c r="J665" s="84"/>
    </row>
    <row r="666">
      <c r="J666" s="84"/>
    </row>
    <row r="667">
      <c r="J667" s="84"/>
    </row>
    <row r="668">
      <c r="J668" s="84"/>
    </row>
    <row r="669">
      <c r="J669" s="84"/>
    </row>
    <row r="670">
      <c r="J670" s="84"/>
    </row>
    <row r="671">
      <c r="J671" s="84"/>
    </row>
    <row r="672">
      <c r="J672" s="84"/>
    </row>
    <row r="673">
      <c r="J673" s="84"/>
    </row>
    <row r="674">
      <c r="J674" s="84"/>
    </row>
    <row r="675">
      <c r="J675" s="84"/>
    </row>
    <row r="676">
      <c r="J676" s="84"/>
    </row>
    <row r="677">
      <c r="J677" s="84"/>
    </row>
    <row r="678">
      <c r="J678" s="84"/>
    </row>
    <row r="679">
      <c r="J679" s="84"/>
    </row>
    <row r="680">
      <c r="J680" s="84"/>
    </row>
    <row r="681">
      <c r="J681" s="84"/>
    </row>
    <row r="682">
      <c r="J682" s="84"/>
    </row>
    <row r="683">
      <c r="J683" s="84"/>
    </row>
    <row r="684">
      <c r="J684" s="84"/>
    </row>
    <row r="685">
      <c r="J685" s="84"/>
    </row>
    <row r="686">
      <c r="J686" s="84"/>
    </row>
    <row r="687">
      <c r="J687" s="84"/>
    </row>
    <row r="688">
      <c r="J688" s="84"/>
    </row>
    <row r="689">
      <c r="J689" s="84"/>
    </row>
    <row r="690">
      <c r="J690" s="84"/>
    </row>
    <row r="691">
      <c r="J691" s="84"/>
    </row>
    <row r="692">
      <c r="J692" s="84"/>
    </row>
    <row r="693">
      <c r="J693" s="84"/>
    </row>
    <row r="694">
      <c r="J694" s="84"/>
    </row>
    <row r="695">
      <c r="J695" s="84"/>
    </row>
    <row r="696">
      <c r="J696" s="84"/>
    </row>
    <row r="697">
      <c r="J697" s="84"/>
    </row>
    <row r="698">
      <c r="J698" s="84"/>
    </row>
    <row r="699">
      <c r="J699" s="84"/>
    </row>
    <row r="700">
      <c r="J700" s="84"/>
    </row>
    <row r="701">
      <c r="J701" s="84"/>
    </row>
    <row r="702">
      <c r="J702" s="84"/>
    </row>
    <row r="703">
      <c r="J703" s="84"/>
    </row>
    <row r="704">
      <c r="J704" s="84"/>
    </row>
    <row r="705">
      <c r="J705" s="84"/>
    </row>
    <row r="706">
      <c r="J706" s="84"/>
    </row>
    <row r="707">
      <c r="J707" s="84"/>
    </row>
    <row r="708">
      <c r="J708" s="84"/>
    </row>
    <row r="709">
      <c r="J709" s="84"/>
    </row>
    <row r="710">
      <c r="J710" s="84"/>
    </row>
    <row r="711">
      <c r="J711" s="84"/>
    </row>
    <row r="712">
      <c r="J712" s="84"/>
    </row>
    <row r="713">
      <c r="J713" s="84"/>
    </row>
    <row r="714">
      <c r="J714" s="84"/>
    </row>
    <row r="715">
      <c r="J715" s="84"/>
    </row>
    <row r="716">
      <c r="J716" s="84"/>
    </row>
    <row r="717">
      <c r="J717" s="84"/>
    </row>
    <row r="718">
      <c r="J718" s="84"/>
    </row>
    <row r="719">
      <c r="J719" s="84"/>
    </row>
    <row r="720">
      <c r="J720" s="84"/>
    </row>
    <row r="721">
      <c r="J721" s="84"/>
    </row>
    <row r="722">
      <c r="J722" s="84"/>
    </row>
    <row r="723">
      <c r="J723" s="84"/>
    </row>
    <row r="724">
      <c r="J724" s="84"/>
    </row>
    <row r="725">
      <c r="J725" s="84"/>
    </row>
    <row r="726">
      <c r="J726" s="84"/>
    </row>
    <row r="727">
      <c r="J727" s="84"/>
    </row>
    <row r="728">
      <c r="J728" s="84"/>
    </row>
    <row r="729">
      <c r="J729" s="84"/>
    </row>
    <row r="730">
      <c r="J730" s="84"/>
    </row>
    <row r="731">
      <c r="J731" s="84"/>
    </row>
    <row r="732">
      <c r="J732" s="84"/>
    </row>
    <row r="733">
      <c r="J733" s="84"/>
    </row>
    <row r="734">
      <c r="J734" s="84"/>
    </row>
    <row r="735">
      <c r="J735" s="84"/>
    </row>
    <row r="736">
      <c r="J736" s="84"/>
    </row>
    <row r="737">
      <c r="J737" s="84"/>
    </row>
    <row r="738">
      <c r="J738" s="84"/>
    </row>
    <row r="739">
      <c r="J739" s="84"/>
    </row>
    <row r="740">
      <c r="J740" s="84"/>
    </row>
    <row r="741">
      <c r="J741" s="84"/>
    </row>
    <row r="742">
      <c r="J742" s="84"/>
    </row>
    <row r="743">
      <c r="J743" s="84"/>
    </row>
    <row r="744">
      <c r="J744" s="84"/>
    </row>
    <row r="745">
      <c r="J745" s="84"/>
    </row>
    <row r="746">
      <c r="J746" s="84"/>
    </row>
    <row r="747">
      <c r="J747" s="84"/>
    </row>
    <row r="748">
      <c r="J748" s="84"/>
    </row>
    <row r="749">
      <c r="J749" s="84"/>
    </row>
    <row r="750">
      <c r="J750" s="84"/>
    </row>
    <row r="751">
      <c r="J751" s="84"/>
    </row>
    <row r="752">
      <c r="J752" s="84"/>
    </row>
    <row r="753">
      <c r="J753" s="84"/>
    </row>
    <row r="754">
      <c r="J754" s="84"/>
    </row>
    <row r="755">
      <c r="J755" s="84"/>
    </row>
    <row r="756">
      <c r="J756" s="84"/>
    </row>
    <row r="757">
      <c r="J757" s="84"/>
    </row>
    <row r="758">
      <c r="J758" s="84"/>
    </row>
    <row r="759">
      <c r="J759" s="84"/>
    </row>
    <row r="760">
      <c r="J760" s="84"/>
    </row>
    <row r="761">
      <c r="J761" s="84"/>
    </row>
    <row r="762">
      <c r="J762" s="84"/>
    </row>
    <row r="763">
      <c r="J763" s="84"/>
    </row>
    <row r="764">
      <c r="J764" s="84"/>
    </row>
    <row r="765">
      <c r="J765" s="84"/>
    </row>
    <row r="766">
      <c r="J766" s="84"/>
    </row>
    <row r="767">
      <c r="J767" s="84"/>
    </row>
    <row r="768">
      <c r="J768" s="84"/>
    </row>
    <row r="769">
      <c r="J769" s="84"/>
    </row>
    <row r="770">
      <c r="J770" s="84"/>
    </row>
    <row r="771">
      <c r="J771" s="84"/>
    </row>
    <row r="772">
      <c r="J772" s="84"/>
    </row>
    <row r="773">
      <c r="J773" s="84"/>
    </row>
    <row r="774">
      <c r="J774" s="84"/>
    </row>
    <row r="775">
      <c r="J775" s="84"/>
    </row>
    <row r="776">
      <c r="J776" s="84"/>
    </row>
    <row r="777">
      <c r="J777" s="84"/>
    </row>
    <row r="778">
      <c r="J778" s="84"/>
    </row>
    <row r="779">
      <c r="J779" s="84"/>
    </row>
    <row r="780">
      <c r="J780" s="84"/>
    </row>
    <row r="781">
      <c r="J781" s="84"/>
    </row>
    <row r="782">
      <c r="J782" s="84"/>
    </row>
    <row r="783">
      <c r="J783" s="84"/>
    </row>
    <row r="784">
      <c r="J784" s="84"/>
    </row>
    <row r="785">
      <c r="J785" s="84"/>
    </row>
    <row r="786">
      <c r="J786" s="84"/>
    </row>
    <row r="787">
      <c r="J787" s="84"/>
    </row>
    <row r="788">
      <c r="J788" s="84"/>
    </row>
    <row r="789">
      <c r="J789" s="84"/>
    </row>
    <row r="790">
      <c r="J790" s="84"/>
    </row>
    <row r="791">
      <c r="J791" s="84"/>
    </row>
    <row r="792">
      <c r="J792" s="84"/>
    </row>
    <row r="793">
      <c r="J793" s="84"/>
    </row>
    <row r="794">
      <c r="J794" s="84"/>
    </row>
    <row r="795">
      <c r="J795" s="84"/>
    </row>
    <row r="796">
      <c r="J796" s="84"/>
    </row>
    <row r="797">
      <c r="J797" s="84"/>
    </row>
    <row r="798">
      <c r="J798" s="84"/>
    </row>
    <row r="799">
      <c r="J799" s="84"/>
    </row>
    <row r="800">
      <c r="J800" s="84"/>
    </row>
    <row r="801">
      <c r="J801" s="84"/>
    </row>
    <row r="802">
      <c r="J802" s="84"/>
    </row>
    <row r="803">
      <c r="J803" s="84"/>
    </row>
    <row r="804">
      <c r="J804" s="84"/>
    </row>
    <row r="805">
      <c r="J805" s="84"/>
    </row>
    <row r="806">
      <c r="J806" s="84"/>
    </row>
    <row r="807">
      <c r="J807" s="84"/>
    </row>
    <row r="808">
      <c r="J808" s="84"/>
    </row>
    <row r="809">
      <c r="J809" s="84"/>
    </row>
    <row r="810">
      <c r="J810" s="84"/>
    </row>
    <row r="811">
      <c r="J811" s="84"/>
    </row>
    <row r="812">
      <c r="J812" s="84"/>
    </row>
    <row r="813">
      <c r="J813" s="84"/>
    </row>
    <row r="814">
      <c r="J814" s="84"/>
    </row>
    <row r="815">
      <c r="J815" s="84"/>
    </row>
    <row r="816">
      <c r="J816" s="84"/>
    </row>
    <row r="817">
      <c r="J817" s="84"/>
    </row>
    <row r="818">
      <c r="J818" s="84"/>
    </row>
    <row r="819">
      <c r="J819" s="84"/>
    </row>
    <row r="820">
      <c r="J820" s="84"/>
    </row>
    <row r="821">
      <c r="J821" s="84"/>
    </row>
    <row r="822">
      <c r="J822" s="84"/>
    </row>
    <row r="823">
      <c r="J823" s="84"/>
    </row>
    <row r="824">
      <c r="J824" s="84"/>
    </row>
    <row r="825">
      <c r="J825" s="84"/>
    </row>
    <row r="826">
      <c r="J826" s="84"/>
    </row>
    <row r="827">
      <c r="J827" s="84"/>
    </row>
    <row r="828">
      <c r="J828" s="84"/>
    </row>
    <row r="829">
      <c r="J829" s="84"/>
    </row>
    <row r="830">
      <c r="J830" s="84"/>
    </row>
    <row r="831">
      <c r="J831" s="84"/>
    </row>
    <row r="832">
      <c r="J832" s="84"/>
    </row>
    <row r="833">
      <c r="J833" s="84"/>
    </row>
    <row r="834">
      <c r="J834" s="84"/>
    </row>
    <row r="835">
      <c r="J835" s="84"/>
    </row>
    <row r="836">
      <c r="J836" s="84"/>
    </row>
    <row r="837">
      <c r="J837" s="84"/>
    </row>
    <row r="838">
      <c r="J838" s="84"/>
    </row>
    <row r="839">
      <c r="J839" s="84"/>
    </row>
    <row r="840">
      <c r="J840" s="84"/>
    </row>
    <row r="841">
      <c r="J841" s="84"/>
    </row>
    <row r="842">
      <c r="J842" s="84"/>
    </row>
    <row r="843">
      <c r="J843" s="84"/>
    </row>
    <row r="844">
      <c r="J844" s="84"/>
    </row>
    <row r="845">
      <c r="J845" s="84"/>
    </row>
    <row r="846">
      <c r="J846" s="84"/>
    </row>
    <row r="847">
      <c r="J847" s="84"/>
    </row>
    <row r="848">
      <c r="J848" s="84"/>
    </row>
    <row r="849">
      <c r="J849" s="84"/>
    </row>
    <row r="850">
      <c r="J850" s="84"/>
    </row>
    <row r="851">
      <c r="J851" s="84"/>
    </row>
    <row r="852">
      <c r="J852" s="84"/>
    </row>
    <row r="853">
      <c r="J853" s="84"/>
    </row>
    <row r="854">
      <c r="J854" s="84"/>
    </row>
    <row r="855">
      <c r="J855" s="84"/>
    </row>
    <row r="856">
      <c r="J856" s="84"/>
    </row>
    <row r="857">
      <c r="J857" s="84"/>
    </row>
    <row r="858">
      <c r="J858" s="84"/>
    </row>
    <row r="859">
      <c r="J859" s="84"/>
    </row>
    <row r="860">
      <c r="J860" s="84"/>
    </row>
    <row r="861">
      <c r="J861" s="84"/>
    </row>
    <row r="862">
      <c r="J862" s="84"/>
    </row>
    <row r="863">
      <c r="J863" s="84"/>
    </row>
    <row r="864">
      <c r="J864" s="84"/>
    </row>
    <row r="865">
      <c r="J865" s="84"/>
    </row>
    <row r="866">
      <c r="J866" s="84"/>
    </row>
    <row r="867">
      <c r="J867" s="84"/>
    </row>
    <row r="868">
      <c r="J868" s="84"/>
    </row>
    <row r="869">
      <c r="J869" s="84"/>
    </row>
    <row r="870">
      <c r="J870" s="84"/>
    </row>
    <row r="871">
      <c r="J871" s="84"/>
    </row>
    <row r="872">
      <c r="J872" s="84"/>
    </row>
    <row r="873">
      <c r="J873" s="84"/>
    </row>
    <row r="874">
      <c r="J874" s="84"/>
    </row>
    <row r="875">
      <c r="J875" s="84"/>
    </row>
    <row r="876">
      <c r="J876" s="84"/>
    </row>
    <row r="877">
      <c r="J877" s="84"/>
    </row>
    <row r="878">
      <c r="J878" s="84"/>
    </row>
    <row r="879">
      <c r="J879" s="84"/>
    </row>
    <row r="880">
      <c r="J880" s="84"/>
    </row>
    <row r="881">
      <c r="J881" s="84"/>
    </row>
    <row r="882">
      <c r="J882" s="84"/>
    </row>
    <row r="883">
      <c r="J883" s="84"/>
    </row>
    <row r="884">
      <c r="J884" s="84"/>
    </row>
    <row r="885">
      <c r="J885" s="84"/>
    </row>
    <row r="886">
      <c r="J886" s="84"/>
    </row>
    <row r="887">
      <c r="J887" s="84"/>
    </row>
    <row r="888">
      <c r="J888" s="84"/>
    </row>
    <row r="889">
      <c r="J889" s="84"/>
    </row>
    <row r="890">
      <c r="J890" s="84"/>
    </row>
    <row r="891">
      <c r="J891" s="84"/>
    </row>
    <row r="892">
      <c r="J892" s="84"/>
    </row>
    <row r="893">
      <c r="J893" s="84"/>
    </row>
    <row r="894">
      <c r="J894" s="84"/>
    </row>
    <row r="895">
      <c r="J895" s="84"/>
    </row>
    <row r="896">
      <c r="J896" s="84"/>
    </row>
    <row r="897">
      <c r="J897" s="84"/>
    </row>
    <row r="898">
      <c r="J898" s="84"/>
    </row>
    <row r="899">
      <c r="J899" s="84"/>
    </row>
    <row r="900">
      <c r="J900" s="84"/>
    </row>
    <row r="901">
      <c r="J901" s="84"/>
    </row>
    <row r="902">
      <c r="J902" s="84"/>
    </row>
    <row r="903">
      <c r="J903" s="84"/>
    </row>
    <row r="904">
      <c r="J904" s="84"/>
    </row>
    <row r="905">
      <c r="J905" s="84"/>
    </row>
    <row r="906">
      <c r="J906" s="84"/>
    </row>
    <row r="907">
      <c r="J907" s="84"/>
    </row>
    <row r="908">
      <c r="J908" s="84"/>
    </row>
    <row r="909">
      <c r="J909" s="84"/>
    </row>
    <row r="910">
      <c r="J910" s="84"/>
    </row>
    <row r="911">
      <c r="J911" s="84"/>
    </row>
    <row r="912">
      <c r="J912" s="84"/>
    </row>
    <row r="913">
      <c r="J913" s="84"/>
    </row>
    <row r="914">
      <c r="J914" s="84"/>
    </row>
    <row r="915">
      <c r="J915" s="84"/>
    </row>
    <row r="916">
      <c r="J916" s="84"/>
    </row>
    <row r="917">
      <c r="J917" s="84"/>
    </row>
    <row r="918">
      <c r="J918" s="84"/>
    </row>
    <row r="919">
      <c r="J919" s="84"/>
    </row>
    <row r="920">
      <c r="J920" s="84"/>
    </row>
    <row r="921">
      <c r="J921" s="84"/>
    </row>
    <row r="922">
      <c r="J922" s="84"/>
    </row>
    <row r="923">
      <c r="J923" s="84"/>
    </row>
    <row r="924">
      <c r="J924" s="84"/>
    </row>
    <row r="925">
      <c r="J925" s="84"/>
    </row>
    <row r="926">
      <c r="J926" s="84"/>
    </row>
    <row r="927">
      <c r="J927" s="84"/>
    </row>
    <row r="928">
      <c r="J928" s="84"/>
    </row>
    <row r="929">
      <c r="J929" s="84"/>
    </row>
    <row r="930">
      <c r="J930" s="84"/>
    </row>
    <row r="931">
      <c r="J931" s="84"/>
    </row>
    <row r="932">
      <c r="J932" s="84"/>
    </row>
    <row r="933">
      <c r="J933" s="84"/>
    </row>
    <row r="934">
      <c r="J934" s="84"/>
    </row>
    <row r="935">
      <c r="J935" s="84"/>
    </row>
    <row r="936">
      <c r="J936" s="84"/>
    </row>
    <row r="937">
      <c r="J937" s="84"/>
    </row>
    <row r="938">
      <c r="J938" s="84"/>
    </row>
    <row r="939">
      <c r="J939" s="84"/>
    </row>
    <row r="940">
      <c r="J940" s="84"/>
    </row>
    <row r="941">
      <c r="J941" s="84"/>
    </row>
    <row r="942">
      <c r="J942" s="84"/>
    </row>
    <row r="943">
      <c r="J943" s="84"/>
    </row>
    <row r="944">
      <c r="J944" s="84"/>
    </row>
    <row r="945">
      <c r="J945" s="84"/>
    </row>
    <row r="946">
      <c r="J946" s="84"/>
    </row>
    <row r="947">
      <c r="J947" s="84"/>
    </row>
    <row r="948">
      <c r="J948" s="84"/>
    </row>
    <row r="949">
      <c r="J949" s="84"/>
    </row>
    <row r="950">
      <c r="J950" s="84"/>
    </row>
    <row r="951">
      <c r="J951" s="84"/>
    </row>
    <row r="952">
      <c r="J952" s="84"/>
    </row>
    <row r="953">
      <c r="J953" s="84"/>
    </row>
    <row r="954">
      <c r="J954" s="84"/>
    </row>
    <row r="955">
      <c r="J955" s="84"/>
    </row>
    <row r="956">
      <c r="J956" s="84"/>
    </row>
    <row r="957">
      <c r="J957" s="84"/>
    </row>
    <row r="958">
      <c r="J958" s="84"/>
    </row>
    <row r="959">
      <c r="J959" s="84"/>
    </row>
    <row r="960">
      <c r="J960" s="84"/>
    </row>
    <row r="961">
      <c r="J961" s="84"/>
    </row>
    <row r="962">
      <c r="J962" s="84"/>
    </row>
    <row r="963">
      <c r="J963" s="84"/>
    </row>
    <row r="964">
      <c r="J964" s="84"/>
    </row>
    <row r="965">
      <c r="J965" s="84"/>
    </row>
    <row r="966">
      <c r="J966" s="84"/>
    </row>
    <row r="967">
      <c r="J967" s="84"/>
    </row>
    <row r="968">
      <c r="J968" s="84"/>
    </row>
    <row r="969">
      <c r="J969" s="84"/>
    </row>
    <row r="970">
      <c r="J970" s="84"/>
    </row>
    <row r="971">
      <c r="J971" s="84"/>
    </row>
    <row r="972">
      <c r="J972" s="84"/>
    </row>
    <row r="973">
      <c r="J973" s="84"/>
    </row>
    <row r="974">
      <c r="J974" s="84"/>
    </row>
    <row r="975">
      <c r="J975" s="84"/>
    </row>
    <row r="976">
      <c r="J976" s="84"/>
    </row>
    <row r="977">
      <c r="J977" s="84"/>
    </row>
    <row r="978">
      <c r="J978" s="84"/>
    </row>
    <row r="979">
      <c r="J979" s="84"/>
    </row>
    <row r="980">
      <c r="J980" s="84"/>
    </row>
    <row r="981">
      <c r="J981" s="84"/>
    </row>
    <row r="982">
      <c r="J982" s="84"/>
    </row>
    <row r="983">
      <c r="J983" s="84"/>
    </row>
    <row r="984">
      <c r="J984" s="84"/>
    </row>
    <row r="985">
      <c r="J985" s="84"/>
    </row>
    <row r="986">
      <c r="J986" s="84"/>
    </row>
    <row r="987">
      <c r="J987" s="84"/>
    </row>
    <row r="988">
      <c r="J988" s="84"/>
    </row>
    <row r="989">
      <c r="J989" s="84"/>
    </row>
    <row r="990">
      <c r="J990" s="84"/>
    </row>
    <row r="991">
      <c r="J991" s="84"/>
    </row>
    <row r="992">
      <c r="J992" s="84"/>
    </row>
    <row r="993">
      <c r="J993" s="84"/>
    </row>
    <row r="994">
      <c r="J994" s="84"/>
    </row>
    <row r="995">
      <c r="J995" s="84"/>
    </row>
    <row r="996">
      <c r="J996" s="84"/>
    </row>
    <row r="997">
      <c r="J997" s="84"/>
    </row>
    <row r="998">
      <c r="J998" s="84"/>
    </row>
    <row r="999">
      <c r="J999" s="84"/>
    </row>
    <row r="1000">
      <c r="J1000" s="84"/>
    </row>
    <row r="1001">
      <c r="J1001" s="84"/>
    </row>
    <row r="1002">
      <c r="J1002" s="84"/>
    </row>
    <row r="1003">
      <c r="J1003" s="84"/>
    </row>
    <row r="1004">
      <c r="J1004" s="84"/>
    </row>
    <row r="1005">
      <c r="J1005" s="8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30.0"/>
    <col customWidth="1" min="4" max="4" width="51.88"/>
    <col customWidth="1" min="5" max="5" width="44.25"/>
  </cols>
  <sheetData>
    <row r="1">
      <c r="A1" s="85" t="s">
        <v>82</v>
      </c>
      <c r="B1" s="2" t="s">
        <v>83</v>
      </c>
      <c r="C1" s="2" t="s">
        <v>84</v>
      </c>
      <c r="D1" s="2" t="s">
        <v>85</v>
      </c>
      <c r="E1" s="5" t="s">
        <v>86</v>
      </c>
    </row>
    <row r="2">
      <c r="A2" s="86">
        <v>1.0</v>
      </c>
      <c r="B2" s="87">
        <v>45897.0</v>
      </c>
      <c r="C2" s="88" t="s">
        <v>87</v>
      </c>
      <c r="D2" s="89" t="s">
        <v>88</v>
      </c>
      <c r="E2" s="90"/>
    </row>
  </sheetData>
  <dataValidations>
    <dataValidation type="custom" allowBlank="1" showDropDown="1" sqref="B2">
      <formula1>OR(NOT(ISERROR(DATEVALUE(B2))), AND(ISNUMBER(B2), LEFT(CELL("format", B2))="D"))</formula1>
    </dataValidation>
  </dataValidations>
  <hyperlinks>
    <hyperlink r:id="rId1" ref="D2"/>
  </hyperlinks>
  <drawing r:id="rId2"/>
  <tableParts count="1">
    <tablePart r:id="rId4"/>
  </tableParts>
</worksheet>
</file>