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K Program Cawu 5" sheetId="1" r:id="rId4"/>
  </sheets>
  <definedNames/>
  <calcPr/>
</workbook>
</file>

<file path=xl/sharedStrings.xml><?xml version="1.0" encoding="utf-8"?>
<sst xmlns="http://schemas.openxmlformats.org/spreadsheetml/2006/main" count="84" uniqueCount="40">
  <si>
    <t>PROGRAM PERHITUNGAN IP CAWU 5 PPTI 2020
Originated by Pascal Wilman</t>
  </si>
  <si>
    <r>
      <rPr>
        <rFont val="Calibri"/>
        <color theme="1"/>
        <sz val="11.0"/>
      </rPr>
      <t xml:space="preserve">Source : </t>
    </r>
    <r>
      <rPr>
        <rFont val="Calibri"/>
        <color rgb="FF1155CC"/>
        <sz val="11.0"/>
        <u/>
      </rPr>
      <t>ol.binus.ac.id</t>
    </r>
  </si>
  <si>
    <t>Agile Software Development (2 Credits)</t>
  </si>
  <si>
    <t>Data Mining (2 Credits)</t>
  </si>
  <si>
    <t>RESULT OF YOUR IP</t>
  </si>
  <si>
    <t>TOTAL 15 Credits
Agile Software Development (2 Credits)
1. Assignment (15%)
2. Mid Exam (40%)
3. Final Exam (45%)
User Experience (2/2 Credits)
1. Theory : Assignment (14%)
2. Lab : Assignment (12%)
3. Theory : Mid Exam (17%)
4. Theory : Assurance of Learning (14%)
5. Lab : Project (18%)
6. Theory : Final Exam (25%)
Data Mining (2 Credits)
1. Assignment (30%)
2. Mid Exam (30%)
3. Final Exam(40%)
Web Programming (2/1 Credits)
1. Assignment (16%)
2. Mid Exam(24%)
3. Project (20%)
4. Final Exam(40%)
Research Methodology in 
Computer Science (2 Credits)
1. Assignment (40%)
2. Mid Exam (30%)
3. Final Exam (30%)
Computer Security (2 Credits)
1. Assignment (20%)
2. Mid Exam (30%)
3. Final Exam (50%)</t>
  </si>
  <si>
    <t>Subject</t>
  </si>
  <si>
    <t>Score</t>
  </si>
  <si>
    <t>Result</t>
  </si>
  <si>
    <t>Course</t>
  </si>
  <si>
    <t>Credits</t>
  </si>
  <si>
    <t>Assignment</t>
  </si>
  <si>
    <t>Agile Software Development</t>
  </si>
  <si>
    <t>Mid Exam</t>
  </si>
  <si>
    <t>Final Exam</t>
  </si>
  <si>
    <t>Data Mining</t>
  </si>
  <si>
    <t>Total Result (IP)</t>
  </si>
  <si>
    <t>Grade</t>
  </si>
  <si>
    <t>UX Teori</t>
  </si>
  <si>
    <t>Weight</t>
  </si>
  <si>
    <t>UX Lab</t>
  </si>
  <si>
    <t>Web Prog Teori</t>
  </si>
  <si>
    <t>User Experience
(2/2 Credits)</t>
  </si>
  <si>
    <t>Web Programming (2/1 Credits)</t>
  </si>
  <si>
    <t>Web Prog Lab</t>
  </si>
  <si>
    <t>Research Met CS</t>
  </si>
  <si>
    <t>Computer  Security</t>
  </si>
  <si>
    <t>Theory : Assignment</t>
  </si>
  <si>
    <t>Lab : Assignment</t>
  </si>
  <si>
    <t>Total Credit/GPA</t>
  </si>
  <si>
    <t>Theory : Mid Exam</t>
  </si>
  <si>
    <t>Project</t>
  </si>
  <si>
    <t>Theory : Assurance of Learning</t>
  </si>
  <si>
    <t>Lab : Project</t>
  </si>
  <si>
    <t>Total Result Teori (IP)</t>
  </si>
  <si>
    <t>Theory : Final Exam</t>
  </si>
  <si>
    <t>Total Result Lab (IP)</t>
  </si>
  <si>
    <t>Total Result</t>
  </si>
  <si>
    <t>Computer Security (2 Credits)</t>
  </si>
  <si>
    <t>Research Methodology in 
Computer Science (2 Credits)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</si>
</sst>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sz val="11.0"/>
      <color rgb="FFFFFFFF"/>
      <name val="Arial Rounded"/>
    </font>
    <font/>
    <font>
      <u/>
      <sz val="11.0"/>
      <color theme="1"/>
      <name val="Calibri"/>
    </font>
    <font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2" fillId="0" fontId="3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horizontal="center" vertical="center"/>
    </xf>
    <xf borderId="1" fillId="4" fontId="4" numFmtId="0" xfId="0" applyAlignment="1" applyBorder="1" applyFill="1" applyFont="1">
      <alignment horizontal="center" readingOrder="0" shrinkToFit="0" vertical="center" wrapText="1"/>
    </xf>
    <xf borderId="7" fillId="5" fontId="4" numFmtId="0" xfId="0" applyAlignment="1" applyBorder="1" applyFill="1" applyFont="1">
      <alignment horizontal="left" shrinkToFit="0" vertical="top" wrapText="1"/>
    </xf>
    <xf borderId="8" fillId="0" fontId="2" numFmtId="0" xfId="0" applyBorder="1" applyFont="1"/>
    <xf borderId="9" fillId="6" fontId="4" numFmtId="0" xfId="0" applyAlignment="1" applyBorder="1" applyFill="1" applyFont="1">
      <alignment horizontal="center" vertical="center"/>
    </xf>
    <xf borderId="9" fillId="7" fontId="4" numFmtId="0" xfId="0" applyAlignment="1" applyBorder="1" applyFill="1" applyFont="1">
      <alignment horizontal="center" vertical="center"/>
    </xf>
    <xf borderId="9" fillId="8" fontId="4" numFmtId="0" xfId="0" applyAlignment="1" applyBorder="1" applyFill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9" fillId="0" fontId="4" numFmtId="2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 shrinkToFit="0" vertical="center" wrapText="1"/>
    </xf>
    <xf borderId="7" fillId="0" fontId="4" numFmtId="2" xfId="0" applyAlignment="1" applyBorder="1" applyFont="1" applyNumberFormat="1">
      <alignment horizontal="center" vertical="center"/>
    </xf>
    <xf borderId="10" fillId="0" fontId="2" numFmtId="0" xfId="0" applyBorder="1" applyFont="1"/>
    <xf borderId="11" fillId="9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9" fillId="9" fontId="4" numFmtId="2" xfId="0" applyAlignment="1" applyBorder="1" applyFont="1" applyNumberFormat="1">
      <alignment horizontal="center" vertical="center"/>
    </xf>
    <xf borderId="11" fillId="10" fontId="4" numFmtId="0" xfId="0" applyAlignment="1" applyBorder="1" applyFill="1" applyFont="1">
      <alignment horizontal="center" vertical="center"/>
    </xf>
    <xf borderId="9" fillId="1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shrinkToFit="0" vertical="center" wrapText="1"/>
    </xf>
    <xf borderId="11" fillId="11" fontId="4" numFmtId="0" xfId="0" applyAlignment="1" applyBorder="1" applyFill="1" applyFont="1">
      <alignment horizontal="center" vertical="center"/>
    </xf>
    <xf borderId="9" fillId="11" fontId="4" numFmtId="2" xfId="0" applyAlignment="1" applyBorder="1" applyFont="1" applyNumberForma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11" fillId="0" fontId="4" numFmtId="2" xfId="0" applyAlignment="1" applyBorder="1" applyFont="1" applyNumberFormat="1">
      <alignment horizontal="center" vertical="center"/>
    </xf>
    <xf borderId="1" fillId="3" fontId="4" numFmtId="0" xfId="0" applyAlignment="1" applyBorder="1" applyFont="1">
      <alignment horizontal="center" shrinkToFit="0" vertical="center" wrapText="1"/>
    </xf>
    <xf borderId="9" fillId="9" fontId="4" numFmtId="0" xfId="0" applyAlignment="1" applyBorder="1" applyFont="1">
      <alignment horizontal="center" vertical="center"/>
    </xf>
    <xf borderId="9" fillId="7" fontId="4" numFmtId="2" xfId="0" applyAlignment="1" applyBorder="1" applyFont="1" applyNumberFormat="1">
      <alignment horizontal="center" vertical="center"/>
    </xf>
    <xf borderId="9" fillId="8" fontId="4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523875</xdr:colOff>
      <xdr:row>20</xdr:row>
      <xdr:rowOff>28575</xdr:rowOff>
    </xdr:from>
    <xdr:ext cx="3057525" cy="219075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l.binus.ac.id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22.57"/>
    <col customWidth="1" min="4" max="4" width="12.86"/>
    <col customWidth="1" min="5" max="5" width="13.0"/>
    <col customWidth="1" min="6" max="6" width="8.71"/>
    <col customWidth="1" min="7" max="7" width="13.57"/>
    <col customWidth="1" min="8" max="8" width="13.14"/>
    <col customWidth="1" min="9" max="9" width="12.57"/>
    <col customWidth="1" min="10" max="10" width="8.71"/>
    <col customWidth="1" min="11" max="11" width="16.71"/>
    <col customWidth="1" min="12" max="12" width="12.86"/>
    <col customWidth="1" min="13" max="13" width="14.57"/>
    <col customWidth="1" min="14" max="14" width="8.71"/>
    <col customWidth="1" min="15" max="15" width="43.0"/>
    <col customWidth="1" min="16" max="26" width="8.71"/>
  </cols>
  <sheetData>
    <row r="2">
      <c r="C2" s="1" t="s">
        <v>0</v>
      </c>
      <c r="D2" s="2"/>
      <c r="E2" s="2"/>
      <c r="F2" s="2"/>
      <c r="G2" s="2"/>
      <c r="H2" s="2"/>
      <c r="I2" s="2"/>
      <c r="J2" s="2"/>
      <c r="K2" s="2"/>
      <c r="L2" s="2"/>
      <c r="M2" s="3"/>
    </row>
    <row r="3" ht="14.25" customHeight="1">
      <c r="C3" s="4"/>
      <c r="D3" s="5"/>
      <c r="E3" s="5"/>
      <c r="F3" s="5"/>
      <c r="G3" s="5"/>
      <c r="H3" s="5"/>
      <c r="I3" s="5"/>
      <c r="J3" s="5"/>
      <c r="K3" s="5"/>
      <c r="L3" s="5"/>
      <c r="M3" s="6"/>
    </row>
    <row r="4">
      <c r="C4" s="7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ht="15.0" customHeight="1">
      <c r="C5" s="8" t="s">
        <v>2</v>
      </c>
      <c r="D5" s="2"/>
      <c r="E5" s="3"/>
      <c r="G5" s="8" t="s">
        <v>3</v>
      </c>
      <c r="H5" s="2"/>
      <c r="I5" s="3"/>
      <c r="K5" s="9" t="s">
        <v>4</v>
      </c>
      <c r="L5" s="2"/>
      <c r="M5" s="3"/>
      <c r="O5" s="10" t="s">
        <v>5</v>
      </c>
    </row>
    <row r="6">
      <c r="C6" s="4"/>
      <c r="D6" s="5"/>
      <c r="E6" s="6"/>
      <c r="G6" s="4"/>
      <c r="H6" s="5"/>
      <c r="I6" s="6"/>
      <c r="K6" s="4"/>
      <c r="L6" s="5"/>
      <c r="M6" s="6"/>
      <c r="O6" s="11"/>
    </row>
    <row r="7">
      <c r="C7" s="12" t="s">
        <v>6</v>
      </c>
      <c r="D7" s="12" t="s">
        <v>7</v>
      </c>
      <c r="E7" s="12" t="s">
        <v>8</v>
      </c>
      <c r="G7" s="12" t="s">
        <v>6</v>
      </c>
      <c r="H7" s="12" t="s">
        <v>7</v>
      </c>
      <c r="I7" s="12" t="s">
        <v>8</v>
      </c>
      <c r="K7" s="12" t="s">
        <v>9</v>
      </c>
      <c r="L7" s="13" t="s">
        <v>10</v>
      </c>
      <c r="M7" s="14" t="s">
        <v>8</v>
      </c>
      <c r="O7" s="11"/>
    </row>
    <row r="8">
      <c r="C8" s="15" t="s">
        <v>11</v>
      </c>
      <c r="D8" s="16">
        <v>90.0</v>
      </c>
      <c r="E8" s="16">
        <f>(15*D8)/100</f>
        <v>13.5</v>
      </c>
      <c r="G8" s="15" t="s">
        <v>11</v>
      </c>
      <c r="H8" s="16">
        <v>90.0</v>
      </c>
      <c r="I8" s="16">
        <f t="shared" ref="I8:I9" si="1">(30*H8)/100</f>
        <v>27</v>
      </c>
      <c r="K8" s="17" t="s">
        <v>12</v>
      </c>
      <c r="L8" s="18">
        <v>2.0</v>
      </c>
      <c r="M8" s="18">
        <f>L8*E13</f>
        <v>8</v>
      </c>
      <c r="O8" s="11"/>
    </row>
    <row r="9">
      <c r="C9" s="15" t="s">
        <v>13</v>
      </c>
      <c r="D9" s="16">
        <v>90.0</v>
      </c>
      <c r="E9" s="16">
        <f>(40*D9)/100</f>
        <v>36</v>
      </c>
      <c r="G9" s="15" t="s">
        <v>13</v>
      </c>
      <c r="H9" s="16">
        <v>90.0</v>
      </c>
      <c r="I9" s="16">
        <f t="shared" si="1"/>
        <v>27</v>
      </c>
      <c r="K9" s="19"/>
      <c r="L9" s="19"/>
      <c r="M9" s="19"/>
      <c r="O9" s="11"/>
    </row>
    <row r="10" ht="15.0" customHeight="1">
      <c r="C10" s="15" t="s">
        <v>14</v>
      </c>
      <c r="D10" s="16">
        <v>90.0</v>
      </c>
      <c r="E10" s="16">
        <f>(45*D10)/100</f>
        <v>40.5</v>
      </c>
      <c r="G10" s="15" t="s">
        <v>14</v>
      </c>
      <c r="H10" s="16">
        <v>90.0</v>
      </c>
      <c r="I10" s="16">
        <f>(40*H10)/100</f>
        <v>36</v>
      </c>
      <c r="K10" s="17" t="s">
        <v>15</v>
      </c>
      <c r="L10" s="18">
        <v>2.0</v>
      </c>
      <c r="M10" s="18">
        <f>L10*I13</f>
        <v>8</v>
      </c>
      <c r="O10" s="11"/>
    </row>
    <row r="11">
      <c r="C11" s="20" t="s">
        <v>16</v>
      </c>
      <c r="D11" s="21"/>
      <c r="E11" s="22">
        <f>SUM(E8:E10)</f>
        <v>90</v>
      </c>
      <c r="G11" s="20" t="s">
        <v>16</v>
      </c>
      <c r="H11" s="21"/>
      <c r="I11" s="22">
        <f>SUM(I8:I10)</f>
        <v>90</v>
      </c>
      <c r="K11" s="19"/>
      <c r="L11" s="19"/>
      <c r="M11" s="19"/>
      <c r="O11" s="11"/>
    </row>
    <row r="12">
      <c r="C12" s="23" t="s">
        <v>17</v>
      </c>
      <c r="D12" s="21"/>
      <c r="E12" s="24" t="str">
        <f>IF(E11&gt;89,"A",IF(E11&gt;84,"A-",IF(E11&gt;79,"B+",IF(E11&gt;74,"B",IF(E11&gt;69,"B-",IF(E11&gt;64,"C",IF(E11&gt;49,"D","E")))))))</f>
        <v>A</v>
      </c>
      <c r="G12" s="23" t="s">
        <v>17</v>
      </c>
      <c r="H12" s="21"/>
      <c r="I12" s="24" t="str">
        <f>IF(I11&gt;89,"A",IF(I11&gt;84,"A-",IF(I11&gt;79,"B+",IF(I11&gt;74,"B",IF(I11&gt;69,"B-",IF(I11&gt;64,"C",IF(I11&gt;49,"D","E")))))))</f>
        <v>A</v>
      </c>
      <c r="K12" s="25" t="s">
        <v>18</v>
      </c>
      <c r="L12" s="16">
        <v>2.0</v>
      </c>
      <c r="M12" s="16">
        <f>L12*E28</f>
        <v>8</v>
      </c>
      <c r="O12" s="11"/>
    </row>
    <row r="13">
      <c r="C13" s="26" t="s">
        <v>19</v>
      </c>
      <c r="D13" s="21"/>
      <c r="E13" s="27">
        <f>IF(E11&gt;89,4,IF(E11&gt;84,3.67,IF(E11&gt;79,3.33,IF(E11&gt;74,3,IF(E11&gt;69,2.5,IF(E11&gt;64,2,IF(E11&gt;49,1,0)))))))</f>
        <v>4</v>
      </c>
      <c r="G13" s="26" t="s">
        <v>19</v>
      </c>
      <c r="H13" s="21"/>
      <c r="I13" s="27">
        <f>IF(I11&gt;89,4,IF(I11&gt;84,3.67,IF(I11&gt;79,3.33,IF(I11&gt;74,3,IF(I11&gt;69,2.5,IF(I11&gt;64,2,IF(I11&gt;49,1,0)))))))</f>
        <v>4</v>
      </c>
      <c r="K13" s="25" t="s">
        <v>20</v>
      </c>
      <c r="L13" s="28">
        <v>2.0</v>
      </c>
      <c r="M13" s="16">
        <f>L13*E28</f>
        <v>8</v>
      </c>
      <c r="O13" s="11"/>
    </row>
    <row r="14" ht="15.0" customHeight="1">
      <c r="K14" s="25" t="s">
        <v>21</v>
      </c>
      <c r="L14" s="29">
        <v>2.0</v>
      </c>
      <c r="M14" s="16">
        <f>L14*I26</f>
        <v>8</v>
      </c>
      <c r="O14" s="11"/>
    </row>
    <row r="15" ht="15.0" customHeight="1">
      <c r="C15" s="30" t="s">
        <v>22</v>
      </c>
      <c r="D15" s="2"/>
      <c r="E15" s="3"/>
      <c r="G15" s="30" t="s">
        <v>23</v>
      </c>
      <c r="H15" s="2"/>
      <c r="I15" s="3"/>
      <c r="K15" s="25" t="s">
        <v>24</v>
      </c>
      <c r="L15" s="29">
        <v>1.0</v>
      </c>
      <c r="M15" s="16">
        <f>L15*I26</f>
        <v>4</v>
      </c>
      <c r="O15" s="11"/>
    </row>
    <row r="16">
      <c r="C16" s="4"/>
      <c r="D16" s="5"/>
      <c r="E16" s="6"/>
      <c r="G16" s="4"/>
      <c r="H16" s="5"/>
      <c r="I16" s="6"/>
      <c r="K16" s="25" t="s">
        <v>25</v>
      </c>
      <c r="L16" s="16">
        <v>2.0</v>
      </c>
      <c r="M16" s="16">
        <f>L16*E38</f>
        <v>8</v>
      </c>
      <c r="O16" s="11"/>
    </row>
    <row r="17">
      <c r="C17" s="12" t="s">
        <v>6</v>
      </c>
      <c r="D17" s="12" t="s">
        <v>7</v>
      </c>
      <c r="E17" s="12" t="s">
        <v>8</v>
      </c>
      <c r="G17" s="12" t="s">
        <v>6</v>
      </c>
      <c r="H17" s="12" t="s">
        <v>7</v>
      </c>
      <c r="I17" s="12" t="s">
        <v>8</v>
      </c>
      <c r="K17" s="17" t="s">
        <v>26</v>
      </c>
      <c r="L17" s="18">
        <v>2.0</v>
      </c>
      <c r="M17" s="18">
        <f>L17*I36</f>
        <v>8</v>
      </c>
      <c r="O17" s="11"/>
    </row>
    <row r="18">
      <c r="C18" s="15" t="s">
        <v>27</v>
      </c>
      <c r="D18" s="16">
        <v>90.0</v>
      </c>
      <c r="E18" s="16">
        <f>(14*D18)/100</f>
        <v>12.6</v>
      </c>
      <c r="G18" s="15" t="s">
        <v>11</v>
      </c>
      <c r="H18" s="16">
        <v>90.0</v>
      </c>
      <c r="I18" s="16">
        <f>(16*H18)/100</f>
        <v>14.4</v>
      </c>
      <c r="K18" s="19"/>
      <c r="L18" s="19"/>
      <c r="M18" s="19"/>
      <c r="O18" s="11"/>
    </row>
    <row r="19">
      <c r="C19" s="15" t="s">
        <v>28</v>
      </c>
      <c r="D19" s="16">
        <v>90.0</v>
      </c>
      <c r="E19" s="16">
        <f>(12*D19)/100</f>
        <v>10.8</v>
      </c>
      <c r="G19" s="15" t="s">
        <v>13</v>
      </c>
      <c r="H19" s="16">
        <v>90.0</v>
      </c>
      <c r="I19" s="16">
        <f>(24*H19)/100</f>
        <v>21.6</v>
      </c>
      <c r="K19" s="31" t="s">
        <v>29</v>
      </c>
      <c r="L19" s="32">
        <v>15.0</v>
      </c>
      <c r="M19" s="33">
        <f>SUM(M8:M18)/L19</f>
        <v>4</v>
      </c>
      <c r="O19" s="11"/>
    </row>
    <row r="20">
      <c r="C20" s="15" t="s">
        <v>30</v>
      </c>
      <c r="D20" s="16">
        <v>100.0</v>
      </c>
      <c r="E20" s="16">
        <f>(17*D20)/100</f>
        <v>17</v>
      </c>
      <c r="G20" s="25" t="s">
        <v>31</v>
      </c>
      <c r="H20" s="16">
        <v>85.0</v>
      </c>
      <c r="I20" s="16">
        <f>(20*H20)/100</f>
        <v>17</v>
      </c>
      <c r="O20" s="11"/>
    </row>
    <row r="21">
      <c r="C21" s="25" t="s">
        <v>32</v>
      </c>
      <c r="D21" s="16">
        <v>80.0</v>
      </c>
      <c r="E21" s="16">
        <f>(14*D21)/100</f>
        <v>11.2</v>
      </c>
      <c r="G21" s="15" t="s">
        <v>14</v>
      </c>
      <c r="H21" s="16">
        <v>95.0</v>
      </c>
      <c r="I21" s="16">
        <f>(40*H21)/100</f>
        <v>38</v>
      </c>
      <c r="O21" s="11"/>
    </row>
    <row r="22">
      <c r="C22" s="15" t="s">
        <v>33</v>
      </c>
      <c r="D22" s="16">
        <v>95.0</v>
      </c>
      <c r="E22" s="16">
        <f>(18*D22)/100</f>
        <v>17.1</v>
      </c>
      <c r="G22" s="20" t="s">
        <v>34</v>
      </c>
      <c r="H22" s="21"/>
      <c r="I22" s="22">
        <f>SUM(I18:I19,I21)</f>
        <v>74</v>
      </c>
      <c r="O22" s="11"/>
    </row>
    <row r="23">
      <c r="C23" s="25" t="s">
        <v>35</v>
      </c>
      <c r="D23" s="16">
        <v>85.0</v>
      </c>
      <c r="E23" s="16">
        <f>(25*D23)/100</f>
        <v>21.25</v>
      </c>
      <c r="G23" s="20" t="s">
        <v>36</v>
      </c>
      <c r="H23" s="21"/>
      <c r="I23" s="22">
        <f>SUM(I20)</f>
        <v>17</v>
      </c>
      <c r="O23" s="11"/>
    </row>
    <row r="24">
      <c r="C24" s="20" t="s">
        <v>34</v>
      </c>
      <c r="D24" s="21"/>
      <c r="E24" s="22">
        <f>SUM(E18,E20,E21,E23)</f>
        <v>62.05</v>
      </c>
      <c r="G24" s="20" t="s">
        <v>37</v>
      </c>
      <c r="H24" s="21"/>
      <c r="I24" s="22">
        <f>I22+I23</f>
        <v>91</v>
      </c>
      <c r="O24" s="11"/>
    </row>
    <row r="25">
      <c r="C25" s="20" t="s">
        <v>36</v>
      </c>
      <c r="D25" s="21"/>
      <c r="E25" s="22">
        <f>SUM(E19,E22)</f>
        <v>27.9</v>
      </c>
      <c r="G25" s="23" t="s">
        <v>17</v>
      </c>
      <c r="H25" s="21"/>
      <c r="I25" s="24" t="str">
        <f>IF((I22+I23)&gt;89,"A",IF((I22+I23)&gt;84,"A-",IF((I22+I23)&gt;79,"B+",IF((I22+I23)&gt;74,"B",IF((I22+I23)&gt;69,"B-",IF((I22+I23)&gt;64,"C",IF((I22+I23)&gt;49,"D","E")))))))</f>
        <v>A</v>
      </c>
      <c r="O25" s="11"/>
    </row>
    <row r="26">
      <c r="C26" s="20" t="s">
        <v>37</v>
      </c>
      <c r="D26" s="21"/>
      <c r="E26" s="22">
        <f>E24+E25</f>
        <v>89.95</v>
      </c>
      <c r="G26" s="26" t="s">
        <v>19</v>
      </c>
      <c r="H26" s="21"/>
      <c r="I26" s="27">
        <f>IF((I22+I23)&gt;89,4,IF((I22+I23)&gt;84,3.67,IF((I22+I23)&gt;79,3.33,IF((I22+I23)&gt;74,3,IF((I22+I23)&gt;69,2.5,IF((I22+I23)&gt;64,2,IF((I22+I23)&gt;49,1,0)))))))</f>
        <v>4</v>
      </c>
      <c r="O26" s="11"/>
    </row>
    <row r="27">
      <c r="C27" s="23" t="s">
        <v>17</v>
      </c>
      <c r="D27" s="21"/>
      <c r="E27" s="24" t="str">
        <f>IF((E24+E25)&gt;89,"A",IF((E24+E25)&gt;84,"A-",IF((E24+E25)&gt;79,"B+",IF((E24+E25)&gt;74,"B",IF((E24+E25)&gt;69,"B-",IF((E24+E25)&gt;64,"C",IF((E24+E25)&gt;49,"D","E")))))))</f>
        <v>A</v>
      </c>
      <c r="O27" s="11"/>
    </row>
    <row r="28">
      <c r="C28" s="26" t="s">
        <v>19</v>
      </c>
      <c r="D28" s="21"/>
      <c r="E28" s="27">
        <f>IF((E24+E25)&gt;89,4,IF((E24+E25)&gt;84,3.67,IF((E24+E25)&gt;79,3.33,IF((E24+E25)&gt;74,3,IF((E24+E25)&gt;69,2.5,IF((E24+E25)&gt;64,2,IF((E24+E25)&gt;49,1,0)))))))</f>
        <v>4</v>
      </c>
      <c r="G28" s="30" t="s">
        <v>38</v>
      </c>
      <c r="H28" s="2"/>
      <c r="I28" s="3"/>
      <c r="O28" s="11"/>
    </row>
    <row r="29">
      <c r="G29" s="4"/>
      <c r="H29" s="5"/>
      <c r="I29" s="6"/>
      <c r="O29" s="11"/>
    </row>
    <row r="30" ht="15.0" customHeight="1">
      <c r="C30" s="30" t="s">
        <v>39</v>
      </c>
      <c r="D30" s="2"/>
      <c r="E30" s="3"/>
      <c r="G30" s="12" t="s">
        <v>6</v>
      </c>
      <c r="H30" s="12" t="s">
        <v>7</v>
      </c>
      <c r="I30" s="12" t="s">
        <v>8</v>
      </c>
      <c r="O30" s="11"/>
    </row>
    <row r="31">
      <c r="C31" s="4"/>
      <c r="D31" s="5"/>
      <c r="E31" s="6"/>
      <c r="G31" s="15" t="s">
        <v>11</v>
      </c>
      <c r="H31" s="16">
        <v>90.0</v>
      </c>
      <c r="I31" s="16">
        <f>(20*H31)/100</f>
        <v>18</v>
      </c>
      <c r="O31" s="11"/>
    </row>
    <row r="32">
      <c r="C32" s="12" t="s">
        <v>6</v>
      </c>
      <c r="D32" s="12" t="s">
        <v>7</v>
      </c>
      <c r="E32" s="12" t="s">
        <v>8</v>
      </c>
      <c r="G32" s="15" t="s">
        <v>13</v>
      </c>
      <c r="H32" s="16">
        <v>80.0</v>
      </c>
      <c r="I32" s="16">
        <f>(30*H32)/100</f>
        <v>24</v>
      </c>
      <c r="O32" s="11"/>
    </row>
    <row r="33">
      <c r="C33" s="15" t="s">
        <v>11</v>
      </c>
      <c r="D33" s="16">
        <v>90.0</v>
      </c>
      <c r="E33" s="16">
        <f>(40*D33)/100</f>
        <v>36</v>
      </c>
      <c r="G33" s="15" t="s">
        <v>14</v>
      </c>
      <c r="H33" s="16">
        <v>95.0</v>
      </c>
      <c r="I33" s="16">
        <f>(50*H33)/100</f>
        <v>47.5</v>
      </c>
      <c r="O33" s="11"/>
    </row>
    <row r="34">
      <c r="C34" s="15" t="s">
        <v>13</v>
      </c>
      <c r="D34" s="16">
        <v>90.0</v>
      </c>
      <c r="E34" s="16">
        <f t="shared" ref="E34:E35" si="2">(30*D34)/100</f>
        <v>27</v>
      </c>
      <c r="G34" s="20" t="s">
        <v>16</v>
      </c>
      <c r="H34" s="21"/>
      <c r="I34" s="22">
        <f>SUM(I31:I33)</f>
        <v>89.5</v>
      </c>
      <c r="O34" s="11"/>
    </row>
    <row r="35">
      <c r="C35" s="15" t="s">
        <v>14</v>
      </c>
      <c r="D35" s="16">
        <v>90.0</v>
      </c>
      <c r="E35" s="16">
        <f t="shared" si="2"/>
        <v>27</v>
      </c>
      <c r="G35" s="23" t="s">
        <v>17</v>
      </c>
      <c r="H35" s="21"/>
      <c r="I35" s="24" t="str">
        <f>IF(I34&gt;89,"A",IF(I34&gt;84,"A-",IF(I34&gt;79,"B+",IF(I34&gt;74,"B",IF(I34&gt;69,"B-",IF(I34&gt;64,"C",IF(I34&gt;49,"D","E")))))))</f>
        <v>A</v>
      </c>
      <c r="O35" s="11"/>
    </row>
    <row r="36">
      <c r="C36" s="20" t="s">
        <v>16</v>
      </c>
      <c r="D36" s="21"/>
      <c r="E36" s="22">
        <f>SUM(E33:E35)</f>
        <v>90</v>
      </c>
      <c r="G36" s="26" t="s">
        <v>19</v>
      </c>
      <c r="H36" s="21"/>
      <c r="I36" s="27">
        <f>IF(I34&gt;89,4,IF(I34&gt;84,3.67,IF(I34&gt;79,3.33,IF(I34&gt;74,3,IF(I34&gt;69,2.5,IF(I34&gt;64,2,IF(I34&gt;49,1,0)))))))</f>
        <v>4</v>
      </c>
      <c r="O36" s="11"/>
    </row>
    <row r="37">
      <c r="C37" s="23" t="s">
        <v>17</v>
      </c>
      <c r="D37" s="21"/>
      <c r="E37" s="24" t="str">
        <f>IF(E36&gt;89,"A",IF(E36&gt;84,"A-",IF(E36&gt;79,"B+",IF(E36&gt;74,"B",IF(E36&gt;69,"B-",IF(E36&gt;64,"C",IF(E36&gt;49,"D","E")))))))</f>
        <v>A</v>
      </c>
      <c r="O37" s="11"/>
    </row>
    <row r="38">
      <c r="C38" s="26" t="s">
        <v>19</v>
      </c>
      <c r="D38" s="21"/>
      <c r="E38" s="27">
        <f>IF(E36&gt;89,4,IF(E36&gt;84,3.67,IF(E36&gt;79,3.33,IF(E36&gt;74,3,IF(E36&gt;69,2.5,IF(E36&gt;64,2,IF(E36&gt;49,1,0)))))))</f>
        <v>4</v>
      </c>
      <c r="O38" s="11"/>
    </row>
    <row r="39">
      <c r="O39" s="11"/>
    </row>
    <row r="40">
      <c r="O40" s="19"/>
    </row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41">
    <mergeCell ref="L8:L9"/>
    <mergeCell ref="M8:M9"/>
    <mergeCell ref="K10:K11"/>
    <mergeCell ref="L10:L11"/>
    <mergeCell ref="C5:E6"/>
    <mergeCell ref="C11:D11"/>
    <mergeCell ref="G11:H11"/>
    <mergeCell ref="C12:D12"/>
    <mergeCell ref="G12:H12"/>
    <mergeCell ref="C13:D13"/>
    <mergeCell ref="G13:H13"/>
    <mergeCell ref="C15:E16"/>
    <mergeCell ref="G15:I16"/>
    <mergeCell ref="K17:K18"/>
    <mergeCell ref="L17:L18"/>
    <mergeCell ref="M17:M18"/>
    <mergeCell ref="G22:H22"/>
    <mergeCell ref="C37:D37"/>
    <mergeCell ref="C38:D38"/>
    <mergeCell ref="C2:M3"/>
    <mergeCell ref="C4:M4"/>
    <mergeCell ref="G5:I6"/>
    <mergeCell ref="K5:M6"/>
    <mergeCell ref="O5:O40"/>
    <mergeCell ref="K8:K9"/>
    <mergeCell ref="M10:M11"/>
    <mergeCell ref="G23:H23"/>
    <mergeCell ref="C24:D24"/>
    <mergeCell ref="G24:H24"/>
    <mergeCell ref="C25:D25"/>
    <mergeCell ref="G25:H25"/>
    <mergeCell ref="C26:D26"/>
    <mergeCell ref="G26:H26"/>
    <mergeCell ref="C27:D27"/>
    <mergeCell ref="C28:D28"/>
    <mergeCell ref="G28:I29"/>
    <mergeCell ref="C30:E31"/>
    <mergeCell ref="G34:H34"/>
    <mergeCell ref="G35:H35"/>
    <mergeCell ref="C36:D36"/>
    <mergeCell ref="G36:H36"/>
  </mergeCells>
  <hyperlinks>
    <hyperlink r:id="rId1" ref="C4"/>
  </hyperlinks>
  <printOptions/>
  <pageMargins bottom="0.75" footer="0.0" header="0.0" left="0.7" right="0.7" top="0.75"/>
  <pageSetup orientation="portrait"/>
  <drawing r:id="rId2"/>
</worksheet>
</file>