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rco/Downloads/"/>
    </mc:Choice>
  </mc:AlternateContent>
  <xr:revisionPtr revIDLastSave="0" documentId="13_ncr:1_{F436CCA6-63ED-854D-A0B9-DA66B856A192}" xr6:coauthVersionLast="47" xr6:coauthVersionMax="47" xr10:uidLastSave="{00000000-0000-0000-0000-000000000000}"/>
  <bookViews>
    <workbookView xWindow="0" yWindow="500" windowWidth="28800" windowHeight="17500" activeTab="7" xr2:uid="{00000000-000D-0000-FFFF-FFFF00000000}"/>
  </bookViews>
  <sheets>
    <sheet name="Info" sheetId="2" r:id="rId1"/>
    <sheet name="Sales Sheet" sheetId="3" r:id="rId2"/>
    <sheet name="Income Statement" sheetId="4" r:id="rId3"/>
    <sheet name="Cash Flow Statement" sheetId="5" r:id="rId4"/>
    <sheet name="Sheet1" sheetId="8" r:id="rId5"/>
    <sheet name="Balance Sheet" sheetId="6" r:id="rId6"/>
    <sheet name="Debt" sheetId="7" r:id="rId7"/>
    <sheet name="Investments" sheetId="9" r:id="rId8"/>
  </sheets>
  <externalReferences>
    <externalReference r:id="rId9"/>
    <externalReference r:id="rId10"/>
  </externalReferences>
  <definedNames>
    <definedName name="CF">#REF!</definedName>
    <definedName name="CPU" localSheetId="7">[2]Sales!$C$21</definedName>
    <definedName name="CPU">#REF!</definedName>
    <definedName name="OE">#REF!</definedName>
    <definedName name="OEGR" localSheetId="7">[2]Sales!$C$23</definedName>
    <definedName name="OEGR">#REF!</definedName>
    <definedName name="PPU" localSheetId="7">[2]Sales!$C$20</definedName>
    <definedName name="PPU">#REF!</definedName>
    <definedName name="_xlnm.Print_Area" localSheetId="6">Debt!$A$1:$N$20</definedName>
    <definedName name="Sales" localSheetId="7">[2]Sales!$B$2</definedName>
    <definedName name="Sales">#REF!</definedName>
    <definedName name="SGF" localSheetId="7">[2]Sales!$C$22</definedName>
    <definedName name="SGF">#REF!</definedName>
    <definedName name="Starting_Sales">'Sales Sheet'!$B$3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9" l="1"/>
  <c r="D14" i="9"/>
  <c r="D16" i="9" s="1"/>
  <c r="C16" i="9"/>
  <c r="E16" i="9"/>
  <c r="F16" i="9"/>
  <c r="G16" i="9"/>
  <c r="H16" i="9"/>
  <c r="I16" i="9"/>
  <c r="J16" i="9"/>
  <c r="K16" i="9"/>
  <c r="L16" i="9"/>
  <c r="M16" i="9"/>
  <c r="B16" i="9"/>
  <c r="L15" i="9"/>
  <c r="N26" i="5"/>
  <c r="N25" i="5"/>
  <c r="D25" i="5"/>
  <c r="E25" i="5"/>
  <c r="F25" i="5"/>
  <c r="G25" i="5"/>
  <c r="H25" i="5"/>
  <c r="I25" i="5"/>
  <c r="J25" i="5"/>
  <c r="K25" i="5"/>
  <c r="L25" i="5"/>
  <c r="M25" i="5"/>
  <c r="C25" i="5"/>
  <c r="C24" i="5"/>
  <c r="N17" i="4"/>
  <c r="N13" i="4"/>
  <c r="E17" i="4"/>
  <c r="F17" i="4"/>
  <c r="G17" i="4"/>
  <c r="H17" i="4"/>
  <c r="I17" i="4"/>
  <c r="J17" i="4"/>
  <c r="K17" i="4"/>
  <c r="L17" i="4"/>
  <c r="M17" i="4"/>
  <c r="D17" i="4"/>
  <c r="N12" i="5"/>
  <c r="D12" i="5"/>
  <c r="E12" i="5"/>
  <c r="F12" i="5"/>
  <c r="G12" i="5"/>
  <c r="H12" i="5"/>
  <c r="I12" i="5"/>
  <c r="J12" i="5"/>
  <c r="K12" i="5"/>
  <c r="L12" i="5"/>
  <c r="M12" i="5"/>
  <c r="C12" i="5"/>
  <c r="B12" i="5"/>
  <c r="C9" i="6"/>
  <c r="D9" i="6"/>
  <c r="E9" i="6"/>
  <c r="F9" i="6"/>
  <c r="G9" i="6"/>
  <c r="H9" i="6"/>
  <c r="I9" i="6"/>
  <c r="J9" i="6"/>
  <c r="K9" i="6"/>
  <c r="L9" i="6"/>
  <c r="M9" i="6"/>
  <c r="B9" i="6"/>
  <c r="N9" i="5"/>
  <c r="D9" i="5"/>
  <c r="E9" i="5"/>
  <c r="F9" i="5"/>
  <c r="G9" i="5"/>
  <c r="H9" i="5"/>
  <c r="I9" i="5"/>
  <c r="J9" i="5"/>
  <c r="K9" i="5"/>
  <c r="L9" i="5"/>
  <c r="M9" i="5"/>
  <c r="C9" i="5"/>
  <c r="C30" i="6"/>
  <c r="D30" i="6"/>
  <c r="E30" i="6"/>
  <c r="F30" i="6"/>
  <c r="G30" i="6"/>
  <c r="H30" i="6"/>
  <c r="I30" i="6"/>
  <c r="J30" i="6"/>
  <c r="K30" i="6"/>
  <c r="L30" i="6"/>
  <c r="M30" i="6"/>
  <c r="B30" i="6"/>
  <c r="M29" i="6"/>
  <c r="D29" i="6"/>
  <c r="E29" i="6"/>
  <c r="F29" i="6"/>
  <c r="G29" i="6"/>
  <c r="H29" i="6"/>
  <c r="I29" i="6"/>
  <c r="J29" i="6"/>
  <c r="K29" i="6"/>
  <c r="L29" i="6"/>
  <c r="D28" i="6"/>
  <c r="E28" i="6"/>
  <c r="F28" i="6"/>
  <c r="G28" i="6"/>
  <c r="H28" i="6"/>
  <c r="I28" i="6"/>
  <c r="J28" i="6"/>
  <c r="K28" i="6"/>
  <c r="L28" i="6"/>
  <c r="M28" i="6"/>
  <c r="C29" i="6"/>
  <c r="C28" i="6"/>
  <c r="D27" i="6"/>
  <c r="E27" i="6"/>
  <c r="F27" i="6"/>
  <c r="G27" i="6"/>
  <c r="H27" i="6"/>
  <c r="I27" i="6"/>
  <c r="J27" i="6"/>
  <c r="K27" i="6"/>
  <c r="L27" i="6"/>
  <c r="M27" i="6"/>
  <c r="C27" i="6"/>
  <c r="C24" i="6"/>
  <c r="D24" i="6"/>
  <c r="E24" i="6"/>
  <c r="F24" i="6"/>
  <c r="G24" i="6"/>
  <c r="H24" i="6"/>
  <c r="I24" i="6"/>
  <c r="J24" i="6"/>
  <c r="K24" i="6"/>
  <c r="L24" i="6"/>
  <c r="M24" i="6"/>
  <c r="B24" i="6"/>
  <c r="D22" i="6"/>
  <c r="E22" i="6"/>
  <c r="F22" i="6"/>
  <c r="G22" i="6"/>
  <c r="G23" i="6" s="1"/>
  <c r="H22" i="6"/>
  <c r="I22" i="6"/>
  <c r="J22" i="6"/>
  <c r="K22" i="6"/>
  <c r="L22" i="6"/>
  <c r="M22" i="6"/>
  <c r="D23" i="6"/>
  <c r="E23" i="6"/>
  <c r="F23" i="6"/>
  <c r="C22" i="6"/>
  <c r="D13" i="4"/>
  <c r="E13" i="4"/>
  <c r="F13" i="4"/>
  <c r="G13" i="4"/>
  <c r="H13" i="4"/>
  <c r="I13" i="4"/>
  <c r="J13" i="4"/>
  <c r="K13" i="4"/>
  <c r="L13" i="4"/>
  <c r="M13" i="4"/>
  <c r="C13" i="4"/>
  <c r="C19" i="7"/>
  <c r="D19"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AI19" i="7"/>
  <c r="AJ19" i="7"/>
  <c r="AK19" i="7"/>
  <c r="AL19" i="7"/>
  <c r="B19"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AI18" i="7"/>
  <c r="AJ18" i="7"/>
  <c r="AK18" i="7"/>
  <c r="AL18" i="7"/>
  <c r="B18" i="7"/>
  <c r="H9" i="7"/>
  <c r="G9" i="7"/>
  <c r="AL17"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B17" i="7"/>
  <c r="G15" i="7"/>
  <c r="C15" i="7"/>
  <c r="F12" i="7"/>
  <c r="F13" i="7" s="1"/>
  <c r="F14" i="7" s="1"/>
  <c r="F15" i="7" s="1"/>
  <c r="G12" i="7" s="1"/>
  <c r="D12" i="7"/>
  <c r="D13" i="7" s="1"/>
  <c r="D14" i="7" s="1"/>
  <c r="C14" i="7"/>
  <c r="C13" i="7"/>
  <c r="C12" i="7"/>
  <c r="B15" i="7"/>
  <c r="G13" i="7" l="1"/>
  <c r="G14" i="7" s="1"/>
  <c r="H12" i="7" s="1"/>
  <c r="D15" i="7"/>
  <c r="E12" i="7" s="1"/>
  <c r="H13" i="7" l="1"/>
  <c r="H14" i="7" s="1"/>
  <c r="H15" i="7" s="1"/>
  <c r="I12" i="7" s="1"/>
  <c r="E13" i="7"/>
  <c r="E14" i="7" s="1"/>
  <c r="E15" i="7" s="1"/>
  <c r="I13" i="7" l="1"/>
  <c r="I14" i="7" s="1"/>
  <c r="I15" i="7"/>
  <c r="J12" i="7" s="1"/>
  <c r="J13" i="7" l="1"/>
  <c r="J14" i="7" s="1"/>
  <c r="J15" i="7"/>
  <c r="K12" i="7" s="1"/>
  <c r="K13" i="7" l="1"/>
  <c r="K14" i="7" s="1"/>
  <c r="K15" i="7" s="1"/>
  <c r="L12" i="7" s="1"/>
  <c r="L13" i="7" l="1"/>
  <c r="L14" i="7" s="1"/>
  <c r="L15" i="7" s="1"/>
  <c r="M12" i="7" s="1"/>
  <c r="M13" i="7" l="1"/>
  <c r="M14" i="7" s="1"/>
  <c r="M15" i="7" s="1"/>
  <c r="N12" i="7" s="1"/>
  <c r="N13" i="7" l="1"/>
  <c r="N14" i="7" s="1"/>
  <c r="N15" i="7" s="1"/>
  <c r="O12" i="7" s="1"/>
  <c r="O13" i="7" l="1"/>
  <c r="O14" i="7" s="1"/>
  <c r="O15" i="7" s="1"/>
  <c r="P12" i="7" s="1"/>
  <c r="P13" i="7" l="1"/>
  <c r="P14" i="7" s="1"/>
  <c r="P15" i="7" s="1"/>
  <c r="Q12" i="7" s="1"/>
  <c r="Q13" i="7" l="1"/>
  <c r="Q14" i="7" s="1"/>
  <c r="Q15" i="7" s="1"/>
  <c r="R12" i="7" s="1"/>
  <c r="R13" i="7" l="1"/>
  <c r="R14" i="7" s="1"/>
  <c r="R15" i="7" s="1"/>
  <c r="S12" i="7" s="1"/>
  <c r="S13" i="7" l="1"/>
  <c r="S14" i="7" s="1"/>
  <c r="S15" i="7"/>
  <c r="T12" i="7" s="1"/>
  <c r="T13" i="7" l="1"/>
  <c r="T14" i="7" s="1"/>
  <c r="T15" i="7" s="1"/>
  <c r="U12" i="7" s="1"/>
  <c r="U13" i="7" l="1"/>
  <c r="U14" i="7" s="1"/>
  <c r="U15" i="7"/>
  <c r="V12" i="7" s="1"/>
  <c r="V13" i="7" l="1"/>
  <c r="V14" i="7" s="1"/>
  <c r="V15" i="7"/>
  <c r="W12" i="7" s="1"/>
  <c r="W13" i="7" l="1"/>
  <c r="W14" i="7" s="1"/>
  <c r="W15" i="7"/>
  <c r="X12" i="7" s="1"/>
  <c r="X13" i="7" l="1"/>
  <c r="X14" i="7" s="1"/>
  <c r="X15" i="7" s="1"/>
  <c r="Y12" i="7" s="1"/>
  <c r="Y13" i="7" l="1"/>
  <c r="Y14" i="7" s="1"/>
  <c r="Y15" i="7"/>
  <c r="Z12" i="7" s="1"/>
  <c r="Z13" i="7" l="1"/>
  <c r="Z14" i="7" s="1"/>
  <c r="Z15" i="7"/>
  <c r="AA12" i="7" s="1"/>
  <c r="AA13" i="7" l="1"/>
  <c r="AA14" i="7" s="1"/>
  <c r="AA15" i="7" s="1"/>
  <c r="AB12" i="7" s="1"/>
  <c r="AB13" i="7" l="1"/>
  <c r="AB14" i="7" s="1"/>
  <c r="AB15" i="7" s="1"/>
  <c r="AC12" i="7" s="1"/>
  <c r="AC13" i="7" l="1"/>
  <c r="AC14" i="7" s="1"/>
  <c r="AC15" i="7"/>
  <c r="AD12" i="7" s="1"/>
  <c r="AD13" i="7" l="1"/>
  <c r="AD14" i="7" s="1"/>
  <c r="AD15" i="7"/>
  <c r="AE12" i="7" s="1"/>
  <c r="AE13" i="7" l="1"/>
  <c r="AE14" i="7" s="1"/>
  <c r="AE15" i="7" s="1"/>
  <c r="AF12" i="7" s="1"/>
  <c r="AF13" i="7" l="1"/>
  <c r="AF14" i="7" s="1"/>
  <c r="AF15" i="7" s="1"/>
  <c r="AG12" i="7" s="1"/>
  <c r="AG13" i="7" l="1"/>
  <c r="AG14" i="7" s="1"/>
  <c r="AG15" i="7" s="1"/>
  <c r="AH12" i="7" s="1"/>
  <c r="AH13" i="7" l="1"/>
  <c r="AH14" i="7" s="1"/>
  <c r="AH15" i="7"/>
  <c r="AI12" i="7" s="1"/>
  <c r="AI13" i="7" l="1"/>
  <c r="AI14" i="7" s="1"/>
  <c r="AI15" i="7" s="1"/>
  <c r="AJ12" i="7" s="1"/>
  <c r="AJ13" i="7" l="1"/>
  <c r="AJ14" i="7" s="1"/>
  <c r="AJ15" i="7" s="1"/>
  <c r="AK12" i="7" s="1"/>
  <c r="AK13" i="7" l="1"/>
  <c r="AK14" i="7" s="1"/>
  <c r="AK15" i="7"/>
  <c r="AL12" i="7" s="1"/>
  <c r="AL13" i="7" l="1"/>
  <c r="AL14" i="7" s="1"/>
  <c r="AL15" i="7" s="1"/>
  <c r="B9" i="5" l="1"/>
  <c r="C21" i="6"/>
  <c r="D21" i="6"/>
  <c r="E21" i="6"/>
  <c r="F21" i="6"/>
  <c r="G21" i="6"/>
  <c r="H21" i="6"/>
  <c r="I21" i="6"/>
  <c r="J21" i="6"/>
  <c r="K21" i="6"/>
  <c r="L21" i="6"/>
  <c r="M21" i="6"/>
  <c r="B21" i="6"/>
  <c r="C23" i="6"/>
  <c r="H23" i="6"/>
  <c r="I23" i="6"/>
  <c r="J23" i="6"/>
  <c r="K23" i="6"/>
  <c r="L23" i="6"/>
  <c r="M23" i="6"/>
  <c r="D16" i="6"/>
  <c r="E16" i="6"/>
  <c r="F16" i="6"/>
  <c r="G16" i="6"/>
  <c r="H16" i="6"/>
  <c r="I16" i="6"/>
  <c r="J16" i="6"/>
  <c r="K16" i="6"/>
  <c r="L16" i="6"/>
  <c r="M16" i="6"/>
  <c r="D26" i="5"/>
  <c r="E26" i="5"/>
  <c r="F26" i="5"/>
  <c r="G26" i="5"/>
  <c r="H26" i="5"/>
  <c r="I26" i="5"/>
  <c r="J26" i="5"/>
  <c r="K26" i="5"/>
  <c r="L26" i="5"/>
  <c r="M26" i="5"/>
  <c r="C23" i="4"/>
  <c r="B23" i="4"/>
  <c r="C22" i="4"/>
  <c r="D22" i="4"/>
  <c r="E22" i="4"/>
  <c r="F22" i="4"/>
  <c r="G22" i="4"/>
  <c r="H22" i="4"/>
  <c r="I22" i="4"/>
  <c r="J22" i="4"/>
  <c r="K22" i="4"/>
  <c r="L22" i="4"/>
  <c r="M22" i="4"/>
  <c r="N22" i="4"/>
  <c r="B22" i="4"/>
  <c r="N11" i="5"/>
  <c r="D11" i="5"/>
  <c r="E11" i="5"/>
  <c r="F11" i="5"/>
  <c r="G11" i="5"/>
  <c r="H11" i="5"/>
  <c r="I11" i="5"/>
  <c r="J11" i="5"/>
  <c r="K11" i="5"/>
  <c r="L11" i="5"/>
  <c r="M11" i="5"/>
  <c r="C11" i="5"/>
  <c r="B11" i="5"/>
  <c r="C10" i="6"/>
  <c r="D10" i="6"/>
  <c r="E10" i="6"/>
  <c r="F10" i="6"/>
  <c r="G10" i="6"/>
  <c r="H10" i="6"/>
  <c r="I10" i="6"/>
  <c r="J10" i="6"/>
  <c r="K10" i="6"/>
  <c r="L10" i="6"/>
  <c r="M10" i="6"/>
  <c r="B10" i="6"/>
  <c r="D18" i="3"/>
  <c r="E18" i="3" s="1"/>
  <c r="C18" i="3"/>
  <c r="B18" i="3"/>
  <c r="C19" i="3"/>
  <c r="B19" i="3"/>
  <c r="F10" i="3"/>
  <c r="G10" i="3" s="1"/>
  <c r="H10" i="3" s="1"/>
  <c r="I10" i="3" s="1"/>
  <c r="J10" i="3" s="1"/>
  <c r="K10" i="3" s="1"/>
  <c r="L10" i="3" s="1"/>
  <c r="M10" i="3" s="1"/>
  <c r="E10" i="3"/>
  <c r="B28" i="6"/>
  <c r="B23" i="6"/>
  <c r="C16" i="6"/>
  <c r="B16" i="6"/>
  <c r="M5" i="6"/>
  <c r="L5" i="6"/>
  <c r="K5" i="6"/>
  <c r="J5" i="6"/>
  <c r="I5" i="6"/>
  <c r="H5" i="6"/>
  <c r="G5" i="6"/>
  <c r="F5" i="6"/>
  <c r="E5" i="6"/>
  <c r="D5" i="6"/>
  <c r="C5" i="6"/>
  <c r="B5" i="6"/>
  <c r="C26" i="5"/>
  <c r="B23" i="5"/>
  <c r="N23" i="5" s="1"/>
  <c r="M5" i="5"/>
  <c r="L5" i="5"/>
  <c r="K5" i="5"/>
  <c r="J5" i="5"/>
  <c r="I5" i="5"/>
  <c r="H5" i="5"/>
  <c r="G5" i="5"/>
  <c r="F5" i="5"/>
  <c r="E5" i="5"/>
  <c r="D5" i="5"/>
  <c r="C5" i="5"/>
  <c r="B5" i="5"/>
  <c r="C9" i="4"/>
  <c r="B9" i="4"/>
  <c r="C4" i="4"/>
  <c r="D4" i="4"/>
  <c r="E4" i="4"/>
  <c r="F4" i="4"/>
  <c r="G4" i="4"/>
  <c r="H4" i="4"/>
  <c r="I4" i="4"/>
  <c r="J4" i="4"/>
  <c r="K4" i="4"/>
  <c r="L4" i="4"/>
  <c r="M4" i="4"/>
  <c r="B4" i="4"/>
  <c r="B11" i="4"/>
  <c r="B17" i="4" s="1"/>
  <c r="B19" i="4" s="1"/>
  <c r="B7" i="5" s="1"/>
  <c r="C12" i="3"/>
  <c r="D12" i="3"/>
  <c r="D8" i="4" s="1"/>
  <c r="B12" i="3"/>
  <c r="C11" i="3"/>
  <c r="C6" i="4" s="1"/>
  <c r="D11" i="3"/>
  <c r="D6" i="4" s="1"/>
  <c r="D7" i="4" s="1"/>
  <c r="B11" i="3"/>
  <c r="B6" i="4" s="1"/>
  <c r="B33" i="6" l="1"/>
  <c r="C33" i="6" s="1"/>
  <c r="B14" i="5"/>
  <c r="B20" i="5" s="1"/>
  <c r="B28" i="5" s="1"/>
  <c r="C11" i="4"/>
  <c r="G18" i="3"/>
  <c r="H18" i="3" s="1"/>
  <c r="I18" i="3" s="1"/>
  <c r="J18" i="3" s="1"/>
  <c r="K18" i="3" s="1"/>
  <c r="L18" i="3" s="1"/>
  <c r="M18" i="3" s="1"/>
  <c r="F18" i="3"/>
  <c r="D19" i="3"/>
  <c r="E19" i="3"/>
  <c r="E12" i="3"/>
  <c r="E8" i="4" s="1"/>
  <c r="E11" i="3"/>
  <c r="E6" i="4" s="1"/>
  <c r="B26" i="5"/>
  <c r="B32" i="6"/>
  <c r="C32" i="6" s="1"/>
  <c r="D32" i="6" s="1"/>
  <c r="E32" i="6" s="1"/>
  <c r="F32" i="6" s="1"/>
  <c r="G32" i="6" s="1"/>
  <c r="H32" i="6" s="1"/>
  <c r="I32" i="6" s="1"/>
  <c r="J32" i="6" s="1"/>
  <c r="K32" i="6" s="1"/>
  <c r="L32" i="6" s="1"/>
  <c r="M32" i="6" s="1"/>
  <c r="D9" i="4"/>
  <c r="D33" i="6" l="1"/>
  <c r="C34" i="6"/>
  <c r="B31" i="5"/>
  <c r="B32" i="5" s="1"/>
  <c r="C30" i="5" s="1"/>
  <c r="E7" i="4"/>
  <c r="E9" i="4" s="1"/>
  <c r="D19" i="4"/>
  <c r="C17" i="4"/>
  <c r="C19" i="4" s="1"/>
  <c r="D11" i="4"/>
  <c r="F19" i="3"/>
  <c r="F11" i="3"/>
  <c r="F6" i="4" s="1"/>
  <c r="F12" i="3"/>
  <c r="F8" i="4" s="1"/>
  <c r="D7" i="5" l="1"/>
  <c r="D14" i="5" s="1"/>
  <c r="D20" i="5" s="1"/>
  <c r="D28" i="5" s="1"/>
  <c r="D23" i="4"/>
  <c r="B8" i="6"/>
  <c r="B11" i="6" s="1"/>
  <c r="B17" i="6" s="1"/>
  <c r="D34" i="6"/>
  <c r="C7" i="5"/>
  <c r="C14" i="5" s="1"/>
  <c r="C20" i="5" s="1"/>
  <c r="F7" i="4"/>
  <c r="E11" i="4"/>
  <c r="F11" i="4" s="1"/>
  <c r="G11" i="4" s="1"/>
  <c r="H11" i="4" s="1"/>
  <c r="I11" i="4" s="1"/>
  <c r="J11" i="4" s="1"/>
  <c r="K11" i="4" s="1"/>
  <c r="L11" i="4" s="1"/>
  <c r="M11" i="4" s="1"/>
  <c r="E19" i="4"/>
  <c r="G19" i="3"/>
  <c r="G12" i="3"/>
  <c r="G8" i="4" s="1"/>
  <c r="G11" i="3"/>
  <c r="G6" i="4" s="1"/>
  <c r="F9" i="4"/>
  <c r="F19" i="4" s="1"/>
  <c r="D31" i="5"/>
  <c r="E7" i="5" l="1"/>
  <c r="E14" i="5" s="1"/>
  <c r="E20" i="5" s="1"/>
  <c r="E23" i="4"/>
  <c r="F7" i="5"/>
  <c r="F14" i="5" s="1"/>
  <c r="F20" i="5" s="1"/>
  <c r="F31" i="5" s="1"/>
  <c r="F23" i="4"/>
  <c r="E33" i="6"/>
  <c r="F33" i="6"/>
  <c r="E34" i="6"/>
  <c r="B34" i="6"/>
  <c r="B36" i="6" s="1"/>
  <c r="B41" i="6" s="1"/>
  <c r="E28" i="5"/>
  <c r="E31" i="5"/>
  <c r="G7" i="4"/>
  <c r="G9" i="4" s="1"/>
  <c r="G19" i="4" s="1"/>
  <c r="N11" i="4"/>
  <c r="C28" i="5"/>
  <c r="C31" i="5"/>
  <c r="C32" i="5" s="1"/>
  <c r="C8" i="6" s="1"/>
  <c r="H19" i="3"/>
  <c r="F28" i="5"/>
  <c r="H11" i="3"/>
  <c r="H6" i="4" s="1"/>
  <c r="H12" i="3"/>
  <c r="H8" i="4" s="1"/>
  <c r="G7" i="5" l="1"/>
  <c r="G14" i="5" s="1"/>
  <c r="G20" i="5" s="1"/>
  <c r="G31" i="5" s="1"/>
  <c r="G23" i="4"/>
  <c r="F34" i="6"/>
  <c r="G33" i="6"/>
  <c r="D30" i="5"/>
  <c r="D32" i="5" s="1"/>
  <c r="D8" i="6" s="1"/>
  <c r="D11" i="6" s="1"/>
  <c r="D17" i="6" s="1"/>
  <c r="H7" i="4"/>
  <c r="H9" i="4" s="1"/>
  <c r="H19" i="4" s="1"/>
  <c r="C36" i="6"/>
  <c r="C11" i="6"/>
  <c r="C17" i="6" s="1"/>
  <c r="I19" i="3"/>
  <c r="I11" i="3"/>
  <c r="I6" i="4" s="1"/>
  <c r="I12" i="3"/>
  <c r="I8" i="4" s="1"/>
  <c r="G28" i="5" l="1"/>
  <c r="H7" i="5"/>
  <c r="H14" i="5" s="1"/>
  <c r="H23" i="4"/>
  <c r="G34" i="6"/>
  <c r="H33" i="6"/>
  <c r="E30" i="5"/>
  <c r="E32" i="5" s="1"/>
  <c r="E8" i="6" s="1"/>
  <c r="E11" i="6" s="1"/>
  <c r="E17" i="6" s="1"/>
  <c r="C41" i="6"/>
  <c r="D36" i="6"/>
  <c r="D41" i="6" s="1"/>
  <c r="I7" i="4"/>
  <c r="I9" i="4" s="1"/>
  <c r="I19" i="4" s="1"/>
  <c r="J19" i="3"/>
  <c r="H20" i="5"/>
  <c r="H31" i="5" s="1"/>
  <c r="J12" i="3"/>
  <c r="J8" i="4" s="1"/>
  <c r="J11" i="3"/>
  <c r="J6" i="4" s="1"/>
  <c r="I7" i="5" l="1"/>
  <c r="I14" i="5" s="1"/>
  <c r="I20" i="5" s="1"/>
  <c r="I31" i="5" s="1"/>
  <c r="I23" i="4"/>
  <c r="I33" i="6"/>
  <c r="H34" i="6"/>
  <c r="F30" i="5"/>
  <c r="F32" i="5" s="1"/>
  <c r="G30" i="5" s="1"/>
  <c r="G32" i="5" s="1"/>
  <c r="J7" i="4"/>
  <c r="J9" i="4" s="1"/>
  <c r="J19" i="4" s="1"/>
  <c r="E36" i="6"/>
  <c r="E41" i="6" s="1"/>
  <c r="I28" i="5"/>
  <c r="K19" i="3"/>
  <c r="H28" i="5"/>
  <c r="K11" i="3"/>
  <c r="K6" i="4" s="1"/>
  <c r="K12" i="3"/>
  <c r="K8" i="4" s="1"/>
  <c r="J7" i="5" l="1"/>
  <c r="J14" i="5" s="1"/>
  <c r="J20" i="5" s="1"/>
  <c r="J31" i="5" s="1"/>
  <c r="J23" i="4"/>
  <c r="J33" i="6"/>
  <c r="I34" i="6"/>
  <c r="F8" i="6"/>
  <c r="F11" i="6" s="1"/>
  <c r="F17" i="6" s="1"/>
  <c r="J28" i="5"/>
  <c r="F36" i="6"/>
  <c r="M19" i="3"/>
  <c r="L19" i="3"/>
  <c r="K7" i="4"/>
  <c r="K9" i="4" s="1"/>
  <c r="K19" i="4" s="1"/>
  <c r="L11" i="3"/>
  <c r="L6" i="4" s="1"/>
  <c r="L12" i="3"/>
  <c r="L8" i="4" s="1"/>
  <c r="H30" i="5"/>
  <c r="H32" i="5" s="1"/>
  <c r="G8" i="6"/>
  <c r="G11" i="6" s="1"/>
  <c r="G17" i="6" s="1"/>
  <c r="K7" i="5" l="1"/>
  <c r="K14" i="5" s="1"/>
  <c r="K23" i="4"/>
  <c r="K33" i="6"/>
  <c r="J34" i="6"/>
  <c r="F41" i="6"/>
  <c r="G36" i="6"/>
  <c r="G41" i="6" s="1"/>
  <c r="L7" i="4"/>
  <c r="K20" i="5"/>
  <c r="K28" i="5" s="1"/>
  <c r="L9" i="4"/>
  <c r="L19" i="4" s="1"/>
  <c r="M12" i="3"/>
  <c r="M8" i="4" s="1"/>
  <c r="N8" i="4" s="1"/>
  <c r="M11" i="3"/>
  <c r="M6" i="4" s="1"/>
  <c r="I30" i="5"/>
  <c r="I32" i="5" s="1"/>
  <c r="H8" i="6"/>
  <c r="H11" i="6" s="1"/>
  <c r="H17" i="6" s="1"/>
  <c r="L7" i="5" l="1"/>
  <c r="L14" i="5" s="1"/>
  <c r="L20" i="5" s="1"/>
  <c r="L28" i="5" s="1"/>
  <c r="L23" i="4"/>
  <c r="K34" i="6"/>
  <c r="L33" i="6"/>
  <c r="H36" i="6"/>
  <c r="H41" i="6" s="1"/>
  <c r="M7" i="4"/>
  <c r="N6" i="4"/>
  <c r="K31" i="5"/>
  <c r="M9" i="4"/>
  <c r="M19" i="4" s="1"/>
  <c r="J30" i="5"/>
  <c r="J32" i="5" s="1"/>
  <c r="I8" i="6"/>
  <c r="I11" i="6" s="1"/>
  <c r="I17" i="6" s="1"/>
  <c r="L31" i="5" l="1"/>
  <c r="M7" i="5"/>
  <c r="M14" i="5" s="1"/>
  <c r="M20" i="5" s="1"/>
  <c r="N20" i="5" s="1"/>
  <c r="M23" i="4"/>
  <c r="L34" i="6"/>
  <c r="M33" i="6"/>
  <c r="M34" i="6" s="1"/>
  <c r="N7" i="4"/>
  <c r="N9" i="4" s="1"/>
  <c r="N19" i="4" s="1"/>
  <c r="I36" i="6"/>
  <c r="I41" i="6" s="1"/>
  <c r="N14" i="5"/>
  <c r="K30" i="5"/>
  <c r="K32" i="5" s="1"/>
  <c r="J8" i="6"/>
  <c r="J11" i="6" s="1"/>
  <c r="J17" i="6" s="1"/>
  <c r="N7" i="5" l="1"/>
  <c r="N23" i="4"/>
  <c r="M28" i="5"/>
  <c r="N28" i="5" s="1"/>
  <c r="M31" i="5"/>
  <c r="N31" i="5" s="1"/>
  <c r="N32" i="5" s="1"/>
  <c r="J36" i="6"/>
  <c r="J41" i="6" s="1"/>
  <c r="L30" i="5"/>
  <c r="L32" i="5" s="1"/>
  <c r="K8" i="6"/>
  <c r="K11" i="6" s="1"/>
  <c r="K17" i="6" s="1"/>
  <c r="K36" i="6" l="1"/>
  <c r="K41" i="6" s="1"/>
  <c r="M30" i="5"/>
  <c r="M32" i="5" s="1"/>
  <c r="M8" i="6" s="1"/>
  <c r="M11" i="6" s="1"/>
  <c r="M17" i="6" s="1"/>
  <c r="L8" i="6"/>
  <c r="L11" i="6" s="1"/>
  <c r="L17" i="6" s="1"/>
  <c r="M36" i="6" l="1"/>
  <c r="M41" i="6" s="1"/>
  <c r="L36" i="6"/>
  <c r="L41" i="6" s="1"/>
</calcChain>
</file>

<file path=xl/sharedStrings.xml><?xml version="1.0" encoding="utf-8"?>
<sst xmlns="http://schemas.openxmlformats.org/spreadsheetml/2006/main" count="156" uniqueCount="132">
  <si>
    <t>fall 20</t>
  </si>
  <si>
    <t>Sales / Manufacturing / Inventory Forecast</t>
  </si>
  <si>
    <t>Starting Sales:</t>
  </si>
  <si>
    <t>Starting Month:</t>
  </si>
  <si>
    <t>Month</t>
  </si>
  <si>
    <t>Sales Forecast</t>
  </si>
  <si>
    <t xml:space="preserve">  New Product (units)</t>
  </si>
  <si>
    <t xml:space="preserve">  Revenue New Product ($s)</t>
  </si>
  <si>
    <t xml:space="preserve">  Cost New Product ($s)</t>
  </si>
  <si>
    <t>Manufacturing Forecast</t>
  </si>
  <si>
    <t xml:space="preserve">  New Product (Units)</t>
  </si>
  <si>
    <t>Inventory</t>
  </si>
  <si>
    <t xml:space="preserve">  New Product ($s)</t>
  </si>
  <si>
    <t>Sales Price per unit</t>
  </si>
  <si>
    <t>PPU</t>
  </si>
  <si>
    <t>Cost per unit</t>
  </si>
  <si>
    <t>CPU</t>
  </si>
  <si>
    <t>Sales Growth Rate</t>
  </si>
  <si>
    <t>SGF</t>
  </si>
  <si>
    <t>Operating expense Growth Rate</t>
  </si>
  <si>
    <t>OEGR</t>
  </si>
  <si>
    <t>Operating Expenses</t>
  </si>
  <si>
    <t>OE</t>
  </si>
  <si>
    <t>Company Funds</t>
  </si>
  <si>
    <t>CF</t>
  </si>
  <si>
    <t>% of Receivables collected in 30 days:</t>
  </si>
  <si>
    <t>PREC</t>
  </si>
  <si>
    <t>% of Payables paid in 30 days:</t>
  </si>
  <si>
    <t>PPAY</t>
  </si>
  <si>
    <t>Wildcat Co. Project</t>
  </si>
  <si>
    <t>Income Statement ($s)</t>
  </si>
  <si>
    <t>Total</t>
  </si>
  <si>
    <t>Revenues</t>
  </si>
  <si>
    <t>Total Revenues</t>
  </si>
  <si>
    <t>less: Cost of goods sold</t>
  </si>
  <si>
    <t>Gross Profit</t>
  </si>
  <si>
    <t>Operating expenses</t>
  </si>
  <si>
    <t>Interest Expense</t>
  </si>
  <si>
    <t>Depreciation</t>
  </si>
  <si>
    <t>Investment Income</t>
  </si>
  <si>
    <t>Income Before Taxes</t>
  </si>
  <si>
    <t>Tax Expense</t>
  </si>
  <si>
    <t>Net Income (Profit)</t>
  </si>
  <si>
    <t>Gross Profit %</t>
  </si>
  <si>
    <t>Net Profit %</t>
  </si>
  <si>
    <t>Statement of Cash Flows ($s)</t>
  </si>
  <si>
    <t>Operations</t>
  </si>
  <si>
    <t xml:space="preserve"> Net Income (Loss)</t>
  </si>
  <si>
    <t xml:space="preserve"> Adjustments to net income</t>
  </si>
  <si>
    <t xml:space="preserve">  Accounts Payable</t>
  </si>
  <si>
    <t xml:space="preserve">  Depreciation/Amortization</t>
  </si>
  <si>
    <t xml:space="preserve">  Inventory</t>
  </si>
  <si>
    <t xml:space="preserve">  Accounts Receivable</t>
  </si>
  <si>
    <t xml:space="preserve">  Investment Income</t>
  </si>
  <si>
    <t>Cash Flow from Operations</t>
  </si>
  <si>
    <t>Investments</t>
  </si>
  <si>
    <t xml:space="preserve">    Property &amp; Equipment</t>
  </si>
  <si>
    <t>Cash Flow from Investing-</t>
  </si>
  <si>
    <t>Cash Flow before Financing</t>
  </si>
  <si>
    <t>Financing</t>
  </si>
  <si>
    <t xml:space="preserve">    Company Funds/Stocks</t>
  </si>
  <si>
    <t xml:space="preserve">    Proceeds of Debt</t>
  </si>
  <si>
    <t xml:space="preserve">    Reductions to Debt-</t>
  </si>
  <si>
    <t>Cash Flow from Financing</t>
  </si>
  <si>
    <t>Before Equity Cash Flow</t>
  </si>
  <si>
    <t>Beginning Cash Balance</t>
  </si>
  <si>
    <t>Net Cash Flow</t>
  </si>
  <si>
    <t>Ending Cash Balance</t>
  </si>
  <si>
    <t>Balance Sheet ($s)</t>
  </si>
  <si>
    <t>Assets</t>
  </si>
  <si>
    <t xml:space="preserve">  Current Assets</t>
  </si>
  <si>
    <t xml:space="preserve">   Cash</t>
  </si>
  <si>
    <t xml:space="preserve">   Accounts Receivable</t>
  </si>
  <si>
    <t xml:space="preserve">   Inventory</t>
  </si>
  <si>
    <t xml:space="preserve">  Total Current Assets</t>
  </si>
  <si>
    <t xml:space="preserve">  LongTerm Assets</t>
  </si>
  <si>
    <t xml:space="preserve">   Property &amp; Equipment</t>
  </si>
  <si>
    <t xml:space="preserve">   Accumulated Depreciation</t>
  </si>
  <si>
    <t xml:space="preserve">  Total Long Term Assets</t>
  </si>
  <si>
    <t>Total Assets</t>
  </si>
  <si>
    <t>Liabilities</t>
  </si>
  <si>
    <t xml:space="preserve">  Current Liabilities</t>
  </si>
  <si>
    <t xml:space="preserve">    Accounts Payable</t>
  </si>
  <si>
    <t xml:space="preserve">    Loan 1</t>
  </si>
  <si>
    <t xml:space="preserve">    Current Portion of LTD</t>
  </si>
  <si>
    <t xml:space="preserve">  Total Current Liabilities</t>
  </si>
  <si>
    <t xml:space="preserve">  Long-Term Liabilities</t>
  </si>
  <si>
    <t xml:space="preserve">    Long Term Debt</t>
  </si>
  <si>
    <t xml:space="preserve">  Total LT Liabilities</t>
  </si>
  <si>
    <t>Total Liabilities</t>
  </si>
  <si>
    <t xml:space="preserve">  Company Funds (Stock Sold)</t>
  </si>
  <si>
    <t xml:space="preserve">  Retained Earnings</t>
  </si>
  <si>
    <t xml:space="preserve">  Owner's Equity</t>
  </si>
  <si>
    <t xml:space="preserve"> Total Liabilities &amp; Equity</t>
  </si>
  <si>
    <t>Working Capital</t>
  </si>
  <si>
    <t>Check</t>
  </si>
  <si>
    <t>Spring 22</t>
  </si>
  <si>
    <t xml:space="preserve">   New Product</t>
  </si>
  <si>
    <t>Spring 23</t>
  </si>
  <si>
    <t>-</t>
  </si>
  <si>
    <t>Long Term Debt</t>
  </si>
  <si>
    <t>Current Portion of LT Debt</t>
  </si>
  <si>
    <t>Ending Balance:</t>
  </si>
  <si>
    <t>Principal</t>
  </si>
  <si>
    <t>Interest</t>
  </si>
  <si>
    <t>Beginning Balance:</t>
  </si>
  <si>
    <t>Payment per month</t>
  </si>
  <si>
    <t>Loan amount:</t>
  </si>
  <si>
    <t>Effective Rate per month</t>
  </si>
  <si>
    <t>Interest rate APR</t>
  </si>
  <si>
    <t>Term (months)</t>
  </si>
  <si>
    <t>Loan #1 - Equal Payment</t>
  </si>
  <si>
    <t>Spring23</t>
  </si>
  <si>
    <t>Debt Worksheet</t>
  </si>
  <si>
    <t>Revenue/Unit</t>
  </si>
  <si>
    <t>Cost/Unit</t>
  </si>
  <si>
    <t>Company Funding</t>
  </si>
  <si>
    <t>Month Purchased</t>
  </si>
  <si>
    <t>Purchase Price</t>
  </si>
  <si>
    <t>Month Sold</t>
  </si>
  <si>
    <t>Amount of Sale</t>
  </si>
  <si>
    <t>Useful Life (months)</t>
  </si>
  <si>
    <t>Salvage Value</t>
  </si>
  <si>
    <t>Investment Worksheet</t>
  </si>
  <si>
    <t>Computer System</t>
  </si>
  <si>
    <t>Sale Amount</t>
  </si>
  <si>
    <t>Straight Line Method</t>
  </si>
  <si>
    <t>Beginning Balance</t>
  </si>
  <si>
    <t>Accumulated Depreciation</t>
  </si>
  <si>
    <t>Ending Balance (Book Value)</t>
  </si>
  <si>
    <t>Taxable Gain (Loss)</t>
  </si>
  <si>
    <t>Original Equip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</si>
</sst>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1" formatCode="_(* #,##0_);_(* \(#,##0\);_(* &quot;-&quot;_);_(@_)"/>
    <numFmt numFmtId="44" formatCode="_(&quot;$&quot;* #,##0.00_);_(&quot;$&quot;* \(#,##0.00\);_(&quot;$&quot;* &quot;-&quot;??_);_(@_)"/>
    <numFmt numFmtId="164" formatCode="[$-409]mmm\-yy;@"/>
    <numFmt numFmtId="165" formatCode="&quot;$&quot;#,##0"/>
    <numFmt numFmtId="166" formatCode="0.0%"/>
    <numFmt numFmtId="167" formatCode="&quot;$&quot;#,##0.00"/>
    <numFmt numFmtId="168" formatCode="_(* #,##0_);_(* \(#,##0\);_(* &quot;-&quot;??_);_(@_)"/>
    <numFmt numFmtId="173" formatCode="#,##0;[Red]#,##0"/>
  </numFmts>
  <fonts count="17"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u/>
      <sz val="12"/>
      <color theme="1"/>
      <name val="Calibri"/>
      <family val="2"/>
      <scheme val="minor"/>
    </font>
    <font>
      <b/>
      <sz val="14"/>
      <name val="Arial"/>
      <family val="2"/>
    </font>
    <font>
      <b/>
      <sz val="11"/>
      <name val="Calibri"/>
      <family val="2"/>
      <scheme val="minor"/>
    </font>
    <font>
      <sz val="10"/>
      <name val="Arial"/>
      <family val="2"/>
    </font>
    <font>
      <b/>
      <sz val="10"/>
      <name val="Arial"/>
      <family val="2"/>
    </font>
    <font>
      <b/>
      <sz val="10"/>
      <color indexed="12"/>
      <name val="Arial"/>
      <family val="2"/>
    </font>
    <font>
      <sz val="14"/>
      <name val="Arial"/>
      <family val="2"/>
    </font>
    <font>
      <b/>
      <sz val="10"/>
      <color theme="0"/>
      <name val="Arial"/>
      <family val="2"/>
    </font>
    <font>
      <sz val="11"/>
      <color theme="1"/>
      <name val="Calibri"/>
      <family val="2"/>
      <scheme val="minor"/>
    </font>
    <font>
      <sz val="10"/>
      <name val="Arial"/>
    </font>
    <font>
      <b/>
      <sz val="11"/>
      <name val="Arial"/>
      <family val="2"/>
    </font>
    <font>
      <sz val="10"/>
      <color theme="0"/>
      <name val="Arial"/>
      <family val="2"/>
    </font>
    <font>
      <b/>
      <sz val="12"/>
      <name val="Arial"/>
      <family val="2"/>
    </font>
  </fonts>
  <fills count="2">
    <fill>
      <patternFill patternType="none"/>
    </fill>
    <fill>
      <patternFill patternType="gray125"/>
    </fill>
  </fills>
  <borders count="1">
    <border>
      <left/>
      <right/>
      <top/>
      <bottom/>
      <diagonal/>
    </border>
  </borders>
  <cellStyleXfs count="4">
    <xf numFmtId="0" fontId="0" fillId="0" borderId="0"/>
    <xf numFmtId="9" fontId="12" fillId="0" borderId="0" applyFont="0" applyFill="0" applyBorder="0" applyAlignment="0" applyProtection="0"/>
    <xf numFmtId="0" fontId="13" fillId="0" borderId="0"/>
    <xf numFmtId="0" fontId="7" fillId="0" borderId="0"/>
  </cellStyleXfs>
  <cellXfs count="60">
    <xf numFmtId="0" fontId="0" fillId="0" borderId="0" xfId="0"/>
    <xf numFmtId="0" fontId="2" fillId="0" borderId="0" xfId="0" applyFont="1"/>
    <xf numFmtId="0" fontId="3" fillId="0" borderId="0" xfId="0" applyFont="1"/>
    <xf numFmtId="0" fontId="4" fillId="0" borderId="0" xfId="0" applyFont="1" applyAlignment="1">
      <alignment vertical="center"/>
    </xf>
    <xf numFmtId="0" fontId="6" fillId="0" borderId="0" xfId="0" applyFont="1" applyAlignment="1">
      <alignment horizontal="right"/>
    </xf>
    <xf numFmtId="0" fontId="5" fillId="0" borderId="0" xfId="0" applyFont="1" applyAlignment="1">
      <alignment horizontal="center"/>
    </xf>
    <xf numFmtId="0" fontId="7" fillId="0" borderId="0" xfId="0" applyFont="1"/>
    <xf numFmtId="0" fontId="1" fillId="0" borderId="0" xfId="0" applyFont="1" applyAlignment="1">
      <alignment horizontal="center"/>
    </xf>
    <xf numFmtId="164" fontId="8" fillId="0" borderId="0" xfId="0" applyNumberFormat="1" applyFont="1" applyAlignment="1">
      <alignment horizontal="right"/>
    </xf>
    <xf numFmtId="0" fontId="9" fillId="0" borderId="0" xfId="0" applyFont="1"/>
    <xf numFmtId="0" fontId="8" fillId="0" borderId="0" xfId="0" applyFont="1"/>
    <xf numFmtId="165" fontId="8" fillId="0" borderId="0" xfId="0" applyNumberFormat="1" applyFont="1"/>
    <xf numFmtId="0" fontId="1" fillId="0" borderId="0" xfId="0" applyFont="1"/>
    <xf numFmtId="0" fontId="8" fillId="0" borderId="0" xfId="0" applyFont="1" applyAlignment="1">
      <alignment horizontal="left"/>
    </xf>
    <xf numFmtId="0" fontId="5" fillId="0" borderId="0" xfId="0" applyFont="1"/>
    <xf numFmtId="166" fontId="8" fillId="0" borderId="0" xfId="0" applyNumberFormat="1" applyFont="1"/>
    <xf numFmtId="0" fontId="10" fillId="0" borderId="0" xfId="0" applyFont="1"/>
    <xf numFmtId="0" fontId="1" fillId="0" borderId="0" xfId="0" applyFont="1" applyAlignment="1">
      <alignment horizontal="right"/>
    </xf>
    <xf numFmtId="41" fontId="8" fillId="0" borderId="0" xfId="0" applyNumberFormat="1" applyFont="1"/>
    <xf numFmtId="0" fontId="11" fillId="0" borderId="0" xfId="0" applyFont="1"/>
    <xf numFmtId="17" fontId="1" fillId="0" borderId="0" xfId="0" applyNumberFormat="1" applyFont="1" applyAlignment="1">
      <alignment horizontal="center"/>
    </xf>
    <xf numFmtId="167" fontId="0" fillId="0" borderId="0" xfId="0" applyNumberFormat="1"/>
    <xf numFmtId="164" fontId="5" fillId="0" borderId="0" xfId="0" applyNumberFormat="1" applyFont="1" applyAlignment="1">
      <alignment horizontal="center"/>
    </xf>
    <xf numFmtId="17" fontId="0" fillId="0" borderId="0" xfId="0" applyNumberFormat="1"/>
    <xf numFmtId="10" fontId="0" fillId="0" borderId="0" xfId="0" applyNumberFormat="1"/>
    <xf numFmtId="9" fontId="0" fillId="0" borderId="0" xfId="0" applyNumberFormat="1"/>
    <xf numFmtId="166" fontId="0" fillId="0" borderId="0" xfId="1" applyNumberFormat="1" applyFont="1"/>
    <xf numFmtId="168" fontId="0" fillId="0" borderId="0" xfId="0" applyNumberFormat="1"/>
    <xf numFmtId="16" fontId="0" fillId="0" borderId="0" xfId="0" applyNumberFormat="1"/>
    <xf numFmtId="0" fontId="13" fillId="0" borderId="0" xfId="2"/>
    <xf numFmtId="8" fontId="14" fillId="0" borderId="0" xfId="2" applyNumberFormat="1" applyFont="1"/>
    <xf numFmtId="0" fontId="14" fillId="0" borderId="0" xfId="2" applyFont="1"/>
    <xf numFmtId="0" fontId="8" fillId="0" borderId="0" xfId="2" applyFont="1"/>
    <xf numFmtId="0" fontId="8" fillId="0" borderId="0" xfId="2" applyFont="1" applyAlignment="1">
      <alignment horizontal="right"/>
    </xf>
    <xf numFmtId="0" fontId="14" fillId="0" borderId="0" xfId="2" applyFont="1" applyAlignment="1">
      <alignment horizontal="right"/>
    </xf>
    <xf numFmtId="10" fontId="14" fillId="0" borderId="0" xfId="2" applyNumberFormat="1" applyFont="1"/>
    <xf numFmtId="167" fontId="14" fillId="0" borderId="0" xfId="2" applyNumberFormat="1" applyFont="1" applyAlignment="1">
      <alignment horizontal="left"/>
    </xf>
    <xf numFmtId="167" fontId="8" fillId="0" borderId="0" xfId="2" applyNumberFormat="1" applyFont="1"/>
    <xf numFmtId="167" fontId="14" fillId="0" borderId="0" xfId="2" applyNumberFormat="1" applyFont="1" applyAlignment="1">
      <alignment horizontal="right"/>
    </xf>
    <xf numFmtId="167" fontId="13" fillId="0" borderId="0" xfId="2" applyNumberFormat="1"/>
    <xf numFmtId="8" fontId="8" fillId="0" borderId="0" xfId="2" applyNumberFormat="1" applyFont="1"/>
    <xf numFmtId="10" fontId="8" fillId="0" borderId="0" xfId="2" applyNumberFormat="1" applyFont="1"/>
    <xf numFmtId="0" fontId="15" fillId="0" borderId="0" xfId="2" applyFont="1"/>
    <xf numFmtId="0" fontId="5" fillId="0" borderId="0" xfId="2" applyFont="1"/>
    <xf numFmtId="0" fontId="5" fillId="0" borderId="0" xfId="0" applyFont="1" applyAlignment="1">
      <alignment horizontal="center"/>
    </xf>
    <xf numFmtId="0" fontId="10" fillId="0" borderId="0" xfId="0" applyFont="1" applyAlignment="1">
      <alignment horizontal="center"/>
    </xf>
    <xf numFmtId="0" fontId="7" fillId="0" borderId="0" xfId="3"/>
    <xf numFmtId="0" fontId="8" fillId="0" borderId="0" xfId="3" applyFont="1"/>
    <xf numFmtId="165" fontId="8" fillId="0" borderId="0" xfId="3" applyNumberFormat="1" applyFont="1"/>
    <xf numFmtId="167" fontId="8" fillId="0" borderId="0" xfId="3" applyNumberFormat="1" applyFont="1"/>
    <xf numFmtId="0" fontId="14" fillId="0" borderId="0" xfId="3" applyFont="1"/>
    <xf numFmtId="173" fontId="8" fillId="0" borderId="0" xfId="3" applyNumberFormat="1" applyFont="1"/>
    <xf numFmtId="164" fontId="8" fillId="0" borderId="0" xfId="3" applyNumberFormat="1" applyFont="1"/>
    <xf numFmtId="0" fontId="16" fillId="0" borderId="0" xfId="3" applyFont="1"/>
    <xf numFmtId="165" fontId="7" fillId="0" borderId="0" xfId="3" applyNumberFormat="1"/>
    <xf numFmtId="17" fontId="0" fillId="0" borderId="0" xfId="0" applyNumberFormat="1" applyFont="1"/>
    <xf numFmtId="164" fontId="7" fillId="0" borderId="0" xfId="3" applyNumberFormat="1" applyFont="1"/>
    <xf numFmtId="44" fontId="8" fillId="0" borderId="0" xfId="3" applyNumberFormat="1" applyFont="1"/>
    <xf numFmtId="44" fontId="14" fillId="0" borderId="0" xfId="3" applyNumberFormat="1" applyFont="1"/>
    <xf numFmtId="44" fontId="7" fillId="0" borderId="0" xfId="3" applyNumberFormat="1"/>
  </cellXfs>
  <cellStyles count="4">
    <cellStyle name="Normal" xfId="0" builtinId="0"/>
    <cellStyle name="Normal 2" xfId="2" xr:uid="{5881CD1E-AB90-D34A-931F-04DE93226AA8}"/>
    <cellStyle name="Normal 2 2" xfId="3" xr:uid="{371A8362-1AC0-5949-ABC9-F18FC1C4CA7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510540</xdr:colOff>
      <xdr:row>1</xdr:row>
      <xdr:rowOff>38100</xdr:rowOff>
    </xdr:from>
    <xdr:to>
      <xdr:col>12</xdr:col>
      <xdr:colOff>533400</xdr:colOff>
      <xdr:row>32</xdr:row>
      <xdr:rowOff>99060</xdr:rowOff>
    </xdr:to>
    <xdr:sp macro="" textlink="">
      <xdr:nvSpPr>
        <xdr:cNvPr id="2" name="TextBox 1">
          <a:extLst>
            <a:ext uri="{FF2B5EF4-FFF2-40B4-BE49-F238E27FC236}">
              <a16:creationId xmlns:a16="http://schemas.microsoft.com/office/drawing/2014/main" id="{0738E716-9D7E-4469-A204-E337F2877092}"/>
            </a:ext>
          </a:extLst>
        </xdr:cNvPr>
        <xdr:cNvSpPr txBox="1"/>
      </xdr:nvSpPr>
      <xdr:spPr>
        <a:xfrm>
          <a:off x="1158240" y="219075"/>
          <a:ext cx="7147560" cy="5709285"/>
        </a:xfrm>
        <a:prstGeom prst="rect">
          <a:avLst/>
        </a:prstGeom>
        <a:solidFill>
          <a:schemeClr val="lt1"/>
        </a:solidFill>
        <a:ln w="9525" cmpd="sng">
          <a:solidFill>
            <a:schemeClr val="lt1">
              <a:shade val="50000"/>
            </a:schemeClr>
          </a:solidFill>
        </a:ln>
        <a:effectLst>
          <a:outerShdw blurRad="50800" dist="38100" dir="2700000" algn="tl"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SIE 265 Projects- grading:</a:t>
          </a:r>
        </a:p>
        <a:p>
          <a:endParaRPr lang="en-US" sz="1100">
            <a:solidFill>
              <a:schemeClr val="dk1"/>
            </a:solidFill>
            <a:effectLst/>
            <a:latin typeface="+mn-lt"/>
            <a:ea typeface="+mn-ea"/>
            <a:cs typeface="+mn-cs"/>
          </a:endParaRPr>
        </a:p>
        <a:p>
          <a:r>
            <a:rPr lang="en-US" sz="1100" b="1" u="sng">
              <a:solidFill>
                <a:schemeClr val="dk1"/>
              </a:solidFill>
              <a:effectLst/>
              <a:latin typeface="+mn-lt"/>
              <a:ea typeface="+mn-ea"/>
              <a:cs typeface="+mn-cs"/>
            </a:rPr>
            <a:t>Flexibility of the Model</a:t>
          </a:r>
          <a:r>
            <a:rPr lang="en-US" sz="1100">
              <a:solidFill>
                <a:schemeClr val="dk1"/>
              </a:solidFill>
              <a:effectLst/>
              <a:latin typeface="+mn-lt"/>
              <a:ea typeface="+mn-ea"/>
              <a:cs typeface="+mn-cs"/>
            </a:rPr>
            <a:t> – Flexibility means that when you change one parameter, or cell value, it will ripple through the Excel model, i.e. linked cells.  This is important for making parameter changes simple and accurate, and for success in later projects.  Your Sales Sheet is one of the main input parameter locations for the model, so make sure it is built to be dynamic/flexible.  </a:t>
          </a:r>
        </a:p>
        <a:p>
          <a:endParaRPr lang="en-US" sz="1100">
            <a:solidFill>
              <a:schemeClr val="dk1"/>
            </a:solidFill>
            <a:effectLst/>
            <a:latin typeface="+mn-lt"/>
            <a:ea typeface="+mn-ea"/>
            <a:cs typeface="+mn-cs"/>
          </a:endParaRPr>
        </a:p>
        <a:p>
          <a:r>
            <a:rPr lang="en-US" sz="1100" b="1" u="sng">
              <a:solidFill>
                <a:schemeClr val="dk1"/>
              </a:solidFill>
              <a:effectLst/>
              <a:latin typeface="+mn-lt"/>
              <a:ea typeface="+mn-ea"/>
              <a:cs typeface="+mn-cs"/>
            </a:rPr>
            <a:t>Formulas</a:t>
          </a:r>
          <a:r>
            <a:rPr lang="en-US" sz="1100">
              <a:solidFill>
                <a:schemeClr val="dk1"/>
              </a:solidFill>
              <a:effectLst/>
              <a:latin typeface="+mn-lt"/>
              <a:ea typeface="+mn-ea"/>
              <a:cs typeface="+mn-cs"/>
            </a:rPr>
            <a:t> – You will find that Excel has many useful pre-existing formulas for your model [=sum(), =pmt(), =nominal(), =max(), etc…].  It is recommended that you become familiar with these as the semester progresses, they are very useful shortcuts/timesavers.  In many cases you won’t use pre-existing formulas, you will make your own [e.g. =f4*(1-$b$2)].  These different formula types are how you show your work.  The correct value is important, but it has to come from a formula of some sort, with the exception of input parameters/cells. </a:t>
          </a:r>
        </a:p>
        <a:p>
          <a:endParaRPr lang="en-US" sz="1100">
            <a:solidFill>
              <a:schemeClr val="dk1"/>
            </a:solidFill>
            <a:effectLst/>
            <a:latin typeface="+mn-lt"/>
            <a:ea typeface="+mn-ea"/>
            <a:cs typeface="+mn-cs"/>
          </a:endParaRPr>
        </a:p>
        <a:p>
          <a:r>
            <a:rPr lang="en-US" sz="1100" b="1" u="sng">
              <a:solidFill>
                <a:schemeClr val="dk1"/>
              </a:solidFill>
              <a:effectLst/>
              <a:latin typeface="+mn-lt"/>
              <a:ea typeface="+mn-ea"/>
              <a:cs typeface="+mn-cs"/>
            </a:rPr>
            <a:t>Correctness/accuracy</a:t>
          </a:r>
          <a:r>
            <a:rPr lang="en-US" sz="1100">
              <a:solidFill>
                <a:schemeClr val="dk1"/>
              </a:solidFill>
              <a:effectLst/>
              <a:latin typeface="+mn-lt"/>
              <a:ea typeface="+mn-ea"/>
              <a:cs typeface="+mn-cs"/>
            </a:rPr>
            <a:t> – Correctness/accuracy is important however you will find throughout the entire project that one small mistake can ripple through your entire model (e.g. inputting an incorrect interest rate), making all the values incorrect.  This is one reason that we look at the formulas in addition to the values.   </a:t>
          </a:r>
        </a:p>
        <a:p>
          <a:endParaRPr lang="en-US" sz="1100">
            <a:solidFill>
              <a:schemeClr val="dk1"/>
            </a:solidFill>
            <a:effectLst/>
            <a:latin typeface="+mn-lt"/>
            <a:ea typeface="+mn-ea"/>
            <a:cs typeface="+mn-cs"/>
          </a:endParaRPr>
        </a:p>
        <a:p>
          <a:r>
            <a:rPr lang="en-US" sz="1100" b="1" u="sng">
              <a:solidFill>
                <a:schemeClr val="dk1"/>
              </a:solidFill>
              <a:effectLst/>
              <a:latin typeface="+mn-lt"/>
              <a:ea typeface="+mn-ea"/>
              <a:cs typeface="+mn-cs"/>
            </a:rPr>
            <a:t>Cell Format</a:t>
          </a:r>
          <a:r>
            <a:rPr lang="en-US" sz="1100">
              <a:solidFill>
                <a:schemeClr val="dk1"/>
              </a:solidFill>
              <a:effectLst/>
              <a:latin typeface="+mn-lt"/>
              <a:ea typeface="+mn-ea"/>
              <a:cs typeface="+mn-cs"/>
            </a:rPr>
            <a:t> – As you will find in your instructions for this project, you must use the accounting format for every cell that has dollars as its unit, and the percentage format for all unitless cells.  Additionally, all dollar cells should be rounded to the nearest whole dollar, with the exception of rates (e.g. cost per unit sold), these should be shown to the hundredths, or nearest cent. Lastly, do not show the dollar symbol in your cells.  You can change this option when you have the ‘format cell’ window open.</a:t>
          </a:r>
        </a:p>
        <a:p>
          <a:endParaRPr lang="en-US" sz="1100">
            <a:solidFill>
              <a:schemeClr val="dk1"/>
            </a:solidFill>
            <a:effectLst/>
            <a:latin typeface="+mn-lt"/>
            <a:ea typeface="+mn-ea"/>
            <a:cs typeface="+mn-cs"/>
          </a:endParaRPr>
        </a:p>
        <a:p>
          <a:r>
            <a:rPr lang="en-US" sz="1100" b="1" u="sng">
              <a:solidFill>
                <a:schemeClr val="dk1"/>
              </a:solidFill>
              <a:effectLst/>
              <a:latin typeface="+mn-lt"/>
              <a:ea typeface="+mn-ea"/>
              <a:cs typeface="+mn-cs"/>
            </a:rPr>
            <a:t>Organization/neatness</a:t>
          </a:r>
          <a:r>
            <a:rPr lang="en-US" sz="1100">
              <a:solidFill>
                <a:schemeClr val="dk1"/>
              </a:solidFill>
              <a:effectLst/>
              <a:latin typeface="+mn-lt"/>
              <a:ea typeface="+mn-ea"/>
              <a:cs typeface="+mn-cs"/>
            </a:rPr>
            <a:t> – This will be pretty simple for the first few projects if you use the provided Wildcat Project Template.  As you add more sheets to your model you will have to create and organize its appearance.  This will be part of the grade for that given sheet.  It is expected to be easy to read and follow, as though you were going to present it to your boss. </a:t>
          </a:r>
        </a:p>
        <a:p>
          <a:endParaRPr lang="en-US" sz="1100">
            <a:solidFill>
              <a:schemeClr val="dk1"/>
            </a:solidFill>
            <a:effectLst/>
            <a:latin typeface="+mn-lt"/>
            <a:ea typeface="+mn-ea"/>
            <a:cs typeface="+mn-cs"/>
          </a:endParaRPr>
        </a:p>
        <a:p>
          <a:r>
            <a:rPr lang="en-US" sz="1100" b="1" u="sng">
              <a:solidFill>
                <a:schemeClr val="dk1"/>
              </a:solidFill>
              <a:effectLst/>
              <a:latin typeface="+mn-lt"/>
              <a:ea typeface="+mn-ea"/>
              <a:cs typeface="+mn-cs"/>
            </a:rPr>
            <a:t>Balance Sheet Check Row</a:t>
          </a:r>
          <a:r>
            <a:rPr lang="en-US" sz="1100">
              <a:solidFill>
                <a:schemeClr val="dk1"/>
              </a:solidFill>
              <a:effectLst/>
              <a:latin typeface="+mn-lt"/>
              <a:ea typeface="+mn-ea"/>
              <a:cs typeface="+mn-cs"/>
            </a:rPr>
            <a:t> – You must have this as of the completion of the second project.  This will become very important for later projects, it is an indicator that your model is in, or out of balance.  This will be graded by the correctness of the formula (accounting equation), and if it indicates a balanced model (all zero values).    </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rthrop%20Spend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hafae1/Google%20Drive/Teaching/2020-2021/SIE%20265/Lectures/39-%20(4-26-2021)%20-%20Project%207/Projects%20Master%2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tudent"/>
      <sheetName val="Sales"/>
      <sheetName val="Income Statement"/>
      <sheetName val="Cash Flow Statement"/>
      <sheetName val="Balance Sheet"/>
      <sheetName val="Debt"/>
      <sheetName val="Investments"/>
      <sheetName val="Tax"/>
      <sheetName val="Valuation"/>
    </sheetNames>
    <sheetDataSet>
      <sheetData sheetId="0"/>
      <sheetData sheetId="1">
        <row r="2">
          <cell r="B2">
            <v>300</v>
          </cell>
        </row>
        <row r="20">
          <cell r="C20">
            <v>149.99</v>
          </cell>
        </row>
        <row r="21">
          <cell r="C21">
            <v>79.5</v>
          </cell>
        </row>
        <row r="22">
          <cell r="C22">
            <v>4.5999999999999999E-2</v>
          </cell>
        </row>
        <row r="23">
          <cell r="C23">
            <v>1.7999999999999999E-2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357B7-0D2A-4CB7-9AE3-D9BCF672A588}">
  <dimension ref="A1:B4"/>
  <sheetViews>
    <sheetView topLeftCell="B2" zoomScale="117" workbookViewId="0">
      <selection activeCell="O12" sqref="O12"/>
    </sheetView>
  </sheetViews>
  <sheetFormatPr baseColWidth="10" defaultColWidth="8.83203125" defaultRowHeight="15" x14ac:dyDescent="0.2"/>
  <sheetData>
    <row r="1" spans="1:2" x14ac:dyDescent="0.2">
      <c r="A1" s="1" t="s">
        <v>0</v>
      </c>
    </row>
    <row r="2" spans="1:2" ht="16" x14ac:dyDescent="0.2">
      <c r="B2" s="2"/>
    </row>
    <row r="4" spans="1:2" ht="16" x14ac:dyDescent="0.2">
      <c r="B4" s="3"/>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2A910-8918-40D4-9C2B-D9954F4084D8}">
  <dimension ref="A1:M50"/>
  <sheetViews>
    <sheetView workbookViewId="0">
      <selection activeCell="C27" sqref="C27"/>
    </sheetView>
  </sheetViews>
  <sheetFormatPr baseColWidth="10" defaultColWidth="8.83203125" defaultRowHeight="15" x14ac:dyDescent="0.2"/>
  <cols>
    <col min="1" max="1" width="36.6640625" customWidth="1"/>
    <col min="2" max="2" width="11.6640625" bestFit="1" customWidth="1"/>
    <col min="3" max="3" width="13.6640625" bestFit="1" customWidth="1"/>
    <col min="4" max="5" width="13.1640625" bestFit="1" customWidth="1"/>
    <col min="6" max="8" width="12.83203125" bestFit="1" customWidth="1"/>
    <col min="9" max="9" width="13.6640625" bestFit="1" customWidth="1"/>
    <col min="10" max="10" width="13.1640625" bestFit="1" customWidth="1"/>
    <col min="11" max="12" width="13.6640625" bestFit="1" customWidth="1"/>
    <col min="13" max="13" width="12.6640625" bestFit="1" customWidth="1"/>
  </cols>
  <sheetData>
    <row r="1" spans="1:13" x14ac:dyDescent="0.2">
      <c r="B1" s="1" t="s">
        <v>98</v>
      </c>
    </row>
    <row r="2" spans="1:13" ht="18" x14ac:dyDescent="0.2">
      <c r="B2" s="44" t="s">
        <v>1</v>
      </c>
      <c r="C2" s="44"/>
      <c r="D2" s="44"/>
      <c r="E2" s="44"/>
      <c r="F2" s="44"/>
      <c r="G2" s="44"/>
      <c r="H2" s="44"/>
      <c r="I2" s="44"/>
      <c r="J2" s="44"/>
      <c r="K2" s="44"/>
      <c r="L2" s="44"/>
      <c r="M2" s="44"/>
    </row>
    <row r="3" spans="1:13" ht="18" x14ac:dyDescent="0.2">
      <c r="A3" s="4" t="s">
        <v>2</v>
      </c>
      <c r="B3" s="5">
        <v>300</v>
      </c>
      <c r="C3" s="5"/>
      <c r="D3" s="5"/>
      <c r="E3" s="5"/>
      <c r="F3" s="5"/>
      <c r="G3" s="5"/>
      <c r="H3" s="5"/>
      <c r="I3" s="5"/>
      <c r="J3" s="5"/>
      <c r="K3" s="5"/>
      <c r="L3" s="5"/>
      <c r="M3" s="5"/>
    </row>
    <row r="4" spans="1:13" ht="18" x14ac:dyDescent="0.2">
      <c r="A4" s="4" t="s">
        <v>3</v>
      </c>
      <c r="B4" s="22">
        <v>45200</v>
      </c>
      <c r="C4" s="5"/>
      <c r="D4" s="5"/>
      <c r="E4" s="5"/>
      <c r="F4" s="5"/>
      <c r="G4" s="5"/>
      <c r="H4" s="5"/>
      <c r="I4" s="5"/>
      <c r="J4" s="5"/>
      <c r="K4" s="5"/>
      <c r="L4" s="5"/>
      <c r="M4" s="5"/>
    </row>
    <row r="5" spans="1:13" ht="18" x14ac:dyDescent="0.2">
      <c r="A5" s="1"/>
      <c r="B5" s="5"/>
      <c r="C5" s="5"/>
      <c r="D5" s="5"/>
      <c r="E5" s="5"/>
      <c r="F5" s="5"/>
      <c r="G5" s="5"/>
      <c r="H5" s="5"/>
      <c r="I5" s="5"/>
      <c r="J5" s="5"/>
      <c r="K5" s="5"/>
      <c r="L5" s="5"/>
      <c r="M5" s="5"/>
    </row>
    <row r="6" spans="1:13" ht="18" x14ac:dyDescent="0.2">
      <c r="A6" s="1"/>
      <c r="B6" s="5"/>
      <c r="C6" s="5"/>
      <c r="D6" s="5"/>
      <c r="E6" s="5"/>
      <c r="F6" s="5"/>
      <c r="G6" s="5"/>
      <c r="H6" s="5"/>
      <c r="I6" s="5"/>
      <c r="J6" s="5"/>
      <c r="K6" s="5"/>
      <c r="L6" s="5"/>
      <c r="M6" s="5"/>
    </row>
    <row r="7" spans="1:13" x14ac:dyDescent="0.2">
      <c r="A7" s="6"/>
      <c r="B7" s="7">
        <v>1</v>
      </c>
      <c r="C7" s="7">
        <v>2</v>
      </c>
      <c r="D7" s="7">
        <v>3</v>
      </c>
      <c r="E7" s="7">
        <v>4</v>
      </c>
      <c r="F7" s="7">
        <v>5</v>
      </c>
      <c r="G7" s="7">
        <v>6</v>
      </c>
      <c r="H7" s="7">
        <v>7</v>
      </c>
      <c r="I7" s="7">
        <v>8</v>
      </c>
      <c r="J7" s="7">
        <v>9</v>
      </c>
      <c r="K7" s="7">
        <v>10</v>
      </c>
      <c r="L7" s="7">
        <v>11</v>
      </c>
      <c r="M7" s="7">
        <v>12</v>
      </c>
    </row>
    <row r="8" spans="1:13" x14ac:dyDescent="0.2">
      <c r="A8" s="8" t="s">
        <v>4</v>
      </c>
      <c r="B8" s="20">
        <v>45200</v>
      </c>
      <c r="C8" s="20">
        <v>45231</v>
      </c>
      <c r="D8" s="20">
        <v>45261</v>
      </c>
      <c r="E8" s="20">
        <v>45292</v>
      </c>
      <c r="F8" s="20">
        <v>45323</v>
      </c>
      <c r="G8" s="20">
        <v>45352</v>
      </c>
      <c r="H8" s="20">
        <v>45383</v>
      </c>
      <c r="I8" s="20">
        <v>45413</v>
      </c>
      <c r="J8" s="20">
        <v>45444</v>
      </c>
      <c r="K8" s="20">
        <v>45474</v>
      </c>
      <c r="L8" s="20">
        <v>45505</v>
      </c>
      <c r="M8" s="20">
        <v>45536</v>
      </c>
    </row>
    <row r="9" spans="1:13" x14ac:dyDescent="0.2">
      <c r="A9" s="9" t="s">
        <v>5</v>
      </c>
    </row>
    <row r="10" spans="1:13" x14ac:dyDescent="0.2">
      <c r="A10" s="10" t="s">
        <v>6</v>
      </c>
      <c r="B10" s="27">
        <v>0</v>
      </c>
      <c r="C10" s="27">
        <v>0</v>
      </c>
      <c r="D10" s="27">
        <v>300</v>
      </c>
      <c r="E10" s="27">
        <f>D10*(1+$C23)</f>
        <v>313.8</v>
      </c>
      <c r="F10" s="27">
        <f t="shared" ref="F10:M10" si="0">E10*(1+$C23)</f>
        <v>328.23480000000001</v>
      </c>
      <c r="G10" s="27">
        <f t="shared" si="0"/>
        <v>343.3336008</v>
      </c>
      <c r="H10" s="27">
        <f t="shared" si="0"/>
        <v>359.12694643680004</v>
      </c>
      <c r="I10" s="27">
        <f t="shared" si="0"/>
        <v>375.64678597289287</v>
      </c>
      <c r="J10" s="27">
        <f t="shared" si="0"/>
        <v>392.92653812764598</v>
      </c>
      <c r="K10" s="27">
        <f t="shared" si="0"/>
        <v>411.00115888151771</v>
      </c>
      <c r="L10" s="27">
        <f t="shared" si="0"/>
        <v>429.90721219006753</v>
      </c>
      <c r="M10" s="27">
        <f t="shared" si="0"/>
        <v>449.68294395081062</v>
      </c>
    </row>
    <row r="11" spans="1:13" x14ac:dyDescent="0.2">
      <c r="A11" s="10" t="s">
        <v>7</v>
      </c>
      <c r="B11" s="27">
        <f>$C$21*B10</f>
        <v>0</v>
      </c>
      <c r="C11" s="27">
        <f t="shared" ref="C11:M11" si="1">$C$21*C10</f>
        <v>0</v>
      </c>
      <c r="D11" s="27">
        <f t="shared" si="1"/>
        <v>49797</v>
      </c>
      <c r="E11" s="27">
        <f t="shared" si="1"/>
        <v>52087.662000000004</v>
      </c>
      <c r="F11" s="27">
        <f t="shared" si="1"/>
        <v>54483.694452000003</v>
      </c>
      <c r="G11" s="27">
        <f t="shared" si="1"/>
        <v>56989.944396792001</v>
      </c>
      <c r="H11" s="27">
        <f t="shared" si="1"/>
        <v>59611.481839044442</v>
      </c>
      <c r="I11" s="27">
        <f t="shared" si="1"/>
        <v>62353.61000364049</v>
      </c>
      <c r="J11" s="27">
        <f t="shared" si="1"/>
        <v>65221.876063807962</v>
      </c>
      <c r="K11" s="27">
        <f t="shared" si="1"/>
        <v>68222.082362743124</v>
      </c>
      <c r="L11" s="27">
        <f t="shared" si="1"/>
        <v>71360.298151429306</v>
      </c>
      <c r="M11" s="27">
        <f t="shared" si="1"/>
        <v>74642.871866395057</v>
      </c>
    </row>
    <row r="12" spans="1:13" x14ac:dyDescent="0.2">
      <c r="A12" s="10" t="s">
        <v>8</v>
      </c>
      <c r="B12" s="27">
        <f>$C$22*B10</f>
        <v>0</v>
      </c>
      <c r="C12" s="27">
        <f t="shared" ref="C12:M12" si="2">$C$22*C10</f>
        <v>0</v>
      </c>
      <c r="D12" s="27">
        <f t="shared" si="2"/>
        <v>22095</v>
      </c>
      <c r="E12" s="27">
        <f t="shared" si="2"/>
        <v>23111.370000000003</v>
      </c>
      <c r="F12" s="27">
        <f t="shared" si="2"/>
        <v>24174.493020000002</v>
      </c>
      <c r="G12" s="27">
        <f t="shared" si="2"/>
        <v>25286.519698920001</v>
      </c>
      <c r="H12" s="27">
        <f t="shared" si="2"/>
        <v>26449.699605070324</v>
      </c>
      <c r="I12" s="27">
        <f t="shared" si="2"/>
        <v>27666.385786903564</v>
      </c>
      <c r="J12" s="27">
        <f t="shared" si="2"/>
        <v>28939.039533101128</v>
      </c>
      <c r="K12" s="27">
        <f t="shared" si="2"/>
        <v>30270.235351623782</v>
      </c>
      <c r="L12" s="27">
        <f t="shared" si="2"/>
        <v>31662.666177798477</v>
      </c>
      <c r="M12" s="27">
        <f t="shared" si="2"/>
        <v>33119.148821977207</v>
      </c>
    </row>
    <row r="13" spans="1:13" x14ac:dyDescent="0.2">
      <c r="A13" s="6"/>
      <c r="B13" s="27"/>
      <c r="C13" s="27"/>
      <c r="D13" s="27"/>
      <c r="E13" s="27"/>
      <c r="F13" s="27"/>
      <c r="G13" s="27"/>
      <c r="H13" s="27"/>
      <c r="I13" s="27"/>
      <c r="J13" s="27"/>
      <c r="K13" s="27"/>
      <c r="L13" s="27"/>
      <c r="M13" s="27"/>
    </row>
    <row r="14" spans="1:13" x14ac:dyDescent="0.2">
      <c r="A14" s="9" t="s">
        <v>9</v>
      </c>
      <c r="B14" s="27"/>
      <c r="C14" s="27"/>
      <c r="D14" s="27"/>
      <c r="E14" s="27"/>
      <c r="F14" s="27"/>
      <c r="G14" s="27"/>
      <c r="H14" s="27"/>
      <c r="I14" s="27"/>
      <c r="J14" s="27"/>
      <c r="K14" s="27"/>
      <c r="L14" s="27"/>
      <c r="M14" s="27"/>
    </row>
    <row r="15" spans="1:13" x14ac:dyDescent="0.2">
      <c r="A15" s="10" t="s">
        <v>10</v>
      </c>
      <c r="B15" s="27">
        <v>0</v>
      </c>
      <c r="C15" s="27">
        <v>225</v>
      </c>
      <c r="D15" s="27">
        <v>240</v>
      </c>
      <c r="E15" s="27">
        <v>270</v>
      </c>
      <c r="F15" s="27">
        <v>365</v>
      </c>
      <c r="G15" s="27">
        <v>410</v>
      </c>
      <c r="H15" s="27">
        <v>435</v>
      </c>
      <c r="I15" s="27">
        <v>510</v>
      </c>
      <c r="J15" s="27">
        <v>370</v>
      </c>
      <c r="K15" s="27">
        <v>550</v>
      </c>
      <c r="L15" s="27">
        <v>620</v>
      </c>
      <c r="M15" s="27">
        <v>460</v>
      </c>
    </row>
    <row r="16" spans="1:13" x14ac:dyDescent="0.2">
      <c r="A16" s="6"/>
      <c r="B16" s="27"/>
      <c r="C16" s="27"/>
      <c r="D16" s="27"/>
      <c r="E16" s="27"/>
      <c r="F16" s="27"/>
      <c r="G16" s="27"/>
      <c r="H16" s="27"/>
      <c r="I16" s="27"/>
      <c r="J16" s="27"/>
      <c r="K16" s="27"/>
      <c r="L16" s="27"/>
      <c r="M16" s="27"/>
    </row>
    <row r="17" spans="1:13" x14ac:dyDescent="0.2">
      <c r="A17" s="9" t="s">
        <v>11</v>
      </c>
      <c r="B17" s="27"/>
      <c r="C17" s="27"/>
      <c r="D17" s="27"/>
      <c r="E17" s="27"/>
      <c r="F17" s="27"/>
      <c r="G17" s="27"/>
      <c r="H17" s="27"/>
      <c r="I17" s="27"/>
      <c r="J17" s="27"/>
      <c r="K17" s="27"/>
      <c r="L17" s="27"/>
      <c r="M17" s="27"/>
    </row>
    <row r="18" spans="1:13" x14ac:dyDescent="0.2">
      <c r="A18" s="10" t="s">
        <v>10</v>
      </c>
      <c r="B18" s="27">
        <f>B15-B10</f>
        <v>0</v>
      </c>
      <c r="C18" s="27">
        <f>B18+(C15-C10)</f>
        <v>225</v>
      </c>
      <c r="D18" s="27">
        <f>C18+(D15-D10)</f>
        <v>165</v>
      </c>
      <c r="E18" s="27">
        <f t="shared" ref="E18:M18" si="3">D18+(E15-E10)</f>
        <v>121.19999999999999</v>
      </c>
      <c r="F18" s="27">
        <f>E18+(F15-F10)</f>
        <v>157.96519999999998</v>
      </c>
      <c r="G18" s="27">
        <f t="shared" si="3"/>
        <v>224.63159919999998</v>
      </c>
      <c r="H18" s="27">
        <f t="shared" si="3"/>
        <v>300.50465276319994</v>
      </c>
      <c r="I18" s="27">
        <f t="shared" si="3"/>
        <v>434.85786679030707</v>
      </c>
      <c r="J18" s="27">
        <f t="shared" si="3"/>
        <v>411.93132866266109</v>
      </c>
      <c r="K18" s="27">
        <f>J18+(K15-K10)</f>
        <v>550.93016978114338</v>
      </c>
      <c r="L18" s="27">
        <f t="shared" si="3"/>
        <v>741.02295759107585</v>
      </c>
      <c r="M18" s="27">
        <f t="shared" si="3"/>
        <v>751.34001364026517</v>
      </c>
    </row>
    <row r="19" spans="1:13" x14ac:dyDescent="0.2">
      <c r="A19" s="11" t="s">
        <v>12</v>
      </c>
      <c r="B19" s="27">
        <f>B18*$C22</f>
        <v>0</v>
      </c>
      <c r="C19" s="27">
        <f t="shared" ref="C19:M19" si="4">C18*$C22</f>
        <v>16571.25</v>
      </c>
      <c r="D19" s="27">
        <f t="shared" si="4"/>
        <v>12152.250000000002</v>
      </c>
      <c r="E19" s="27">
        <f t="shared" si="4"/>
        <v>8926.3799999999992</v>
      </c>
      <c r="F19" s="27">
        <f t="shared" si="4"/>
        <v>11634.136979999999</v>
      </c>
      <c r="G19" s="27">
        <f t="shared" si="4"/>
        <v>16544.117281080002</v>
      </c>
      <c r="H19" s="27">
        <f t="shared" si="4"/>
        <v>22132.167676009678</v>
      </c>
      <c r="I19" s="27">
        <f t="shared" si="4"/>
        <v>32027.281889106118</v>
      </c>
      <c r="J19" s="27">
        <f t="shared" si="4"/>
        <v>30338.74235600499</v>
      </c>
      <c r="K19" s="27">
        <f t="shared" si="4"/>
        <v>40576.007004381216</v>
      </c>
      <c r="L19" s="27">
        <f t="shared" si="4"/>
        <v>54576.340826582738</v>
      </c>
      <c r="M19" s="27">
        <f t="shared" si="4"/>
        <v>55336.192004605531</v>
      </c>
    </row>
    <row r="21" spans="1:13" x14ac:dyDescent="0.2">
      <c r="A21" s="10" t="s">
        <v>13</v>
      </c>
      <c r="B21" s="10" t="s">
        <v>14</v>
      </c>
      <c r="C21" s="21">
        <v>165.99</v>
      </c>
    </row>
    <row r="22" spans="1:13" x14ac:dyDescent="0.2">
      <c r="A22" s="10" t="s">
        <v>15</v>
      </c>
      <c r="B22" s="10" t="s">
        <v>16</v>
      </c>
      <c r="C22" s="21">
        <v>73.650000000000006</v>
      </c>
    </row>
    <row r="23" spans="1:13" x14ac:dyDescent="0.2">
      <c r="A23" s="10" t="s">
        <v>17</v>
      </c>
      <c r="B23" s="12" t="s">
        <v>18</v>
      </c>
      <c r="C23" s="24">
        <v>4.5999999999999999E-2</v>
      </c>
    </row>
    <row r="24" spans="1:13" x14ac:dyDescent="0.2">
      <c r="A24" s="10" t="s">
        <v>19</v>
      </c>
      <c r="B24" s="10" t="s">
        <v>20</v>
      </c>
      <c r="C24" s="24">
        <v>1.7999999999999999E-2</v>
      </c>
      <c r="F24" s="28"/>
    </row>
    <row r="25" spans="1:13" x14ac:dyDescent="0.2">
      <c r="A25" s="10" t="s">
        <v>21</v>
      </c>
      <c r="B25" s="12" t="s">
        <v>22</v>
      </c>
      <c r="C25" s="21">
        <v>9100</v>
      </c>
    </row>
    <row r="26" spans="1:13" x14ac:dyDescent="0.2">
      <c r="A26" s="10" t="s">
        <v>23</v>
      </c>
      <c r="B26" s="10" t="s">
        <v>24</v>
      </c>
      <c r="C26" s="21">
        <v>40000</v>
      </c>
    </row>
    <row r="27" spans="1:13" x14ac:dyDescent="0.2">
      <c r="A27" s="13" t="s">
        <v>25</v>
      </c>
      <c r="B27" s="12" t="s">
        <v>26</v>
      </c>
      <c r="C27" s="25">
        <v>0.49</v>
      </c>
    </row>
    <row r="28" spans="1:13" x14ac:dyDescent="0.2">
      <c r="A28" s="13" t="s">
        <v>27</v>
      </c>
      <c r="B28" s="10" t="s">
        <v>28</v>
      </c>
      <c r="C28" s="25">
        <v>0.81</v>
      </c>
    </row>
    <row r="35" spans="1:1" x14ac:dyDescent="0.2">
      <c r="A35" s="1" t="s">
        <v>98</v>
      </c>
    </row>
    <row r="50" spans="1:1" x14ac:dyDescent="0.2">
      <c r="A50" s="1" t="s">
        <v>96</v>
      </c>
    </row>
  </sheetData>
  <mergeCells count="1">
    <mergeCell ref="B2:M2"/>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0013-4918-4CAD-9AD8-67DD173561F7}">
  <dimension ref="A1:O49"/>
  <sheetViews>
    <sheetView zoomScale="125" workbookViewId="0">
      <selection activeCell="N19" sqref="N19"/>
    </sheetView>
  </sheetViews>
  <sheetFormatPr baseColWidth="10" defaultColWidth="8.83203125" defaultRowHeight="15" x14ac:dyDescent="0.2"/>
  <cols>
    <col min="1" max="1" width="22.33203125" customWidth="1"/>
    <col min="2" max="3" width="10.6640625" bestFit="1" customWidth="1"/>
    <col min="4" max="13" width="11.1640625" bestFit="1" customWidth="1"/>
    <col min="14" max="14" width="12.1640625" bestFit="1" customWidth="1"/>
  </cols>
  <sheetData>
    <row r="1" spans="1:15" ht="18" x14ac:dyDescent="0.2">
      <c r="B1" s="44" t="s">
        <v>29</v>
      </c>
      <c r="C1" s="44"/>
      <c r="D1" s="44"/>
      <c r="E1" s="44"/>
      <c r="F1" s="44"/>
      <c r="G1" s="44"/>
      <c r="H1" s="44"/>
      <c r="I1" s="44"/>
      <c r="J1" s="44"/>
      <c r="K1" s="44"/>
      <c r="L1" s="44"/>
      <c r="M1" s="44"/>
      <c r="N1" s="14"/>
      <c r="O1" s="14"/>
    </row>
    <row r="2" spans="1:15" ht="18" x14ac:dyDescent="0.2">
      <c r="B2" s="45" t="s">
        <v>30</v>
      </c>
      <c r="C2" s="45"/>
      <c r="D2" s="45"/>
      <c r="E2" s="45"/>
      <c r="F2" s="45"/>
      <c r="G2" s="45"/>
      <c r="H2" s="45"/>
      <c r="I2" s="45"/>
      <c r="J2" s="45"/>
      <c r="K2" s="45"/>
      <c r="L2" s="45"/>
      <c r="M2" s="45"/>
      <c r="N2" s="14"/>
      <c r="O2" s="14"/>
    </row>
    <row r="3" spans="1:15" x14ac:dyDescent="0.2">
      <c r="A3" s="10"/>
      <c r="B3" s="7">
        <v>1</v>
      </c>
      <c r="C3" s="7">
        <v>2</v>
      </c>
      <c r="D3" s="7">
        <v>3</v>
      </c>
      <c r="E3" s="7">
        <v>4</v>
      </c>
      <c r="F3" s="7">
        <v>5</v>
      </c>
      <c r="G3" s="7">
        <v>6</v>
      </c>
      <c r="H3" s="7">
        <v>7</v>
      </c>
      <c r="I3" s="7">
        <v>8</v>
      </c>
      <c r="J3" s="7">
        <v>9</v>
      </c>
      <c r="K3" s="7">
        <v>10</v>
      </c>
      <c r="L3" s="7">
        <v>11</v>
      </c>
      <c r="M3" s="7">
        <v>12</v>
      </c>
      <c r="N3" s="7" t="s">
        <v>31</v>
      </c>
    </row>
    <row r="4" spans="1:15" x14ac:dyDescent="0.2">
      <c r="A4" s="8" t="s">
        <v>4</v>
      </c>
      <c r="B4" s="23">
        <f>'Sales Sheet'!B8</f>
        <v>45200</v>
      </c>
      <c r="C4" s="23">
        <f>'Sales Sheet'!C8</f>
        <v>45231</v>
      </c>
      <c r="D4" s="23">
        <f>'Sales Sheet'!D8</f>
        <v>45261</v>
      </c>
      <c r="E4" s="23">
        <f>'Sales Sheet'!E8</f>
        <v>45292</v>
      </c>
      <c r="F4" s="23">
        <f>'Sales Sheet'!F8</f>
        <v>45323</v>
      </c>
      <c r="G4" s="23">
        <f>'Sales Sheet'!G8</f>
        <v>45352</v>
      </c>
      <c r="H4" s="23">
        <f>'Sales Sheet'!H8</f>
        <v>45383</v>
      </c>
      <c r="I4" s="23">
        <f>'Sales Sheet'!I8</f>
        <v>45413</v>
      </c>
      <c r="J4" s="23">
        <f>'Sales Sheet'!J8</f>
        <v>45444</v>
      </c>
      <c r="K4" s="23">
        <f>'Sales Sheet'!K8</f>
        <v>45474</v>
      </c>
      <c r="L4" s="23">
        <f>'Sales Sheet'!L8</f>
        <v>45505</v>
      </c>
      <c r="M4" s="23">
        <f>'Sales Sheet'!M8</f>
        <v>45536</v>
      </c>
      <c r="N4" s="23"/>
    </row>
    <row r="5" spans="1:15" x14ac:dyDescent="0.2">
      <c r="A5" s="9" t="s">
        <v>32</v>
      </c>
    </row>
    <row r="6" spans="1:15" x14ac:dyDescent="0.2">
      <c r="A6" s="10" t="s">
        <v>97</v>
      </c>
      <c r="B6" s="27">
        <f>'Sales Sheet'!B11</f>
        <v>0</v>
      </c>
      <c r="C6" s="27">
        <f>'Sales Sheet'!C11</f>
        <v>0</v>
      </c>
      <c r="D6" s="27">
        <f>'Sales Sheet'!D11</f>
        <v>49797</v>
      </c>
      <c r="E6" s="27">
        <f>'Sales Sheet'!E11</f>
        <v>52087.662000000004</v>
      </c>
      <c r="F6" s="27">
        <f>'Sales Sheet'!F11</f>
        <v>54483.694452000003</v>
      </c>
      <c r="G6" s="27">
        <f>'Sales Sheet'!G11</f>
        <v>56989.944396792001</v>
      </c>
      <c r="H6" s="27">
        <f>'Sales Sheet'!H11</f>
        <v>59611.481839044442</v>
      </c>
      <c r="I6" s="27">
        <f>'Sales Sheet'!I11</f>
        <v>62353.61000364049</v>
      </c>
      <c r="J6" s="27">
        <f>'Sales Sheet'!J11</f>
        <v>65221.876063807962</v>
      </c>
      <c r="K6" s="27">
        <f>'Sales Sheet'!K11</f>
        <v>68222.082362743124</v>
      </c>
      <c r="L6" s="27">
        <f>'Sales Sheet'!L11</f>
        <v>71360.298151429306</v>
      </c>
      <c r="M6" s="27">
        <f>'Sales Sheet'!M11</f>
        <v>74642.871866395057</v>
      </c>
      <c r="N6" s="27">
        <f>SUM(B6:M6)</f>
        <v>614770.52113585244</v>
      </c>
    </row>
    <row r="7" spans="1:15" x14ac:dyDescent="0.2">
      <c r="A7" s="10" t="s">
        <v>33</v>
      </c>
      <c r="B7" s="27">
        <v>0</v>
      </c>
      <c r="C7" s="27">
        <v>0</v>
      </c>
      <c r="D7" s="27">
        <f>D6</f>
        <v>49797</v>
      </c>
      <c r="E7" s="27">
        <f t="shared" ref="E7:N7" si="0">E6</f>
        <v>52087.662000000004</v>
      </c>
      <c r="F7" s="27">
        <f t="shared" si="0"/>
        <v>54483.694452000003</v>
      </c>
      <c r="G7" s="27">
        <f t="shared" si="0"/>
        <v>56989.944396792001</v>
      </c>
      <c r="H7" s="27">
        <f t="shared" si="0"/>
        <v>59611.481839044442</v>
      </c>
      <c r="I7" s="27">
        <f t="shared" si="0"/>
        <v>62353.61000364049</v>
      </c>
      <c r="J7" s="27">
        <f t="shared" si="0"/>
        <v>65221.876063807962</v>
      </c>
      <c r="K7" s="27">
        <f t="shared" si="0"/>
        <v>68222.082362743124</v>
      </c>
      <c r="L7" s="27">
        <f t="shared" si="0"/>
        <v>71360.298151429306</v>
      </c>
      <c r="M7" s="27">
        <f t="shared" si="0"/>
        <v>74642.871866395057</v>
      </c>
      <c r="N7" s="27">
        <f t="shared" si="0"/>
        <v>614770.52113585244</v>
      </c>
    </row>
    <row r="8" spans="1:15" x14ac:dyDescent="0.2">
      <c r="A8" s="10" t="s">
        <v>34</v>
      </c>
      <c r="B8" s="27">
        <v>0</v>
      </c>
      <c r="C8" s="27">
        <v>0</v>
      </c>
      <c r="D8" s="27">
        <f>'Sales Sheet'!D12</f>
        <v>22095</v>
      </c>
      <c r="E8" s="27">
        <f>'Sales Sheet'!E12</f>
        <v>23111.370000000003</v>
      </c>
      <c r="F8" s="27">
        <f>'Sales Sheet'!F12</f>
        <v>24174.493020000002</v>
      </c>
      <c r="G8" s="27">
        <f>'Sales Sheet'!G12</f>
        <v>25286.519698920001</v>
      </c>
      <c r="H8" s="27">
        <f>'Sales Sheet'!H12</f>
        <v>26449.699605070324</v>
      </c>
      <c r="I8" s="27">
        <f>'Sales Sheet'!I12</f>
        <v>27666.385786903564</v>
      </c>
      <c r="J8" s="27">
        <f>'Sales Sheet'!J12</f>
        <v>28939.039533101128</v>
      </c>
      <c r="K8" s="27">
        <f>'Sales Sheet'!K12</f>
        <v>30270.235351623782</v>
      </c>
      <c r="L8" s="27">
        <f>'Sales Sheet'!L12</f>
        <v>31662.666177798477</v>
      </c>
      <c r="M8" s="27">
        <f>'Sales Sheet'!M12</f>
        <v>33119.148821977207</v>
      </c>
      <c r="N8" s="27">
        <f>SUM(B8:M8)</f>
        <v>272774.55799539451</v>
      </c>
    </row>
    <row r="9" spans="1:15" x14ac:dyDescent="0.2">
      <c r="A9" s="10" t="s">
        <v>35</v>
      </c>
      <c r="B9" s="27">
        <f>B7-B8</f>
        <v>0</v>
      </c>
      <c r="C9" s="27">
        <f t="shared" ref="C9:N9" si="1">C7-C8</f>
        <v>0</v>
      </c>
      <c r="D9" s="27">
        <f t="shared" si="1"/>
        <v>27702</v>
      </c>
      <c r="E9" s="27">
        <f t="shared" si="1"/>
        <v>28976.292000000001</v>
      </c>
      <c r="F9" s="27">
        <f t="shared" si="1"/>
        <v>30309.201432000002</v>
      </c>
      <c r="G9" s="27">
        <f t="shared" si="1"/>
        <v>31703.424697872</v>
      </c>
      <c r="H9" s="27">
        <f t="shared" si="1"/>
        <v>33161.782233974118</v>
      </c>
      <c r="I9" s="27">
        <f t="shared" si="1"/>
        <v>34687.224216736926</v>
      </c>
      <c r="J9" s="27">
        <f t="shared" si="1"/>
        <v>36282.836530706831</v>
      </c>
      <c r="K9" s="27">
        <f t="shared" si="1"/>
        <v>37951.847011119346</v>
      </c>
      <c r="L9" s="27">
        <f t="shared" si="1"/>
        <v>39697.631973630829</v>
      </c>
      <c r="M9" s="27">
        <f t="shared" si="1"/>
        <v>41523.723044417849</v>
      </c>
      <c r="N9" s="27">
        <f t="shared" si="1"/>
        <v>341995.96314045793</v>
      </c>
    </row>
    <row r="10" spans="1:15" x14ac:dyDescent="0.2">
      <c r="A10" s="10"/>
      <c r="B10" s="27"/>
      <c r="C10" s="27"/>
      <c r="D10" s="27"/>
      <c r="E10" s="27"/>
      <c r="F10" s="27"/>
      <c r="G10" s="27"/>
      <c r="H10" s="27"/>
      <c r="I10" s="27"/>
      <c r="J10" s="27"/>
      <c r="K10" s="27"/>
      <c r="L10" s="27"/>
      <c r="M10" s="27"/>
      <c r="N10" s="27"/>
    </row>
    <row r="11" spans="1:15" x14ac:dyDescent="0.2">
      <c r="A11" s="10" t="s">
        <v>36</v>
      </c>
      <c r="B11" s="27">
        <f>'Sales Sheet'!$C$25</f>
        <v>9100</v>
      </c>
      <c r="C11" s="27">
        <f>B11*(1+'Sales Sheet'!$C24)</f>
        <v>9263.7999999999993</v>
      </c>
      <c r="D11" s="27">
        <f>C11*(1+'Sales Sheet'!$C24)</f>
        <v>9430.5483999999997</v>
      </c>
      <c r="E11" s="27">
        <f>D11*(1+'Sales Sheet'!$C24)</f>
        <v>9600.2982711999994</v>
      </c>
      <c r="F11" s="27">
        <f>E11*(1+'Sales Sheet'!$C24)</f>
        <v>9773.1036400815992</v>
      </c>
      <c r="G11" s="27">
        <f>F11*(1+'Sales Sheet'!$C24)</f>
        <v>9949.019505603068</v>
      </c>
      <c r="H11" s="27">
        <f>G11*(1+'Sales Sheet'!$C24)</f>
        <v>10128.101856703923</v>
      </c>
      <c r="I11" s="27">
        <f>H11*(1+'Sales Sheet'!$C24)</f>
        <v>10310.407690124594</v>
      </c>
      <c r="J11" s="27">
        <f>I11*(1+'Sales Sheet'!$C24)</f>
        <v>10495.995028546837</v>
      </c>
      <c r="K11" s="27">
        <f>J11*(1+'Sales Sheet'!$C24)</f>
        <v>10684.92293906068</v>
      </c>
      <c r="L11" s="27">
        <f>K11*(1+'Sales Sheet'!$C24)</f>
        <v>10877.251551963773</v>
      </c>
      <c r="M11" s="27">
        <f>L11*(1+'Sales Sheet'!$C24)</f>
        <v>11073.04207989912</v>
      </c>
      <c r="N11" s="27">
        <f>SUM(B11:M11)</f>
        <v>120686.49096318361</v>
      </c>
    </row>
    <row r="12" spans="1:15" x14ac:dyDescent="0.2">
      <c r="A12" s="10"/>
      <c r="B12" s="27"/>
      <c r="C12" s="27"/>
      <c r="D12" s="27"/>
      <c r="E12" s="27"/>
      <c r="F12" s="27"/>
      <c r="G12" s="27"/>
      <c r="H12" s="27"/>
      <c r="I12" s="27"/>
      <c r="J12" s="27"/>
      <c r="K12" s="27"/>
      <c r="L12" s="27"/>
      <c r="M12" s="27"/>
      <c r="N12" s="27"/>
    </row>
    <row r="13" spans="1:15" x14ac:dyDescent="0.2">
      <c r="A13" s="10" t="s">
        <v>37</v>
      </c>
      <c r="B13" s="27">
        <v>0</v>
      </c>
      <c r="C13" s="27">
        <f>Debt!B13</f>
        <v>0</v>
      </c>
      <c r="D13" s="27">
        <f>Debt!C13</f>
        <v>145.35</v>
      </c>
      <c r="E13" s="27">
        <f>Debt!D13</f>
        <v>141.701145</v>
      </c>
      <c r="F13" s="27">
        <f>Debt!E13</f>
        <v>138.03149152649999</v>
      </c>
      <c r="G13" s="27">
        <f>Debt!F13</f>
        <v>134.34092102820105</v>
      </c>
      <c r="H13" s="27">
        <f>Debt!G13</f>
        <v>130.6293142780618</v>
      </c>
      <c r="I13" s="27">
        <f>Debt!H13</f>
        <v>126.89655136944675</v>
      </c>
      <c r="J13" s="27">
        <f>Debt!I13</f>
        <v>123.14251171225258</v>
      </c>
      <c r="K13" s="27">
        <f>Debt!J13</f>
        <v>119.36707402901243</v>
      </c>
      <c r="L13" s="27">
        <f>Debt!K13</f>
        <v>115.57011635097778</v>
      </c>
      <c r="M13" s="27">
        <f>Debt!L13</f>
        <v>111.75151601417836</v>
      </c>
      <c r="N13" s="27">
        <f>SUM(B13:M13)</f>
        <v>1286.7806413086307</v>
      </c>
    </row>
    <row r="14" spans="1:15" x14ac:dyDescent="0.2">
      <c r="A14" s="10" t="s">
        <v>38</v>
      </c>
      <c r="B14" s="27">
        <v>0</v>
      </c>
      <c r="C14" s="27">
        <v>0</v>
      </c>
      <c r="D14" s="27">
        <v>0</v>
      </c>
      <c r="E14" s="27">
        <v>0</v>
      </c>
      <c r="F14" s="27">
        <v>0</v>
      </c>
      <c r="G14" s="27">
        <v>0</v>
      </c>
      <c r="H14" s="27">
        <v>0</v>
      </c>
      <c r="I14" s="27">
        <v>0</v>
      </c>
      <c r="J14" s="27">
        <v>0</v>
      </c>
      <c r="K14" s="27">
        <v>0</v>
      </c>
      <c r="L14" s="27">
        <v>0</v>
      </c>
      <c r="M14" s="27">
        <v>0</v>
      </c>
      <c r="N14" s="27">
        <v>0</v>
      </c>
    </row>
    <row r="15" spans="1:15" x14ac:dyDescent="0.2">
      <c r="A15" s="10" t="s">
        <v>39</v>
      </c>
      <c r="B15" s="27">
        <v>0</v>
      </c>
      <c r="C15" s="27">
        <v>0</v>
      </c>
      <c r="D15" s="27">
        <v>0</v>
      </c>
      <c r="E15" s="27">
        <v>0</v>
      </c>
      <c r="F15" s="27">
        <v>0</v>
      </c>
      <c r="G15" s="27">
        <v>0</v>
      </c>
      <c r="H15" s="27">
        <v>0</v>
      </c>
      <c r="I15" s="27">
        <v>0</v>
      </c>
      <c r="J15" s="27">
        <v>0</v>
      </c>
      <c r="K15" s="27">
        <v>0</v>
      </c>
      <c r="L15" s="27">
        <v>0</v>
      </c>
      <c r="M15" s="27">
        <v>0</v>
      </c>
      <c r="N15" s="27">
        <v>0</v>
      </c>
    </row>
    <row r="16" spans="1:15" x14ac:dyDescent="0.2">
      <c r="A16" s="10"/>
      <c r="B16" s="27"/>
      <c r="C16" s="27"/>
      <c r="D16" s="27"/>
      <c r="E16" s="27"/>
      <c r="F16" s="27"/>
      <c r="G16" s="27"/>
      <c r="H16" s="27"/>
      <c r="I16" s="27"/>
      <c r="J16" s="27"/>
      <c r="K16" s="27"/>
      <c r="L16" s="27"/>
      <c r="M16" s="27"/>
      <c r="N16" s="27"/>
    </row>
    <row r="17" spans="1:14" x14ac:dyDescent="0.2">
      <c r="A17" s="10" t="s">
        <v>40</v>
      </c>
      <c r="B17" s="27">
        <f>B9-[1]Sheet1!$B$1-B11</f>
        <v>-9100</v>
      </c>
      <c r="C17" s="27">
        <f t="shared" ref="C17" si="2">C9-C11</f>
        <v>-9263.7999999999993</v>
      </c>
      <c r="D17" s="27">
        <f>D9-D11-D13-D45+D15</f>
        <v>18126.101600000002</v>
      </c>
      <c r="E17" s="27">
        <f t="shared" ref="E17:M17" si="3">E9-E11-E13-E45+E15</f>
        <v>19234.292583800001</v>
      </c>
      <c r="F17" s="27">
        <f t="shared" si="3"/>
        <v>20398.0663003919</v>
      </c>
      <c r="G17" s="27">
        <f t="shared" si="3"/>
        <v>21620.064271240732</v>
      </c>
      <c r="H17" s="27">
        <f t="shared" si="3"/>
        <v>22903.051062992134</v>
      </c>
      <c r="I17" s="27">
        <f t="shared" si="3"/>
        <v>24249.919975242887</v>
      </c>
      <c r="J17" s="27">
        <f t="shared" si="3"/>
        <v>25663.698990447741</v>
      </c>
      <c r="K17" s="27">
        <f t="shared" si="3"/>
        <v>27147.556998029657</v>
      </c>
      <c r="L17" s="27">
        <f t="shared" si="3"/>
        <v>28704.810305316078</v>
      </c>
      <c r="M17" s="27">
        <f t="shared" si="3"/>
        <v>30338.929448504554</v>
      </c>
      <c r="N17" s="27">
        <f>N9-N11-N13-N14+N15</f>
        <v>220022.69153596569</v>
      </c>
    </row>
    <row r="18" spans="1:14" x14ac:dyDescent="0.2">
      <c r="A18" s="10" t="s">
        <v>41</v>
      </c>
      <c r="B18" s="27"/>
      <c r="C18" s="27"/>
      <c r="D18" s="27"/>
      <c r="E18" s="27"/>
      <c r="F18" s="27"/>
      <c r="G18" s="27"/>
      <c r="H18" s="27"/>
      <c r="I18" s="27"/>
      <c r="J18" s="27"/>
      <c r="K18" s="27"/>
      <c r="L18" s="27"/>
      <c r="M18" s="27"/>
      <c r="N18" s="27"/>
    </row>
    <row r="19" spans="1:14" x14ac:dyDescent="0.2">
      <c r="A19" s="10" t="s">
        <v>42</v>
      </c>
      <c r="B19" s="27">
        <f>B17-B18</f>
        <v>-9100</v>
      </c>
      <c r="C19" s="27">
        <f>C17-C18</f>
        <v>-9263.7999999999993</v>
      </c>
      <c r="D19" s="27">
        <f t="shared" ref="D19:N19" si="4">D17-D18</f>
        <v>18126.101600000002</v>
      </c>
      <c r="E19" s="27">
        <f t="shared" si="4"/>
        <v>19234.292583800001</v>
      </c>
      <c r="F19" s="27">
        <f t="shared" si="4"/>
        <v>20398.0663003919</v>
      </c>
      <c r="G19" s="27">
        <f t="shared" si="4"/>
        <v>21620.064271240732</v>
      </c>
      <c r="H19" s="27">
        <f t="shared" si="4"/>
        <v>22903.051062992134</v>
      </c>
      <c r="I19" s="27">
        <f t="shared" si="4"/>
        <v>24249.919975242887</v>
      </c>
      <c r="J19" s="27">
        <f t="shared" si="4"/>
        <v>25663.698990447741</v>
      </c>
      <c r="K19" s="27">
        <f t="shared" si="4"/>
        <v>27147.556998029657</v>
      </c>
      <c r="L19" s="27">
        <f t="shared" si="4"/>
        <v>28704.810305316078</v>
      </c>
      <c r="M19" s="27">
        <f t="shared" si="4"/>
        <v>30338.929448504554</v>
      </c>
      <c r="N19" s="27">
        <f t="shared" si="4"/>
        <v>220022.69153596569</v>
      </c>
    </row>
    <row r="22" spans="1:14" x14ac:dyDescent="0.2">
      <c r="A22" s="15" t="s">
        <v>43</v>
      </c>
      <c r="B22" s="26" t="str">
        <f>IF(B7=0, "N/A", B9/B7)</f>
        <v>N/A</v>
      </c>
      <c r="C22" s="26" t="str">
        <f t="shared" ref="C22:N22" si="5">IF(C7=0, "N/A", C9/C7)</f>
        <v>N/A</v>
      </c>
      <c r="D22" s="26">
        <f t="shared" si="5"/>
        <v>0.55629857220314471</v>
      </c>
      <c r="E22" s="26">
        <f t="shared" si="5"/>
        <v>0.55629857220314471</v>
      </c>
      <c r="F22" s="26">
        <f t="shared" si="5"/>
        <v>0.55629857220314471</v>
      </c>
      <c r="G22" s="26">
        <f t="shared" si="5"/>
        <v>0.55629857220314471</v>
      </c>
      <c r="H22" s="26">
        <f t="shared" si="5"/>
        <v>0.55629857220314483</v>
      </c>
      <c r="I22" s="26">
        <f t="shared" si="5"/>
        <v>0.55629857220314471</v>
      </c>
      <c r="J22" s="26">
        <f t="shared" si="5"/>
        <v>0.55629857220314471</v>
      </c>
      <c r="K22" s="26">
        <f t="shared" si="5"/>
        <v>0.55629857220314483</v>
      </c>
      <c r="L22" s="26">
        <f t="shared" si="5"/>
        <v>0.55629857220314471</v>
      </c>
      <c r="M22" s="26">
        <f t="shared" si="5"/>
        <v>0.55629857220314471</v>
      </c>
      <c r="N22" s="26">
        <f t="shared" si="5"/>
        <v>0.55629857220314471</v>
      </c>
    </row>
    <row r="23" spans="1:14" x14ac:dyDescent="0.2">
      <c r="A23" s="15" t="s">
        <v>44</v>
      </c>
      <c r="B23" t="str">
        <f>IF(B7=0, "N/A",B19/B7)</f>
        <v>N/A</v>
      </c>
      <c r="C23" t="str">
        <f t="shared" ref="C23:N23" si="6">IF(C7=0, "N/A",C19/C7)</f>
        <v>N/A</v>
      </c>
      <c r="D23" s="26">
        <f t="shared" si="6"/>
        <v>0.36399987147820151</v>
      </c>
      <c r="E23" s="26">
        <f t="shared" si="6"/>
        <v>0.36926772762041038</v>
      </c>
      <c r="F23" s="26">
        <f t="shared" si="6"/>
        <v>0.37438845705227541</v>
      </c>
      <c r="G23" s="26">
        <f t="shared" si="6"/>
        <v>0.37936629874055006</v>
      </c>
      <c r="H23" s="26">
        <f t="shared" si="6"/>
        <v>0.38420536373902131</v>
      </c>
      <c r="I23" s="26">
        <f t="shared" si="6"/>
        <v>0.38890963929477484</v>
      </c>
      <c r="J23" s="26">
        <f t="shared" si="6"/>
        <v>0.39348299281272425</v>
      </c>
      <c r="K23" s="26">
        <f t="shared" si="6"/>
        <v>0.3979291756836677</v>
      </c>
      <c r="L23" s="26">
        <f t="shared" si="6"/>
        <v>0.4022518269809266</v>
      </c>
      <c r="M23" s="26">
        <f t="shared" si="6"/>
        <v>0.40645447703042403</v>
      </c>
      <c r="N23" s="26">
        <f t="shared" si="6"/>
        <v>0.35789401731470616</v>
      </c>
    </row>
    <row r="24" spans="1:14" x14ac:dyDescent="0.2">
      <c r="A24" s="15" t="s">
        <v>114</v>
      </c>
      <c r="B24" s="21">
        <v>159.99</v>
      </c>
    </row>
    <row r="25" spans="1:14" x14ac:dyDescent="0.2">
      <c r="A25" s="10" t="s">
        <v>115</v>
      </c>
      <c r="B25" s="21">
        <v>71.5</v>
      </c>
    </row>
    <row r="26" spans="1:14" x14ac:dyDescent="0.2">
      <c r="A26" s="10" t="s">
        <v>21</v>
      </c>
      <c r="B26" s="21">
        <v>7000</v>
      </c>
    </row>
    <row r="27" spans="1:14" x14ac:dyDescent="0.2">
      <c r="A27" s="15" t="s">
        <v>116</v>
      </c>
      <c r="B27" s="21">
        <v>30000</v>
      </c>
    </row>
    <row r="34" spans="1:1" x14ac:dyDescent="0.2">
      <c r="A34" s="1" t="s">
        <v>98</v>
      </c>
    </row>
    <row r="49" spans="2:2" x14ac:dyDescent="0.2">
      <c r="B49" s="1" t="s">
        <v>96</v>
      </c>
    </row>
  </sheetData>
  <mergeCells count="2">
    <mergeCell ref="B1:M1"/>
    <mergeCell ref="B2: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6E0F-B3B4-485A-AF65-60450102BC57}">
  <dimension ref="A1:N50"/>
  <sheetViews>
    <sheetView zoomScale="125" workbookViewId="0">
      <selection activeCell="B5" sqref="B5"/>
    </sheetView>
  </sheetViews>
  <sheetFormatPr baseColWidth="10" defaultColWidth="8.83203125" defaultRowHeight="15" x14ac:dyDescent="0.2"/>
  <cols>
    <col min="1" max="1" width="28.1640625" customWidth="1"/>
    <col min="2" max="2" width="11.1640625" bestFit="1" customWidth="1"/>
    <col min="3" max="3" width="11.6640625" bestFit="1" customWidth="1"/>
    <col min="4" max="7" width="11.1640625" bestFit="1" customWidth="1"/>
    <col min="8" max="14" width="12.1640625" bestFit="1" customWidth="1"/>
  </cols>
  <sheetData>
    <row r="1" spans="1:14" x14ac:dyDescent="0.2">
      <c r="D1" s="1" t="s">
        <v>98</v>
      </c>
    </row>
    <row r="2" spans="1:14" ht="18" x14ac:dyDescent="0.2">
      <c r="B2" s="44" t="s">
        <v>29</v>
      </c>
      <c r="C2" s="44"/>
      <c r="D2" s="44"/>
      <c r="E2" s="44"/>
      <c r="F2" s="44"/>
      <c r="G2" s="44"/>
      <c r="H2" s="44"/>
      <c r="I2" s="44"/>
      <c r="J2" s="44"/>
      <c r="K2" s="44"/>
      <c r="L2" s="44"/>
      <c r="M2" s="44"/>
      <c r="N2" s="14"/>
    </row>
    <row r="3" spans="1:14" ht="18" x14ac:dyDescent="0.2">
      <c r="B3" s="45" t="s">
        <v>45</v>
      </c>
      <c r="C3" s="45"/>
      <c r="D3" s="45"/>
      <c r="E3" s="45"/>
      <c r="F3" s="45"/>
      <c r="G3" s="45"/>
      <c r="H3" s="45"/>
      <c r="I3" s="45"/>
      <c r="J3" s="45"/>
      <c r="K3" s="45"/>
      <c r="L3" s="45"/>
      <c r="M3" s="45"/>
      <c r="N3" s="16"/>
    </row>
    <row r="4" spans="1:14" x14ac:dyDescent="0.2">
      <c r="B4" s="7">
        <v>1</v>
      </c>
      <c r="C4" s="7">
        <v>2</v>
      </c>
      <c r="D4" s="7">
        <v>3</v>
      </c>
      <c r="E4" s="7">
        <v>4</v>
      </c>
      <c r="F4" s="7">
        <v>5</v>
      </c>
      <c r="G4" s="7">
        <v>6</v>
      </c>
      <c r="H4" s="7">
        <v>7</v>
      </c>
      <c r="I4" s="7">
        <v>8</v>
      </c>
      <c r="J4" s="7">
        <v>9</v>
      </c>
      <c r="K4" s="7">
        <v>10</v>
      </c>
      <c r="L4" s="7">
        <v>11</v>
      </c>
      <c r="M4" s="7">
        <v>12</v>
      </c>
      <c r="N4" s="7" t="s">
        <v>31</v>
      </c>
    </row>
    <row r="5" spans="1:14" x14ac:dyDescent="0.2">
      <c r="A5" s="17" t="s">
        <v>4</v>
      </c>
      <c r="B5" s="23">
        <f>'Sales Sheet'!B8</f>
        <v>45200</v>
      </c>
      <c r="C5" s="23">
        <f>'Sales Sheet'!C8</f>
        <v>45231</v>
      </c>
      <c r="D5" s="23">
        <f>'Sales Sheet'!D8</f>
        <v>45261</v>
      </c>
      <c r="E5" s="23">
        <f>'Sales Sheet'!E8</f>
        <v>45292</v>
      </c>
      <c r="F5" s="23">
        <f>'Sales Sheet'!F8</f>
        <v>45323</v>
      </c>
      <c r="G5" s="23">
        <f>'Sales Sheet'!G8</f>
        <v>45352</v>
      </c>
      <c r="H5" s="23">
        <f>'Sales Sheet'!H8</f>
        <v>45383</v>
      </c>
      <c r="I5" s="23">
        <f>'Sales Sheet'!I8</f>
        <v>45413</v>
      </c>
      <c r="J5" s="23">
        <f>'Sales Sheet'!J8</f>
        <v>45444</v>
      </c>
      <c r="K5" s="23">
        <f>'Sales Sheet'!K8</f>
        <v>45474</v>
      </c>
      <c r="L5" s="23">
        <f>'Sales Sheet'!L8</f>
        <v>45505</v>
      </c>
      <c r="M5" s="23">
        <f>'Sales Sheet'!M8</f>
        <v>45536</v>
      </c>
    </row>
    <row r="6" spans="1:14" x14ac:dyDescent="0.2">
      <c r="A6" s="9" t="s">
        <v>46</v>
      </c>
    </row>
    <row r="7" spans="1:14" x14ac:dyDescent="0.2">
      <c r="A7" s="10" t="s">
        <v>47</v>
      </c>
      <c r="B7" s="27">
        <f>'Income Statement'!B19</f>
        <v>-9100</v>
      </c>
      <c r="C7" s="27">
        <f>'Income Statement'!C19</f>
        <v>-9263.7999999999993</v>
      </c>
      <c r="D7" s="27">
        <f>'Income Statement'!D19</f>
        <v>18126.101600000002</v>
      </c>
      <c r="E7" s="27">
        <f>'Income Statement'!E19</f>
        <v>19234.292583800001</v>
      </c>
      <c r="F7" s="27">
        <f>'Income Statement'!F19</f>
        <v>20398.0663003919</v>
      </c>
      <c r="G7" s="27">
        <f>'Income Statement'!G19</f>
        <v>21620.064271240732</v>
      </c>
      <c r="H7" s="27">
        <f>'Income Statement'!H19</f>
        <v>22903.051062992134</v>
      </c>
      <c r="I7" s="27">
        <f>'Income Statement'!I19</f>
        <v>24249.919975242887</v>
      </c>
      <c r="J7" s="27">
        <f>'Income Statement'!J19</f>
        <v>25663.698990447741</v>
      </c>
      <c r="K7" s="27">
        <f>'Income Statement'!K19</f>
        <v>27147.556998029657</v>
      </c>
      <c r="L7" s="27">
        <f>'Income Statement'!L19</f>
        <v>28704.810305316078</v>
      </c>
      <c r="M7" s="27">
        <f>'Income Statement'!M19</f>
        <v>30338.929448504554</v>
      </c>
      <c r="N7" s="27">
        <f>'Income Statement'!N19</f>
        <v>220022.69153596569</v>
      </c>
    </row>
    <row r="8" spans="1:14" x14ac:dyDescent="0.2">
      <c r="A8" s="9" t="s">
        <v>48</v>
      </c>
      <c r="B8" s="27"/>
      <c r="C8" s="27"/>
      <c r="D8" s="27"/>
      <c r="E8" s="27"/>
      <c r="F8" s="27"/>
      <c r="G8" s="27"/>
      <c r="H8" s="27"/>
      <c r="I8" s="27"/>
      <c r="J8" s="27"/>
      <c r="K8" s="27"/>
      <c r="L8" s="27"/>
      <c r="M8" s="27"/>
      <c r="N8" s="27"/>
    </row>
    <row r="9" spans="1:14" x14ac:dyDescent="0.2">
      <c r="A9" s="10" t="s">
        <v>49</v>
      </c>
      <c r="B9" s="27">
        <f>'Balance Sheet'!B21</f>
        <v>1728.9999999999995</v>
      </c>
      <c r="C9" s="27">
        <f>'Balance Sheet'!C21-'Balance Sheet'!B21</f>
        <v>31.121999999999844</v>
      </c>
      <c r="D9" s="27">
        <f>'Balance Sheet'!D21-'Balance Sheet'!C21</f>
        <v>31.682195999999976</v>
      </c>
      <c r="E9" s="27">
        <f>'Balance Sheet'!E21-'Balance Sheet'!D21</f>
        <v>32.252475528000105</v>
      </c>
      <c r="F9" s="27">
        <f>'Balance Sheet'!F21-'Balance Sheet'!E21</f>
        <v>32.833020087503883</v>
      </c>
      <c r="G9" s="27">
        <f>'Balance Sheet'!G21-'Balance Sheet'!F21</f>
        <v>33.424014449079095</v>
      </c>
      <c r="H9" s="27">
        <f>'Balance Sheet'!H21-'Balance Sheet'!G21</f>
        <v>34.025646709162402</v>
      </c>
      <c r="I9" s="27">
        <f>'Balance Sheet'!I21-'Balance Sheet'!H21</f>
        <v>34.638108349927279</v>
      </c>
      <c r="J9" s="27">
        <f>'Balance Sheet'!J21-'Balance Sheet'!I21</f>
        <v>35.261594300226307</v>
      </c>
      <c r="K9" s="27">
        <f>'Balance Sheet'!K21-'Balance Sheet'!J21</f>
        <v>35.896302997630073</v>
      </c>
      <c r="L9" s="27">
        <f>'Balance Sheet'!L21-'Balance Sheet'!K21</f>
        <v>36.542436451587946</v>
      </c>
      <c r="M9" s="27">
        <f>'Balance Sheet'!M21-'Balance Sheet'!L21</f>
        <v>37.200200307715932</v>
      </c>
      <c r="N9" s="27">
        <f>SUM(B9:M9)</f>
        <v>2103.8779951808324</v>
      </c>
    </row>
    <row r="10" spans="1:14" x14ac:dyDescent="0.2">
      <c r="A10" s="10" t="s">
        <v>50</v>
      </c>
      <c r="B10" s="27">
        <v>0</v>
      </c>
      <c r="C10" s="27">
        <v>0</v>
      </c>
      <c r="D10" s="27">
        <v>0</v>
      </c>
      <c r="E10" s="27">
        <v>0</v>
      </c>
      <c r="F10" s="27">
        <v>0</v>
      </c>
      <c r="G10" s="27">
        <v>0</v>
      </c>
      <c r="H10" s="27">
        <v>0</v>
      </c>
      <c r="I10" s="27">
        <v>0</v>
      </c>
      <c r="J10" s="27">
        <v>0</v>
      </c>
      <c r="K10" s="27">
        <v>0</v>
      </c>
      <c r="L10" s="27">
        <v>0</v>
      </c>
      <c r="M10" s="27">
        <v>0</v>
      </c>
      <c r="N10" s="27">
        <v>0</v>
      </c>
    </row>
    <row r="11" spans="1:14" x14ac:dyDescent="0.2">
      <c r="A11" s="10" t="s">
        <v>51</v>
      </c>
      <c r="B11" s="27">
        <f>-'Balance Sheet'!B10</f>
        <v>0</v>
      </c>
      <c r="C11" s="27">
        <f>-('Balance Sheet'!C10-'Balance Sheet'!B10)</f>
        <v>-16571.25</v>
      </c>
      <c r="D11" s="27">
        <f>-('Balance Sheet'!D10-'Balance Sheet'!C10)</f>
        <v>4418.9999999999982</v>
      </c>
      <c r="E11" s="27">
        <f>-('Balance Sheet'!E10-'Balance Sheet'!D10)</f>
        <v>3225.8700000000026</v>
      </c>
      <c r="F11" s="27">
        <f>-('Balance Sheet'!F10-'Balance Sheet'!E10)</f>
        <v>-2707.7569800000001</v>
      </c>
      <c r="G11" s="27">
        <f>-('Balance Sheet'!G10-'Balance Sheet'!F10)</f>
        <v>-4909.9803010800024</v>
      </c>
      <c r="H11" s="27">
        <f>-('Balance Sheet'!H10-'Balance Sheet'!G10)</f>
        <v>-5588.0503949296763</v>
      </c>
      <c r="I11" s="27">
        <f>-('Balance Sheet'!I10-'Balance Sheet'!H10)</f>
        <v>-9895.1142130964399</v>
      </c>
      <c r="J11" s="27">
        <f>-('Balance Sheet'!J10-'Balance Sheet'!I10)</f>
        <v>1688.5395331011277</v>
      </c>
      <c r="K11" s="27">
        <f>-('Balance Sheet'!K10-'Balance Sheet'!J10)</f>
        <v>-10237.264648376226</v>
      </c>
      <c r="L11" s="27">
        <f>-('Balance Sheet'!L10-'Balance Sheet'!K10)</f>
        <v>-14000.333822201523</v>
      </c>
      <c r="M11" s="27">
        <f>-('Balance Sheet'!M10-'Balance Sheet'!L10)</f>
        <v>-759.85117802279274</v>
      </c>
      <c r="N11" s="27">
        <f>SUM(B11:M11)</f>
        <v>-55336.192004605531</v>
      </c>
    </row>
    <row r="12" spans="1:14" x14ac:dyDescent="0.2">
      <c r="A12" s="10" t="s">
        <v>52</v>
      </c>
      <c r="B12" s="27">
        <f>-'Balance Sheet'!B9</f>
        <v>0</v>
      </c>
      <c r="C12" s="27">
        <f>-('Balance Sheet'!C9-'Balance Sheet'!B9)</f>
        <v>0</v>
      </c>
      <c r="D12" s="27">
        <f>-('Balance Sheet'!D9-'Balance Sheet'!C9)</f>
        <v>-25396.47</v>
      </c>
      <c r="E12" s="27">
        <f>-('Balance Sheet'!E9-'Balance Sheet'!D9)</f>
        <v>-1168.2376199999999</v>
      </c>
      <c r="F12" s="27">
        <f>-('Balance Sheet'!F9-'Balance Sheet'!E9)</f>
        <v>-1221.9765505200012</v>
      </c>
      <c r="G12" s="27">
        <f>-('Balance Sheet'!G9-'Balance Sheet'!F9)</f>
        <v>-1278.1874718439176</v>
      </c>
      <c r="H12" s="27">
        <f>-('Balance Sheet'!H9-'Balance Sheet'!G9)</f>
        <v>-1336.9840955487452</v>
      </c>
      <c r="I12" s="27">
        <f>-('Balance Sheet'!I9-'Balance Sheet'!H9)</f>
        <v>-1398.4853639439862</v>
      </c>
      <c r="J12" s="27">
        <f>-('Balance Sheet'!J9-'Balance Sheet'!I9)</f>
        <v>-1462.8156906854092</v>
      </c>
      <c r="K12" s="27">
        <f>-('Balance Sheet'!K9-'Balance Sheet'!J9)</f>
        <v>-1530.1052124569323</v>
      </c>
      <c r="L12" s="27">
        <f>-('Balance Sheet'!L9-'Balance Sheet'!K9)</f>
        <v>-1600.4900522299504</v>
      </c>
      <c r="M12" s="27">
        <f>-('Balance Sheet'!M9-'Balance Sheet'!L9)</f>
        <v>-1674.1125946325337</v>
      </c>
      <c r="N12" s="27">
        <f>SUM(B12:M12)</f>
        <v>-38067.864651861477</v>
      </c>
    </row>
    <row r="13" spans="1:14" x14ac:dyDescent="0.2">
      <c r="A13" s="10" t="s">
        <v>53</v>
      </c>
      <c r="B13" s="27">
        <v>0</v>
      </c>
      <c r="C13" s="27">
        <v>0</v>
      </c>
      <c r="D13" s="27">
        <v>0</v>
      </c>
      <c r="E13" s="27">
        <v>0</v>
      </c>
      <c r="F13" s="27">
        <v>0</v>
      </c>
      <c r="G13" s="27">
        <v>0</v>
      </c>
      <c r="H13" s="27">
        <v>0</v>
      </c>
      <c r="I13" s="27">
        <v>0</v>
      </c>
      <c r="J13" s="27">
        <v>0</v>
      </c>
      <c r="K13" s="27">
        <v>0</v>
      </c>
      <c r="L13" s="27">
        <v>0</v>
      </c>
      <c r="M13" s="27">
        <v>0</v>
      </c>
      <c r="N13" s="27">
        <v>0</v>
      </c>
    </row>
    <row r="14" spans="1:14" x14ac:dyDescent="0.2">
      <c r="A14" s="10" t="s">
        <v>54</v>
      </c>
      <c r="B14" s="27">
        <f>SUM(B7:B13)</f>
        <v>-7371</v>
      </c>
      <c r="C14" s="27">
        <f t="shared" ref="C14:M14" si="0">SUM(C7:C13)</f>
        <v>-25803.928</v>
      </c>
      <c r="D14" s="27">
        <f t="shared" si="0"/>
        <v>-2819.6862039999978</v>
      </c>
      <c r="E14" s="27">
        <f t="shared" si="0"/>
        <v>21324.177439328003</v>
      </c>
      <c r="F14" s="27">
        <f t="shared" si="0"/>
        <v>16501.165789959403</v>
      </c>
      <c r="G14" s="27">
        <f t="shared" si="0"/>
        <v>15465.320512765891</v>
      </c>
      <c r="H14" s="27">
        <f t="shared" si="0"/>
        <v>16012.042219222876</v>
      </c>
      <c r="I14" s="27">
        <f t="shared" si="0"/>
        <v>12990.958506552386</v>
      </c>
      <c r="J14" s="27">
        <f t="shared" si="0"/>
        <v>25924.684427163687</v>
      </c>
      <c r="K14" s="27">
        <f t="shared" si="0"/>
        <v>15416.083440194128</v>
      </c>
      <c r="L14" s="27">
        <f t="shared" si="0"/>
        <v>13140.528867336194</v>
      </c>
      <c r="M14" s="27">
        <f t="shared" si="0"/>
        <v>27942.165876156942</v>
      </c>
      <c r="N14" s="27">
        <f>SUM(B14:M14)</f>
        <v>128722.51287467951</v>
      </c>
    </row>
    <row r="15" spans="1:14" x14ac:dyDescent="0.2">
      <c r="A15" s="10"/>
      <c r="B15" s="27"/>
      <c r="C15" s="27"/>
      <c r="D15" s="27"/>
      <c r="E15" s="27"/>
      <c r="F15" s="27"/>
      <c r="G15" s="27"/>
      <c r="H15" s="27"/>
      <c r="I15" s="27"/>
      <c r="J15" s="27"/>
      <c r="K15" s="27"/>
      <c r="L15" s="27"/>
      <c r="M15" s="27"/>
      <c r="N15" s="27"/>
    </row>
    <row r="16" spans="1:14" x14ac:dyDescent="0.2">
      <c r="A16" s="9" t="s">
        <v>55</v>
      </c>
      <c r="B16" s="27"/>
      <c r="C16" s="27"/>
      <c r="D16" s="27"/>
      <c r="E16" s="27"/>
      <c r="F16" s="27"/>
      <c r="G16" s="27"/>
      <c r="H16" s="27"/>
      <c r="I16" s="27"/>
      <c r="J16" s="27"/>
      <c r="K16" s="27"/>
      <c r="L16" s="27"/>
      <c r="M16" s="27"/>
      <c r="N16" s="27"/>
    </row>
    <row r="17" spans="1:14" x14ac:dyDescent="0.2">
      <c r="A17" s="10" t="s">
        <v>56</v>
      </c>
      <c r="B17" s="27">
        <v>0</v>
      </c>
      <c r="C17" s="27">
        <v>0</v>
      </c>
      <c r="D17" s="27">
        <v>0</v>
      </c>
      <c r="E17" s="27">
        <v>0</v>
      </c>
      <c r="F17" s="27">
        <v>0</v>
      </c>
      <c r="G17" s="27">
        <v>0</v>
      </c>
      <c r="H17" s="27">
        <v>0</v>
      </c>
      <c r="I17" s="27">
        <v>0</v>
      </c>
      <c r="J17" s="27">
        <v>0</v>
      </c>
      <c r="K17" s="27">
        <v>0</v>
      </c>
      <c r="L17" s="27">
        <v>0</v>
      </c>
      <c r="M17" s="27">
        <v>0</v>
      </c>
      <c r="N17" s="27">
        <v>0</v>
      </c>
    </row>
    <row r="18" spans="1:14" x14ac:dyDescent="0.2">
      <c r="A18" s="10" t="s">
        <v>57</v>
      </c>
      <c r="B18" s="27">
        <v>0</v>
      </c>
      <c r="C18" s="27">
        <v>0</v>
      </c>
      <c r="D18" s="27">
        <v>0</v>
      </c>
      <c r="E18" s="27">
        <v>0</v>
      </c>
      <c r="F18" s="27">
        <v>0</v>
      </c>
      <c r="G18" s="27">
        <v>0</v>
      </c>
      <c r="H18" s="27">
        <v>0</v>
      </c>
      <c r="I18" s="27">
        <v>0</v>
      </c>
      <c r="J18" s="27">
        <v>0</v>
      </c>
      <c r="K18" s="27">
        <v>0</v>
      </c>
      <c r="L18" s="27">
        <v>0</v>
      </c>
      <c r="M18" s="27">
        <v>0</v>
      </c>
      <c r="N18" s="27">
        <v>0</v>
      </c>
    </row>
    <row r="19" spans="1:14" x14ac:dyDescent="0.2">
      <c r="A19" s="10"/>
      <c r="B19" s="27"/>
      <c r="C19" s="27"/>
      <c r="D19" s="27"/>
      <c r="E19" s="27"/>
      <c r="F19" s="27"/>
      <c r="G19" s="27"/>
      <c r="H19" s="27"/>
      <c r="I19" s="27"/>
      <c r="J19" s="27"/>
      <c r="K19" s="27"/>
      <c r="L19" s="27"/>
      <c r="M19" s="27"/>
      <c r="N19" s="27"/>
    </row>
    <row r="20" spans="1:14" x14ac:dyDescent="0.2">
      <c r="A20" s="10" t="s">
        <v>58</v>
      </c>
      <c r="B20" s="27">
        <f>B14+B18</f>
        <v>-7371</v>
      </c>
      <c r="C20" s="27">
        <f t="shared" ref="C20:M20" si="1">C14+C18</f>
        <v>-25803.928</v>
      </c>
      <c r="D20" s="27">
        <f t="shared" si="1"/>
        <v>-2819.6862039999978</v>
      </c>
      <c r="E20" s="27">
        <f t="shared" si="1"/>
        <v>21324.177439328003</v>
      </c>
      <c r="F20" s="27">
        <f t="shared" si="1"/>
        <v>16501.165789959403</v>
      </c>
      <c r="G20" s="27">
        <f t="shared" si="1"/>
        <v>15465.320512765891</v>
      </c>
      <c r="H20" s="27">
        <f t="shared" si="1"/>
        <v>16012.042219222876</v>
      </c>
      <c r="I20" s="27">
        <f t="shared" si="1"/>
        <v>12990.958506552386</v>
      </c>
      <c r="J20" s="27">
        <f t="shared" si="1"/>
        <v>25924.684427163687</v>
      </c>
      <c r="K20" s="27">
        <f t="shared" si="1"/>
        <v>15416.083440194128</v>
      </c>
      <c r="L20" s="27">
        <f t="shared" si="1"/>
        <v>13140.528867336194</v>
      </c>
      <c r="M20" s="27">
        <f t="shared" si="1"/>
        <v>27942.165876156942</v>
      </c>
      <c r="N20" s="27">
        <f>SUM(B20:M20)</f>
        <v>128722.51287467951</v>
      </c>
    </row>
    <row r="21" spans="1:14" x14ac:dyDescent="0.2">
      <c r="A21" s="10"/>
      <c r="B21" s="27"/>
      <c r="C21" s="27"/>
      <c r="D21" s="27"/>
      <c r="E21" s="27"/>
      <c r="F21" s="27"/>
      <c r="G21" s="27"/>
      <c r="H21" s="27"/>
      <c r="I21" s="27"/>
      <c r="J21" s="27"/>
      <c r="K21" s="27"/>
      <c r="L21" s="27"/>
      <c r="M21" s="27"/>
      <c r="N21" s="27"/>
    </row>
    <row r="22" spans="1:14" x14ac:dyDescent="0.2">
      <c r="A22" s="9" t="s">
        <v>59</v>
      </c>
      <c r="B22" s="27"/>
      <c r="C22" s="27"/>
      <c r="D22" s="27"/>
      <c r="E22" s="27"/>
      <c r="F22" s="27"/>
      <c r="G22" s="27"/>
      <c r="H22" s="27"/>
      <c r="I22" s="27"/>
      <c r="J22" s="27"/>
      <c r="K22" s="27"/>
      <c r="L22" s="27"/>
      <c r="M22" s="27"/>
      <c r="N22" s="27"/>
    </row>
    <row r="23" spans="1:14" x14ac:dyDescent="0.2">
      <c r="A23" s="10" t="s">
        <v>60</v>
      </c>
      <c r="B23" s="27">
        <f>'Sales Sheet'!C26</f>
        <v>40000</v>
      </c>
      <c r="C23" s="27">
        <v>0</v>
      </c>
      <c r="D23" s="27">
        <v>0</v>
      </c>
      <c r="E23" s="27">
        <v>0</v>
      </c>
      <c r="F23" s="27">
        <v>0</v>
      </c>
      <c r="G23" s="27">
        <v>0</v>
      </c>
      <c r="H23" s="27">
        <v>0</v>
      </c>
      <c r="I23" s="27">
        <v>0</v>
      </c>
      <c r="J23" s="27">
        <v>0</v>
      </c>
      <c r="K23" s="27">
        <v>0</v>
      </c>
      <c r="L23" s="27">
        <v>0</v>
      </c>
      <c r="M23" s="27">
        <v>0</v>
      </c>
      <c r="N23" s="27">
        <f>SUM(B23:M23)</f>
        <v>40000</v>
      </c>
    </row>
    <row r="24" spans="1:14" x14ac:dyDescent="0.2">
      <c r="A24" s="10" t="s">
        <v>61</v>
      </c>
      <c r="B24" s="27"/>
      <c r="C24" s="27">
        <f>Debt!B9</f>
        <v>25500</v>
      </c>
      <c r="D24" s="27">
        <v>0</v>
      </c>
      <c r="E24" s="27">
        <v>0</v>
      </c>
      <c r="F24" s="27">
        <v>0</v>
      </c>
      <c r="G24" s="27">
        <v>0</v>
      </c>
      <c r="H24" s="27">
        <v>0</v>
      </c>
      <c r="I24" s="27">
        <v>0</v>
      </c>
      <c r="J24" s="27">
        <v>0</v>
      </c>
      <c r="K24" s="27">
        <v>0</v>
      </c>
      <c r="L24" s="27">
        <v>0</v>
      </c>
      <c r="M24" s="27">
        <v>0</v>
      </c>
      <c r="N24" s="27" t="s">
        <v>99</v>
      </c>
    </row>
    <row r="25" spans="1:14" x14ac:dyDescent="0.2">
      <c r="A25" s="10" t="s">
        <v>62</v>
      </c>
      <c r="B25" s="27">
        <v>0</v>
      </c>
      <c r="C25" s="27">
        <f>-(Debt!B14)</f>
        <v>0</v>
      </c>
      <c r="D25" s="27">
        <f>-(Debt!C14)</f>
        <v>-640.15</v>
      </c>
      <c r="E25" s="27">
        <f>-(Debt!D14)</f>
        <v>-643.798855</v>
      </c>
      <c r="F25" s="27">
        <f>-(Debt!E14)</f>
        <v>-647.46850847350004</v>
      </c>
      <c r="G25" s="27">
        <f>-(Debt!F14)</f>
        <v>-651.15907897179898</v>
      </c>
      <c r="H25" s="27">
        <f>-(Debt!G14)</f>
        <v>-654.87068572193823</v>
      </c>
      <c r="I25" s="27">
        <f>-(Debt!H14)</f>
        <v>-658.6034486305532</v>
      </c>
      <c r="J25" s="27">
        <f>-(Debt!I14)</f>
        <v>-662.3574882877474</v>
      </c>
      <c r="K25" s="27">
        <f>-(Debt!J14)</f>
        <v>-666.13292597098757</v>
      </c>
      <c r="L25" s="27">
        <f>-(Debt!K14)</f>
        <v>-669.92988364902226</v>
      </c>
      <c r="M25" s="27">
        <f>-(Debt!L14)</f>
        <v>-673.74848398582162</v>
      </c>
      <c r="N25" s="27">
        <f>SUM(B25:M25)</f>
        <v>-6568.2193586913691</v>
      </c>
    </row>
    <row r="26" spans="1:14" x14ac:dyDescent="0.2">
      <c r="A26" s="10" t="s">
        <v>63</v>
      </c>
      <c r="B26" s="27">
        <f>SUM(B23:B25)</f>
        <v>40000</v>
      </c>
      <c r="C26" s="27">
        <f t="shared" ref="C26" si="2">SUM(C23:C25)</f>
        <v>25500</v>
      </c>
      <c r="D26" s="27">
        <f t="shared" ref="D26" si="3">SUM(D23:D25)</f>
        <v>-640.15</v>
      </c>
      <c r="E26" s="27">
        <f t="shared" ref="E26" si="4">SUM(E23:E25)</f>
        <v>-643.798855</v>
      </c>
      <c r="F26" s="27">
        <f t="shared" ref="F26" si="5">SUM(F23:F25)</f>
        <v>-647.46850847350004</v>
      </c>
      <c r="G26" s="27">
        <f t="shared" ref="G26" si="6">SUM(G23:G25)</f>
        <v>-651.15907897179898</v>
      </c>
      <c r="H26" s="27">
        <f t="shared" ref="H26" si="7">SUM(H23:H25)</f>
        <v>-654.87068572193823</v>
      </c>
      <c r="I26" s="27">
        <f t="shared" ref="I26" si="8">SUM(I23:I25)</f>
        <v>-658.6034486305532</v>
      </c>
      <c r="J26" s="27">
        <f t="shared" ref="J26" si="9">SUM(J23:J25)</f>
        <v>-662.3574882877474</v>
      </c>
      <c r="K26" s="27">
        <f t="shared" ref="K26" si="10">SUM(K23:K25)</f>
        <v>-666.13292597098757</v>
      </c>
      <c r="L26" s="27">
        <f t="shared" ref="L26" si="11">SUM(L23:L25)</f>
        <v>-669.92988364902226</v>
      </c>
      <c r="M26" s="27">
        <f t="shared" ref="M26" si="12">SUM(M23:M25)</f>
        <v>-673.74848398582162</v>
      </c>
      <c r="N26" s="27">
        <f>SUM(B26:M26)</f>
        <v>58931.780641308636</v>
      </c>
    </row>
    <row r="27" spans="1:14" x14ac:dyDescent="0.2">
      <c r="A27" s="10"/>
      <c r="B27" s="27"/>
      <c r="C27" s="27"/>
      <c r="D27" s="27"/>
      <c r="E27" s="27"/>
      <c r="F27" s="27"/>
      <c r="G27" s="27"/>
      <c r="H27" s="27"/>
      <c r="I27" s="27"/>
      <c r="J27" s="27"/>
      <c r="K27" s="27"/>
      <c r="L27" s="27"/>
      <c r="M27" s="27"/>
      <c r="N27" s="27"/>
    </row>
    <row r="28" spans="1:14" x14ac:dyDescent="0.2">
      <c r="A28" s="10" t="s">
        <v>64</v>
      </c>
      <c r="B28" s="27">
        <f>B20+B24+B25</f>
        <v>-7371</v>
      </c>
      <c r="C28" s="27">
        <f t="shared" ref="C28:M28" si="13">C20+C24+C25</f>
        <v>-303.92799999999988</v>
      </c>
      <c r="D28" s="27">
        <f t="shared" si="13"/>
        <v>-3459.8362039999979</v>
      </c>
      <c r="E28" s="27">
        <f t="shared" si="13"/>
        <v>20680.378584328002</v>
      </c>
      <c r="F28" s="27">
        <f t="shared" si="13"/>
        <v>15853.697281485904</v>
      </c>
      <c r="G28" s="27">
        <f t="shared" si="13"/>
        <v>14814.161433794092</v>
      </c>
      <c r="H28" s="27">
        <f t="shared" si="13"/>
        <v>15357.171533500938</v>
      </c>
      <c r="I28" s="27">
        <f t="shared" si="13"/>
        <v>12332.355057921834</v>
      </c>
      <c r="J28" s="27">
        <f t="shared" si="13"/>
        <v>25262.32693887594</v>
      </c>
      <c r="K28" s="27">
        <f t="shared" si="13"/>
        <v>14749.950514223141</v>
      </c>
      <c r="L28" s="27">
        <f t="shared" si="13"/>
        <v>12470.598983687172</v>
      </c>
      <c r="M28" s="27">
        <f t="shared" si="13"/>
        <v>27268.417392171119</v>
      </c>
      <c r="N28" s="27">
        <f>SUM(B28:M28)</f>
        <v>147654.29351598813</v>
      </c>
    </row>
    <row r="29" spans="1:14" x14ac:dyDescent="0.2">
      <c r="A29" s="10"/>
      <c r="B29" s="27"/>
      <c r="C29" s="27"/>
      <c r="D29" s="27"/>
      <c r="E29" s="27"/>
      <c r="F29" s="27"/>
      <c r="G29" s="27"/>
      <c r="H29" s="27"/>
      <c r="I29" s="27"/>
      <c r="J29" s="27"/>
      <c r="K29" s="27"/>
      <c r="L29" s="27"/>
      <c r="M29" s="27"/>
      <c r="N29" s="27"/>
    </row>
    <row r="30" spans="1:14" x14ac:dyDescent="0.2">
      <c r="A30" s="10" t="s">
        <v>65</v>
      </c>
      <c r="B30" s="27">
        <v>0</v>
      </c>
      <c r="C30" s="27">
        <f>B32</f>
        <v>32629</v>
      </c>
      <c r="D30" s="27">
        <f t="shared" ref="D30:M30" si="14">C32</f>
        <v>32325.072</v>
      </c>
      <c r="E30" s="27">
        <f t="shared" si="14"/>
        <v>28865.235796000001</v>
      </c>
      <c r="F30" s="27">
        <f t="shared" si="14"/>
        <v>49545.614380327999</v>
      </c>
      <c r="G30" s="27">
        <f t="shared" si="14"/>
        <v>65399.311661813903</v>
      </c>
      <c r="H30" s="27">
        <f t="shared" si="14"/>
        <v>80213.473095608002</v>
      </c>
      <c r="I30" s="27">
        <f t="shared" si="14"/>
        <v>95570.644629108938</v>
      </c>
      <c r="J30" s="27">
        <f t="shared" si="14"/>
        <v>107902.99968703077</v>
      </c>
      <c r="K30" s="27">
        <f t="shared" si="14"/>
        <v>133165.32662590672</v>
      </c>
      <c r="L30" s="27">
        <f t="shared" si="14"/>
        <v>147915.27714012985</v>
      </c>
      <c r="M30" s="27">
        <f t="shared" si="14"/>
        <v>160385.87612381703</v>
      </c>
      <c r="N30" s="27">
        <v>0</v>
      </c>
    </row>
    <row r="31" spans="1:14" x14ac:dyDescent="0.2">
      <c r="A31" s="10" t="s">
        <v>66</v>
      </c>
      <c r="B31" s="27">
        <f>B20+B26</f>
        <v>32629</v>
      </c>
      <c r="C31" s="27">
        <f t="shared" ref="C31:M31" si="15">C20+C26</f>
        <v>-303.92799999999988</v>
      </c>
      <c r="D31" s="27">
        <f t="shared" si="15"/>
        <v>-3459.8362039999979</v>
      </c>
      <c r="E31" s="27">
        <f t="shared" si="15"/>
        <v>20680.378584328002</v>
      </c>
      <c r="F31" s="27">
        <f t="shared" si="15"/>
        <v>15853.697281485904</v>
      </c>
      <c r="G31" s="27">
        <f t="shared" si="15"/>
        <v>14814.161433794092</v>
      </c>
      <c r="H31" s="27">
        <f t="shared" si="15"/>
        <v>15357.171533500938</v>
      </c>
      <c r="I31" s="27">
        <f t="shared" si="15"/>
        <v>12332.355057921834</v>
      </c>
      <c r="J31" s="27">
        <f t="shared" si="15"/>
        <v>25262.32693887594</v>
      </c>
      <c r="K31" s="27">
        <f t="shared" si="15"/>
        <v>14749.950514223141</v>
      </c>
      <c r="L31" s="27">
        <f t="shared" si="15"/>
        <v>12470.598983687172</v>
      </c>
      <c r="M31" s="27">
        <f t="shared" si="15"/>
        <v>27268.417392171119</v>
      </c>
      <c r="N31" s="27">
        <f>SUM(B31:M31)</f>
        <v>187654.29351598816</v>
      </c>
    </row>
    <row r="32" spans="1:14" x14ac:dyDescent="0.2">
      <c r="A32" s="10" t="s">
        <v>67</v>
      </c>
      <c r="B32" s="27">
        <f>B30+B31</f>
        <v>32629</v>
      </c>
      <c r="C32" s="27">
        <f t="shared" ref="C32:M32" si="16">C30+C31</f>
        <v>32325.072</v>
      </c>
      <c r="D32" s="27">
        <f t="shared" si="16"/>
        <v>28865.235796000001</v>
      </c>
      <c r="E32" s="27">
        <f t="shared" si="16"/>
        <v>49545.614380327999</v>
      </c>
      <c r="F32" s="27">
        <f t="shared" si="16"/>
        <v>65399.311661813903</v>
      </c>
      <c r="G32" s="27">
        <f t="shared" si="16"/>
        <v>80213.473095608002</v>
      </c>
      <c r="H32" s="27">
        <f t="shared" si="16"/>
        <v>95570.644629108938</v>
      </c>
      <c r="I32" s="27">
        <f t="shared" si="16"/>
        <v>107902.99968703077</v>
      </c>
      <c r="J32" s="27">
        <f t="shared" si="16"/>
        <v>133165.32662590672</v>
      </c>
      <c r="K32" s="27">
        <f t="shared" si="16"/>
        <v>147915.27714012985</v>
      </c>
      <c r="L32" s="27">
        <f t="shared" si="16"/>
        <v>160385.87612381703</v>
      </c>
      <c r="M32" s="27">
        <f t="shared" si="16"/>
        <v>187654.29351598816</v>
      </c>
      <c r="N32" s="27">
        <f>N30+N31</f>
        <v>187654.29351598816</v>
      </c>
    </row>
    <row r="40" spans="1:1" x14ac:dyDescent="0.2">
      <c r="A40" s="19" t="s">
        <v>98</v>
      </c>
    </row>
    <row r="50" spans="3:3" x14ac:dyDescent="0.2">
      <c r="C50" s="1" t="s">
        <v>96</v>
      </c>
    </row>
  </sheetData>
  <mergeCells count="2">
    <mergeCell ref="B2:M2"/>
    <mergeCell ref="B3:M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F84B-BBF4-494F-ADB4-ADB53227C668}">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55B3B-F706-441F-88D1-5BED23F822F8}">
  <dimension ref="A1:N50"/>
  <sheetViews>
    <sheetView topLeftCell="B1" zoomScale="139" workbookViewId="0">
      <selection activeCell="B5" sqref="B5:M5"/>
    </sheetView>
  </sheetViews>
  <sheetFormatPr baseColWidth="10" defaultColWidth="8.83203125" defaultRowHeight="15" x14ac:dyDescent="0.2"/>
  <cols>
    <col min="1" max="1" width="28" customWidth="1"/>
    <col min="2" max="5" width="11.1640625" bestFit="1" customWidth="1"/>
    <col min="6" max="13" width="12.1640625" bestFit="1" customWidth="1"/>
  </cols>
  <sheetData>
    <row r="1" spans="1:14" x14ac:dyDescent="0.2">
      <c r="E1" s="1" t="s">
        <v>98</v>
      </c>
    </row>
    <row r="2" spans="1:14" ht="18" x14ac:dyDescent="0.2">
      <c r="B2" s="44" t="s">
        <v>29</v>
      </c>
      <c r="C2" s="44"/>
      <c r="D2" s="44"/>
      <c r="E2" s="44"/>
      <c r="F2" s="44"/>
      <c r="G2" s="44"/>
      <c r="H2" s="44"/>
      <c r="I2" s="44"/>
      <c r="J2" s="44"/>
      <c r="K2" s="44"/>
      <c r="L2" s="44"/>
      <c r="M2" s="44"/>
    </row>
    <row r="3" spans="1:14" ht="18" x14ac:dyDescent="0.2">
      <c r="B3" s="45" t="s">
        <v>68</v>
      </c>
      <c r="C3" s="45"/>
      <c r="D3" s="45"/>
      <c r="E3" s="45"/>
      <c r="F3" s="45"/>
      <c r="G3" s="45"/>
      <c r="H3" s="45"/>
      <c r="I3" s="45"/>
      <c r="J3" s="45"/>
      <c r="K3" s="45"/>
      <c r="L3" s="45"/>
      <c r="M3" s="45"/>
      <c r="N3" s="16"/>
    </row>
    <row r="4" spans="1:14" x14ac:dyDescent="0.2">
      <c r="B4" s="7">
        <v>1</v>
      </c>
      <c r="C4" s="7">
        <v>2</v>
      </c>
      <c r="D4" s="7">
        <v>3</v>
      </c>
      <c r="E4" s="7">
        <v>4</v>
      </c>
      <c r="F4" s="7">
        <v>5</v>
      </c>
      <c r="G4" s="7">
        <v>6</v>
      </c>
      <c r="H4" s="7">
        <v>7</v>
      </c>
      <c r="I4" s="7">
        <v>8</v>
      </c>
      <c r="J4" s="7">
        <v>9</v>
      </c>
      <c r="K4" s="7">
        <v>10</v>
      </c>
      <c r="L4" s="7">
        <v>11</v>
      </c>
      <c r="M4" s="7">
        <v>12</v>
      </c>
    </row>
    <row r="5" spans="1:14" x14ac:dyDescent="0.2">
      <c r="A5" s="17" t="s">
        <v>4</v>
      </c>
      <c r="B5" s="23">
        <f>'Sales Sheet'!B8</f>
        <v>45200</v>
      </c>
      <c r="C5" s="23">
        <f>'Sales Sheet'!C8</f>
        <v>45231</v>
      </c>
      <c r="D5" s="23">
        <f>'Sales Sheet'!D8</f>
        <v>45261</v>
      </c>
      <c r="E5" s="23">
        <f>'Sales Sheet'!E8</f>
        <v>45292</v>
      </c>
      <c r="F5" s="23">
        <f>'Sales Sheet'!F8</f>
        <v>45323</v>
      </c>
      <c r="G5" s="23">
        <f>'Sales Sheet'!G8</f>
        <v>45352</v>
      </c>
      <c r="H5" s="23">
        <f>'Sales Sheet'!H8</f>
        <v>45383</v>
      </c>
      <c r="I5" s="23">
        <f>'Sales Sheet'!I8</f>
        <v>45413</v>
      </c>
      <c r="J5" s="23">
        <f>'Sales Sheet'!J8</f>
        <v>45444</v>
      </c>
      <c r="K5" s="23">
        <f>'Sales Sheet'!K8</f>
        <v>45474</v>
      </c>
      <c r="L5" s="23">
        <f>'Sales Sheet'!L8</f>
        <v>45505</v>
      </c>
      <c r="M5" s="23">
        <f>'Sales Sheet'!M8</f>
        <v>45536</v>
      </c>
    </row>
    <row r="6" spans="1:14" x14ac:dyDescent="0.2">
      <c r="A6" s="9" t="s">
        <v>69</v>
      </c>
      <c r="B6" s="27"/>
      <c r="C6" s="27"/>
      <c r="D6" s="27"/>
      <c r="E6" s="27"/>
      <c r="F6" s="27"/>
      <c r="G6" s="27"/>
      <c r="H6" s="27"/>
      <c r="I6" s="27"/>
      <c r="J6" s="27"/>
      <c r="K6" s="27"/>
      <c r="L6" s="27"/>
      <c r="M6" s="27"/>
    </row>
    <row r="7" spans="1:14" x14ac:dyDescent="0.2">
      <c r="A7" s="9" t="s">
        <v>70</v>
      </c>
      <c r="B7" s="27"/>
      <c r="C7" s="27"/>
      <c r="D7" s="27"/>
      <c r="E7" s="27"/>
      <c r="F7" s="27"/>
      <c r="G7" s="27"/>
      <c r="H7" s="27"/>
      <c r="I7" s="27"/>
      <c r="J7" s="27"/>
      <c r="K7" s="27"/>
      <c r="L7" s="27"/>
      <c r="M7" s="27"/>
    </row>
    <row r="8" spans="1:14" x14ac:dyDescent="0.2">
      <c r="A8" s="10" t="s">
        <v>71</v>
      </c>
      <c r="B8" s="27">
        <f>'Cash Flow Statement'!B32</f>
        <v>32629</v>
      </c>
      <c r="C8" s="27">
        <f>'Cash Flow Statement'!C32</f>
        <v>32325.072</v>
      </c>
      <c r="D8" s="27">
        <f>'Cash Flow Statement'!D32</f>
        <v>28865.235796000001</v>
      </c>
      <c r="E8" s="27">
        <f>'Cash Flow Statement'!E32</f>
        <v>49545.614380327999</v>
      </c>
      <c r="F8" s="27">
        <f>'Cash Flow Statement'!F32</f>
        <v>65399.311661813903</v>
      </c>
      <c r="G8" s="27">
        <f>'Cash Flow Statement'!G32</f>
        <v>80213.473095608002</v>
      </c>
      <c r="H8" s="27">
        <f>'Cash Flow Statement'!H32</f>
        <v>95570.644629108938</v>
      </c>
      <c r="I8" s="27">
        <f>'Cash Flow Statement'!I32</f>
        <v>107902.99968703077</v>
      </c>
      <c r="J8" s="27">
        <f>'Cash Flow Statement'!J32</f>
        <v>133165.32662590672</v>
      </c>
      <c r="K8" s="27">
        <f>'Cash Flow Statement'!K32</f>
        <v>147915.27714012985</v>
      </c>
      <c r="L8" s="27">
        <f>'Cash Flow Statement'!L32</f>
        <v>160385.87612381703</v>
      </c>
      <c r="M8" s="27">
        <f>'Cash Flow Statement'!M32</f>
        <v>187654.29351598816</v>
      </c>
    </row>
    <row r="9" spans="1:14" x14ac:dyDescent="0.2">
      <c r="A9" s="10" t="s">
        <v>72</v>
      </c>
      <c r="B9" s="27">
        <f>'Income Statement'!B6*(1-'Sales Sheet'!$C27)</f>
        <v>0</v>
      </c>
      <c r="C9" s="27">
        <f>'Income Statement'!C6*(1-'Sales Sheet'!$C27)</f>
        <v>0</v>
      </c>
      <c r="D9" s="27">
        <f>'Income Statement'!D6*(1-'Sales Sheet'!$C27)</f>
        <v>25396.47</v>
      </c>
      <c r="E9" s="27">
        <f>'Income Statement'!E6*(1-'Sales Sheet'!$C27)</f>
        <v>26564.707620000001</v>
      </c>
      <c r="F9" s="27">
        <f>'Income Statement'!F6*(1-'Sales Sheet'!$C27)</f>
        <v>27786.684170520002</v>
      </c>
      <c r="G9" s="27">
        <f>'Income Statement'!G6*(1-'Sales Sheet'!$C27)</f>
        <v>29064.87164236392</v>
      </c>
      <c r="H9" s="27">
        <f>'Income Statement'!H6*(1-'Sales Sheet'!$C27)</f>
        <v>30401.855737912665</v>
      </c>
      <c r="I9" s="27">
        <f>'Income Statement'!I6*(1-'Sales Sheet'!$C27)</f>
        <v>31800.341101856651</v>
      </c>
      <c r="J9" s="27">
        <f>'Income Statement'!J6*(1-'Sales Sheet'!$C27)</f>
        <v>33263.15679254206</v>
      </c>
      <c r="K9" s="27">
        <f>'Income Statement'!K6*(1-'Sales Sheet'!$C27)</f>
        <v>34793.262004998993</v>
      </c>
      <c r="L9" s="27">
        <f>'Income Statement'!L6*(1-'Sales Sheet'!$C27)</f>
        <v>36393.752057228943</v>
      </c>
      <c r="M9" s="27">
        <f>'Income Statement'!M6*(1-'Sales Sheet'!$C27)</f>
        <v>38067.864651861477</v>
      </c>
    </row>
    <row r="10" spans="1:14" x14ac:dyDescent="0.2">
      <c r="A10" s="10" t="s">
        <v>73</v>
      </c>
      <c r="B10" s="27">
        <f>'Sales Sheet'!B19</f>
        <v>0</v>
      </c>
      <c r="C10" s="27">
        <f>'Sales Sheet'!C19</f>
        <v>16571.25</v>
      </c>
      <c r="D10" s="27">
        <f>'Sales Sheet'!D19</f>
        <v>12152.250000000002</v>
      </c>
      <c r="E10" s="27">
        <f>'Sales Sheet'!E19</f>
        <v>8926.3799999999992</v>
      </c>
      <c r="F10" s="27">
        <f>'Sales Sheet'!F19</f>
        <v>11634.136979999999</v>
      </c>
      <c r="G10" s="27">
        <f>'Sales Sheet'!G19</f>
        <v>16544.117281080002</v>
      </c>
      <c r="H10" s="27">
        <f>'Sales Sheet'!H19</f>
        <v>22132.167676009678</v>
      </c>
      <c r="I10" s="27">
        <f>'Sales Sheet'!I19</f>
        <v>32027.281889106118</v>
      </c>
      <c r="J10" s="27">
        <f>'Sales Sheet'!J19</f>
        <v>30338.74235600499</v>
      </c>
      <c r="K10" s="27">
        <f>'Sales Sheet'!K19</f>
        <v>40576.007004381216</v>
      </c>
      <c r="L10" s="27">
        <f>'Sales Sheet'!L19</f>
        <v>54576.340826582738</v>
      </c>
      <c r="M10" s="27">
        <f>'Sales Sheet'!M19</f>
        <v>55336.192004605531</v>
      </c>
    </row>
    <row r="11" spans="1:14" x14ac:dyDescent="0.2">
      <c r="A11" s="10" t="s">
        <v>74</v>
      </c>
      <c r="B11" s="27">
        <f>SUM(B8:B10)</f>
        <v>32629</v>
      </c>
      <c r="C11" s="27">
        <f>SUM(C8:C10)</f>
        <v>48896.322</v>
      </c>
      <c r="D11" s="27">
        <f t="shared" ref="D11:M11" si="0">SUM(D8:D10)</f>
        <v>66413.955796000009</v>
      </c>
      <c r="E11" s="27">
        <f t="shared" si="0"/>
        <v>85036.702000328005</v>
      </c>
      <c r="F11" s="27">
        <f t="shared" si="0"/>
        <v>104820.1328123339</v>
      </c>
      <c r="G11" s="27">
        <f t="shared" si="0"/>
        <v>125822.46201905193</v>
      </c>
      <c r="H11" s="27">
        <f t="shared" si="0"/>
        <v>148104.66804303127</v>
      </c>
      <c r="I11" s="27">
        <f t="shared" si="0"/>
        <v>171730.62267799352</v>
      </c>
      <c r="J11" s="27">
        <f t="shared" si="0"/>
        <v>196767.22577445375</v>
      </c>
      <c r="K11" s="27">
        <f t="shared" si="0"/>
        <v>223284.54614951008</v>
      </c>
      <c r="L11" s="27">
        <f t="shared" si="0"/>
        <v>251355.96900762871</v>
      </c>
      <c r="M11" s="27">
        <f t="shared" si="0"/>
        <v>281058.35017245519</v>
      </c>
    </row>
    <row r="12" spans="1:14" x14ac:dyDescent="0.2">
      <c r="A12" s="10"/>
      <c r="B12" s="27"/>
      <c r="C12" s="27"/>
      <c r="D12" s="27"/>
      <c r="E12" s="27"/>
      <c r="F12" s="27"/>
      <c r="G12" s="27"/>
      <c r="H12" s="27"/>
      <c r="I12" s="27"/>
      <c r="J12" s="27"/>
      <c r="K12" s="27"/>
      <c r="L12" s="27"/>
      <c r="M12" s="27"/>
    </row>
    <row r="13" spans="1:14" x14ac:dyDescent="0.2">
      <c r="A13" s="9" t="s">
        <v>75</v>
      </c>
      <c r="B13" s="27"/>
      <c r="C13" s="27"/>
      <c r="D13" s="27"/>
      <c r="E13" s="27"/>
      <c r="F13" s="27"/>
      <c r="G13" s="27"/>
      <c r="H13" s="27"/>
      <c r="I13" s="27"/>
      <c r="J13" s="27"/>
      <c r="K13" s="27"/>
      <c r="L13" s="27"/>
      <c r="M13" s="27"/>
    </row>
    <row r="14" spans="1:14" x14ac:dyDescent="0.2">
      <c r="A14" s="10" t="s">
        <v>76</v>
      </c>
      <c r="B14" s="27"/>
      <c r="C14" s="27">
        <v>0</v>
      </c>
      <c r="D14" s="27">
        <v>0</v>
      </c>
      <c r="E14" s="27">
        <v>0</v>
      </c>
      <c r="F14" s="27">
        <v>0</v>
      </c>
      <c r="G14" s="27">
        <v>0</v>
      </c>
      <c r="H14" s="27">
        <v>0</v>
      </c>
      <c r="I14" s="27">
        <v>0</v>
      </c>
      <c r="J14" s="27">
        <v>0</v>
      </c>
      <c r="K14" s="27">
        <v>0</v>
      </c>
      <c r="L14" s="27">
        <v>0</v>
      </c>
      <c r="M14" s="27">
        <v>0</v>
      </c>
    </row>
    <row r="15" spans="1:14" x14ac:dyDescent="0.2">
      <c r="A15" s="10" t="s">
        <v>77</v>
      </c>
      <c r="B15" s="27"/>
      <c r="C15" s="27">
        <v>0</v>
      </c>
      <c r="D15" s="27">
        <v>0</v>
      </c>
      <c r="E15" s="27">
        <v>0</v>
      </c>
      <c r="F15" s="27">
        <v>0</v>
      </c>
      <c r="G15" s="27">
        <v>0</v>
      </c>
      <c r="H15" s="27">
        <v>0</v>
      </c>
      <c r="I15" s="27">
        <v>0</v>
      </c>
      <c r="J15" s="27">
        <v>0</v>
      </c>
      <c r="K15" s="27">
        <v>0</v>
      </c>
      <c r="L15" s="27">
        <v>0</v>
      </c>
      <c r="M15" s="27">
        <v>0</v>
      </c>
    </row>
    <row r="16" spans="1:14" x14ac:dyDescent="0.2">
      <c r="A16" s="10" t="s">
        <v>78</v>
      </c>
      <c r="B16" s="27">
        <f>B14-B15</f>
        <v>0</v>
      </c>
      <c r="C16" s="27">
        <f t="shared" ref="C16" si="1">C14-C15</f>
        <v>0</v>
      </c>
      <c r="D16" s="27">
        <f t="shared" ref="D16" si="2">D14-D15</f>
        <v>0</v>
      </c>
      <c r="E16" s="27">
        <f t="shared" ref="E16" si="3">E14-E15</f>
        <v>0</v>
      </c>
      <c r="F16" s="27">
        <f t="shared" ref="F16" si="4">F14-F15</f>
        <v>0</v>
      </c>
      <c r="G16" s="27">
        <f t="shared" ref="G16" si="5">G14-G15</f>
        <v>0</v>
      </c>
      <c r="H16" s="27">
        <f t="shared" ref="H16" si="6">H14-H15</f>
        <v>0</v>
      </c>
      <c r="I16" s="27">
        <f t="shared" ref="I16" si="7">I14-I15</f>
        <v>0</v>
      </c>
      <c r="J16" s="27">
        <f t="shared" ref="J16" si="8">J14-J15</f>
        <v>0</v>
      </c>
      <c r="K16" s="27">
        <f t="shared" ref="K16" si="9">K14-K15</f>
        <v>0</v>
      </c>
      <c r="L16" s="27">
        <f t="shared" ref="L16" si="10">L14-L15</f>
        <v>0</v>
      </c>
      <c r="M16" s="27">
        <f t="shared" ref="M16" si="11">M14-M15</f>
        <v>0</v>
      </c>
    </row>
    <row r="17" spans="1:13" x14ac:dyDescent="0.2">
      <c r="A17" s="10" t="s">
        <v>79</v>
      </c>
      <c r="B17" s="27">
        <f>B11+B16</f>
        <v>32629</v>
      </c>
      <c r="C17" s="27">
        <f t="shared" ref="C17:M17" si="12">C11+C16</f>
        <v>48896.322</v>
      </c>
      <c r="D17" s="27">
        <f t="shared" si="12"/>
        <v>66413.955796000009</v>
      </c>
      <c r="E17" s="27">
        <f t="shared" si="12"/>
        <v>85036.702000328005</v>
      </c>
      <c r="F17" s="27">
        <f t="shared" si="12"/>
        <v>104820.1328123339</v>
      </c>
      <c r="G17" s="27">
        <f t="shared" si="12"/>
        <v>125822.46201905193</v>
      </c>
      <c r="H17" s="27">
        <f t="shared" si="12"/>
        <v>148104.66804303127</v>
      </c>
      <c r="I17" s="27">
        <f t="shared" si="12"/>
        <v>171730.62267799352</v>
      </c>
      <c r="J17" s="27">
        <f t="shared" si="12"/>
        <v>196767.22577445375</v>
      </c>
      <c r="K17" s="27">
        <f t="shared" si="12"/>
        <v>223284.54614951008</v>
      </c>
      <c r="L17" s="27">
        <f t="shared" si="12"/>
        <v>251355.96900762871</v>
      </c>
      <c r="M17" s="27">
        <f t="shared" si="12"/>
        <v>281058.35017245519</v>
      </c>
    </row>
    <row r="18" spans="1:13" x14ac:dyDescent="0.2">
      <c r="A18" s="10"/>
      <c r="B18" s="27"/>
      <c r="C18" s="27"/>
      <c r="D18" s="27"/>
      <c r="E18" s="27"/>
      <c r="F18" s="27"/>
      <c r="G18" s="27"/>
      <c r="H18" s="27"/>
      <c r="I18" s="27"/>
      <c r="J18" s="27"/>
      <c r="K18" s="27"/>
      <c r="L18" s="27"/>
      <c r="M18" s="27"/>
    </row>
    <row r="19" spans="1:13" x14ac:dyDescent="0.2">
      <c r="A19" s="9" t="s">
        <v>80</v>
      </c>
      <c r="B19" s="27"/>
      <c r="C19" s="27"/>
      <c r="D19" s="27"/>
      <c r="E19" s="27"/>
      <c r="F19" s="27"/>
      <c r="G19" s="27"/>
      <c r="H19" s="27"/>
      <c r="I19" s="27"/>
      <c r="J19" s="27"/>
      <c r="K19" s="27"/>
      <c r="L19" s="27"/>
      <c r="M19" s="27"/>
    </row>
    <row r="20" spans="1:13" x14ac:dyDescent="0.2">
      <c r="A20" s="9" t="s">
        <v>81</v>
      </c>
      <c r="B20" s="27"/>
      <c r="C20" s="27"/>
      <c r="D20" s="27"/>
      <c r="E20" s="27"/>
      <c r="F20" s="27"/>
      <c r="G20" s="27"/>
      <c r="H20" s="27"/>
      <c r="I20" s="27"/>
      <c r="J20" s="27"/>
      <c r="K20" s="27"/>
      <c r="L20" s="27"/>
      <c r="M20" s="27"/>
    </row>
    <row r="21" spans="1:13" x14ac:dyDescent="0.2">
      <c r="A21" s="10" t="s">
        <v>82</v>
      </c>
      <c r="B21" s="27">
        <f>'Income Statement'!B11*(1-'Sales Sheet'!$C28)</f>
        <v>1728.9999999999995</v>
      </c>
      <c r="C21" s="27">
        <f>'Income Statement'!C11*(1-'Sales Sheet'!$C28)</f>
        <v>1760.1219999999994</v>
      </c>
      <c r="D21" s="27">
        <f>'Income Statement'!D11*(1-'Sales Sheet'!$C28)</f>
        <v>1791.8041959999994</v>
      </c>
      <c r="E21" s="27">
        <f>'Income Statement'!E11*(1-'Sales Sheet'!$C28)</f>
        <v>1824.0566715279995</v>
      </c>
      <c r="F21" s="27">
        <f>'Income Statement'!F11*(1-'Sales Sheet'!$C28)</f>
        <v>1856.8896916155034</v>
      </c>
      <c r="G21" s="27">
        <f>'Income Statement'!G11*(1-'Sales Sheet'!$C28)</f>
        <v>1890.3137060645824</v>
      </c>
      <c r="H21" s="27">
        <f>'Income Statement'!H11*(1-'Sales Sheet'!$C28)</f>
        <v>1924.3393527737448</v>
      </c>
      <c r="I21" s="27">
        <f>'Income Statement'!I11*(1-'Sales Sheet'!$C28)</f>
        <v>1958.9774611236721</v>
      </c>
      <c r="J21" s="27">
        <f>'Income Statement'!J11*(1-'Sales Sheet'!$C28)</f>
        <v>1994.2390554238984</v>
      </c>
      <c r="K21" s="27">
        <f>'Income Statement'!K11*(1-'Sales Sheet'!$C28)</f>
        <v>2030.1353584215285</v>
      </c>
      <c r="L21" s="27">
        <f>'Income Statement'!L11*(1-'Sales Sheet'!$C28)</f>
        <v>2066.6777948731165</v>
      </c>
      <c r="M21" s="27">
        <f>'Income Statement'!M11*(1-'Sales Sheet'!$C28)</f>
        <v>2103.8779951808324</v>
      </c>
    </row>
    <row r="22" spans="1:13" x14ac:dyDescent="0.2">
      <c r="A22" s="10" t="s">
        <v>83</v>
      </c>
      <c r="B22" s="27">
        <v>0</v>
      </c>
      <c r="C22" s="27">
        <f>Debt!B17</f>
        <v>7927.259315827414</v>
      </c>
      <c r="D22" s="27">
        <f>Debt!C17</f>
        <v>7972.4446939276304</v>
      </c>
      <c r="E22" s="27">
        <f>Debt!D17</f>
        <v>8017.8876286830191</v>
      </c>
      <c r="F22" s="27">
        <f>Debt!E17</f>
        <v>8063.589588166511</v>
      </c>
      <c r="G22" s="27">
        <f>Debt!F17</f>
        <v>8109.5520488190614</v>
      </c>
      <c r="H22" s="27">
        <f>Debt!G17</f>
        <v>8155.77649549733</v>
      </c>
      <c r="I22" s="27">
        <f>Debt!H17</f>
        <v>8202.2644215216642</v>
      </c>
      <c r="J22" s="27">
        <f>Debt!I17</f>
        <v>8249.0173287243379</v>
      </c>
      <c r="K22" s="27">
        <f>Debt!J17</f>
        <v>8296.0367274980672</v>
      </c>
      <c r="L22" s="27">
        <f>Debt!K17</f>
        <v>8343.3241368448071</v>
      </c>
      <c r="M22" s="27">
        <f>Debt!L17</f>
        <v>8390.8810844248219</v>
      </c>
    </row>
    <row r="23" spans="1:13" x14ac:dyDescent="0.2">
      <c r="A23" s="10" t="s">
        <v>84</v>
      </c>
      <c r="B23" s="27">
        <f>B22</f>
        <v>0</v>
      </c>
      <c r="C23" s="27">
        <f t="shared" ref="C23:M23" si="13">C22</f>
        <v>7927.259315827414</v>
      </c>
      <c r="D23" s="27">
        <f t="shared" si="13"/>
        <v>7972.4446939276304</v>
      </c>
      <c r="E23" s="27">
        <f t="shared" si="13"/>
        <v>8017.8876286830191</v>
      </c>
      <c r="F23" s="27">
        <f t="shared" si="13"/>
        <v>8063.589588166511</v>
      </c>
      <c r="G23" s="27">
        <f t="shared" si="13"/>
        <v>8109.5520488190614</v>
      </c>
      <c r="H23" s="27">
        <f t="shared" si="13"/>
        <v>8155.77649549733</v>
      </c>
      <c r="I23" s="27">
        <f t="shared" si="13"/>
        <v>8202.2644215216642</v>
      </c>
      <c r="J23" s="27">
        <f t="shared" si="13"/>
        <v>8249.0173287243379</v>
      </c>
      <c r="K23" s="27">
        <f t="shared" si="13"/>
        <v>8296.0367274980672</v>
      </c>
      <c r="L23" s="27">
        <f t="shared" si="13"/>
        <v>8343.3241368448071</v>
      </c>
      <c r="M23" s="27">
        <f t="shared" si="13"/>
        <v>8390.8810844248219</v>
      </c>
    </row>
    <row r="24" spans="1:13" x14ac:dyDescent="0.2">
      <c r="A24" s="10" t="s">
        <v>85</v>
      </c>
      <c r="B24" s="27">
        <f>B21+B23</f>
        <v>1728.9999999999995</v>
      </c>
      <c r="C24" s="27">
        <f t="shared" ref="C24:M24" si="14">C21+C23</f>
        <v>9687.3813158274133</v>
      </c>
      <c r="D24" s="27">
        <f t="shared" si="14"/>
        <v>9764.2488899276304</v>
      </c>
      <c r="E24" s="27">
        <f t="shared" si="14"/>
        <v>9841.9443002110183</v>
      </c>
      <c r="F24" s="27">
        <f t="shared" si="14"/>
        <v>9920.4792797820137</v>
      </c>
      <c r="G24" s="27">
        <f t="shared" si="14"/>
        <v>9999.8657548836436</v>
      </c>
      <c r="H24" s="27">
        <f t="shared" si="14"/>
        <v>10080.115848271074</v>
      </c>
      <c r="I24" s="27">
        <f t="shared" si="14"/>
        <v>10161.241882645336</v>
      </c>
      <c r="J24" s="27">
        <f t="shared" si="14"/>
        <v>10243.256384148237</v>
      </c>
      <c r="K24" s="27">
        <f t="shared" si="14"/>
        <v>10326.172085919596</v>
      </c>
      <c r="L24" s="27">
        <f t="shared" si="14"/>
        <v>10410.001931717923</v>
      </c>
      <c r="M24" s="27">
        <f t="shared" si="14"/>
        <v>10494.759079605654</v>
      </c>
    </row>
    <row r="25" spans="1:13" x14ac:dyDescent="0.2">
      <c r="A25" s="10"/>
      <c r="B25" s="27"/>
      <c r="C25" s="27"/>
      <c r="D25" s="27"/>
      <c r="E25" s="27"/>
      <c r="F25" s="27"/>
      <c r="G25" s="27"/>
      <c r="H25" s="27"/>
      <c r="I25" s="27"/>
      <c r="J25" s="27"/>
      <c r="K25" s="27"/>
      <c r="L25" s="27"/>
      <c r="M25" s="27"/>
    </row>
    <row r="26" spans="1:13" x14ac:dyDescent="0.2">
      <c r="A26" s="9" t="s">
        <v>86</v>
      </c>
      <c r="B26" s="27"/>
      <c r="C26" s="27"/>
      <c r="D26" s="27"/>
      <c r="E26" s="27"/>
      <c r="F26" s="27"/>
      <c r="G26" s="27"/>
      <c r="H26" s="27"/>
      <c r="I26" s="27"/>
      <c r="J26" s="27"/>
      <c r="K26" s="27"/>
      <c r="L26" s="27"/>
      <c r="M26" s="27"/>
    </row>
    <row r="27" spans="1:13" x14ac:dyDescent="0.2">
      <c r="A27" s="10" t="s">
        <v>83</v>
      </c>
      <c r="B27" s="27">
        <v>0</v>
      </c>
      <c r="C27" s="27">
        <f>Debt!B18</f>
        <v>17572.740684172579</v>
      </c>
      <c r="D27" s="27">
        <f>Debt!C18</f>
        <v>16887.405306072364</v>
      </c>
      <c r="E27" s="27">
        <f>Debt!D18</f>
        <v>16198.163516316976</v>
      </c>
      <c r="F27" s="27">
        <f>Debt!E18</f>
        <v>15504.993048359982</v>
      </c>
      <c r="G27" s="27">
        <f>Debt!F18</f>
        <v>14807.871508735634</v>
      </c>
      <c r="H27" s="27">
        <f>Debt!G18</f>
        <v>14106.776376335427</v>
      </c>
      <c r="I27" s="27">
        <f>Debt!H18</f>
        <v>13401.685001680538</v>
      </c>
      <c r="J27" s="27">
        <f>Debt!I18</f>
        <v>12692.574606190117</v>
      </c>
      <c r="K27" s="27">
        <f>Debt!J18</f>
        <v>11979.422281445401</v>
      </c>
      <c r="L27" s="27">
        <f>Debt!K18</f>
        <v>11262.204988449639</v>
      </c>
      <c r="M27" s="27">
        <f>Debt!L18</f>
        <v>10540.899556883802</v>
      </c>
    </row>
    <row r="28" spans="1:13" x14ac:dyDescent="0.2">
      <c r="A28" s="10" t="s">
        <v>87</v>
      </c>
      <c r="B28" s="27">
        <f>B27</f>
        <v>0</v>
      </c>
      <c r="C28" s="27">
        <f>C27</f>
        <v>17572.740684172579</v>
      </c>
      <c r="D28" s="27">
        <f t="shared" ref="D28:M28" si="15">D27</f>
        <v>16887.405306072364</v>
      </c>
      <c r="E28" s="27">
        <f t="shared" si="15"/>
        <v>16198.163516316976</v>
      </c>
      <c r="F28" s="27">
        <f t="shared" si="15"/>
        <v>15504.993048359982</v>
      </c>
      <c r="G28" s="27">
        <f t="shared" si="15"/>
        <v>14807.871508735634</v>
      </c>
      <c r="H28" s="27">
        <f t="shared" si="15"/>
        <v>14106.776376335427</v>
      </c>
      <c r="I28" s="27">
        <f t="shared" si="15"/>
        <v>13401.685001680538</v>
      </c>
      <c r="J28" s="27">
        <f t="shared" si="15"/>
        <v>12692.574606190117</v>
      </c>
      <c r="K28" s="27">
        <f t="shared" si="15"/>
        <v>11979.422281445401</v>
      </c>
      <c r="L28" s="27">
        <f t="shared" si="15"/>
        <v>11262.204988449639</v>
      </c>
      <c r="M28" s="27">
        <f t="shared" si="15"/>
        <v>10540.899556883802</v>
      </c>
    </row>
    <row r="29" spans="1:13" x14ac:dyDescent="0.2">
      <c r="A29" s="10" t="s">
        <v>88</v>
      </c>
      <c r="B29" s="27">
        <v>0</v>
      </c>
      <c r="C29" s="27">
        <f>C27</f>
        <v>17572.740684172579</v>
      </c>
      <c r="D29" s="27">
        <f t="shared" ref="D29:L29" si="16">D27</f>
        <v>16887.405306072364</v>
      </c>
      <c r="E29" s="27">
        <f t="shared" si="16"/>
        <v>16198.163516316976</v>
      </c>
      <c r="F29" s="27">
        <f t="shared" si="16"/>
        <v>15504.993048359982</v>
      </c>
      <c r="G29" s="27">
        <f t="shared" si="16"/>
        <v>14807.871508735634</v>
      </c>
      <c r="H29" s="27">
        <f t="shared" si="16"/>
        <v>14106.776376335427</v>
      </c>
      <c r="I29" s="27">
        <f t="shared" si="16"/>
        <v>13401.685001680538</v>
      </c>
      <c r="J29" s="27">
        <f t="shared" si="16"/>
        <v>12692.574606190117</v>
      </c>
      <c r="K29" s="27">
        <f t="shared" si="16"/>
        <v>11979.422281445401</v>
      </c>
      <c r="L29" s="27">
        <f t="shared" si="16"/>
        <v>11262.204988449639</v>
      </c>
      <c r="M29" s="27">
        <f>M27</f>
        <v>10540.899556883802</v>
      </c>
    </row>
    <row r="30" spans="1:13" x14ac:dyDescent="0.2">
      <c r="A30" s="10" t="s">
        <v>89</v>
      </c>
      <c r="B30" s="27">
        <f>B24+B29</f>
        <v>1728.9999999999995</v>
      </c>
      <c r="C30" s="27">
        <f t="shared" ref="C30:M30" si="17">C24+C29</f>
        <v>27260.121999999992</v>
      </c>
      <c r="D30" s="27">
        <f t="shared" si="17"/>
        <v>26651.654195999996</v>
      </c>
      <c r="E30" s="27">
        <f t="shared" si="17"/>
        <v>26040.107816527994</v>
      </c>
      <c r="F30" s="27">
        <f t="shared" si="17"/>
        <v>25425.472328141994</v>
      </c>
      <c r="G30" s="27">
        <f t="shared" si="17"/>
        <v>24807.737263619278</v>
      </c>
      <c r="H30" s="27">
        <f t="shared" si="17"/>
        <v>24186.892224606501</v>
      </c>
      <c r="I30" s="27">
        <f t="shared" si="17"/>
        <v>23562.926884325876</v>
      </c>
      <c r="J30" s="27">
        <f t="shared" si="17"/>
        <v>22935.830990338356</v>
      </c>
      <c r="K30" s="27">
        <f t="shared" si="17"/>
        <v>22305.594367364996</v>
      </c>
      <c r="L30" s="27">
        <f t="shared" si="17"/>
        <v>21672.206920167562</v>
      </c>
      <c r="M30" s="27">
        <f t="shared" si="17"/>
        <v>21035.658636489454</v>
      </c>
    </row>
    <row r="31" spans="1:13" x14ac:dyDescent="0.2">
      <c r="A31" s="10"/>
      <c r="B31" s="27"/>
      <c r="C31" s="27"/>
      <c r="D31" s="27"/>
      <c r="E31" s="27"/>
      <c r="F31" s="27"/>
      <c r="G31" s="27"/>
      <c r="H31" s="27"/>
      <c r="I31" s="27"/>
      <c r="J31" s="27"/>
      <c r="K31" s="27"/>
      <c r="L31" s="27"/>
      <c r="M31" s="27"/>
    </row>
    <row r="32" spans="1:13" x14ac:dyDescent="0.2">
      <c r="A32" s="10" t="s">
        <v>90</v>
      </c>
      <c r="B32" s="27">
        <f>'Cash Flow Statement'!B23</f>
        <v>40000</v>
      </c>
      <c r="C32" s="27">
        <f>B32+'Cash Flow Statement'!C23</f>
        <v>40000</v>
      </c>
      <c r="D32" s="27">
        <f>C32+'Cash Flow Statement'!D23</f>
        <v>40000</v>
      </c>
      <c r="E32" s="27">
        <f>D32+'Cash Flow Statement'!E23</f>
        <v>40000</v>
      </c>
      <c r="F32" s="27">
        <f>E32+'Cash Flow Statement'!F23</f>
        <v>40000</v>
      </c>
      <c r="G32" s="27">
        <f>F32+'Cash Flow Statement'!G23</f>
        <v>40000</v>
      </c>
      <c r="H32" s="27">
        <f>G32+'Cash Flow Statement'!H23</f>
        <v>40000</v>
      </c>
      <c r="I32" s="27">
        <f>H32+'Cash Flow Statement'!I23</f>
        <v>40000</v>
      </c>
      <c r="J32" s="27">
        <f>I32+'Cash Flow Statement'!J23</f>
        <v>40000</v>
      </c>
      <c r="K32" s="27">
        <f>J32+'Cash Flow Statement'!K23</f>
        <v>40000</v>
      </c>
      <c r="L32" s="27">
        <f>K32+'Cash Flow Statement'!L23</f>
        <v>40000</v>
      </c>
      <c r="M32" s="27">
        <f>L32+'Cash Flow Statement'!M23</f>
        <v>40000</v>
      </c>
    </row>
    <row r="33" spans="1:13" x14ac:dyDescent="0.2">
      <c r="A33" s="10" t="s">
        <v>91</v>
      </c>
      <c r="B33" s="27">
        <f>'Income Statement'!B19</f>
        <v>-9100</v>
      </c>
      <c r="C33" s="27">
        <f>B33+'Income Statement'!C19</f>
        <v>-18363.8</v>
      </c>
      <c r="D33" s="27">
        <f>C33+'Income Statement'!D19</f>
        <v>-237.69839999999749</v>
      </c>
      <c r="E33" s="27">
        <f>D33+'Income Statement'!E19</f>
        <v>18996.594183800004</v>
      </c>
      <c r="F33" s="27">
        <f>E33+'Income Statement'!F19</f>
        <v>39394.660484191903</v>
      </c>
      <c r="G33" s="27">
        <f>F33+'Income Statement'!G19</f>
        <v>61014.724755432631</v>
      </c>
      <c r="H33" s="27">
        <f>G33+'Income Statement'!H19</f>
        <v>83917.775818424765</v>
      </c>
      <c r="I33" s="27">
        <f>H33+'Income Statement'!I19</f>
        <v>108167.69579366765</v>
      </c>
      <c r="J33" s="27">
        <f>I33+'Income Statement'!J19</f>
        <v>133831.3947841154</v>
      </c>
      <c r="K33" s="27">
        <f>J33+'Income Statement'!K19</f>
        <v>160978.95178214507</v>
      </c>
      <c r="L33" s="27">
        <f>K33+'Income Statement'!L19</f>
        <v>189683.76208746116</v>
      </c>
      <c r="M33" s="27">
        <f>L33+'Income Statement'!M19</f>
        <v>220022.69153596571</v>
      </c>
    </row>
    <row r="34" spans="1:13" x14ac:dyDescent="0.2">
      <c r="A34" s="10" t="s">
        <v>92</v>
      </c>
      <c r="B34" s="27">
        <f>B33+B32</f>
        <v>30900</v>
      </c>
      <c r="C34" s="27">
        <f t="shared" ref="C34:M34" si="18">C33+C32</f>
        <v>21636.2</v>
      </c>
      <c r="D34" s="27">
        <f t="shared" si="18"/>
        <v>39762.301600000006</v>
      </c>
      <c r="E34" s="27">
        <f t="shared" si="18"/>
        <v>58996.5941838</v>
      </c>
      <c r="F34" s="27">
        <f t="shared" si="18"/>
        <v>79394.660484191903</v>
      </c>
      <c r="G34" s="27">
        <f t="shared" si="18"/>
        <v>101014.72475543263</v>
      </c>
      <c r="H34" s="27">
        <f t="shared" si="18"/>
        <v>123917.77581842477</v>
      </c>
      <c r="I34" s="27">
        <f t="shared" si="18"/>
        <v>148167.69579366763</v>
      </c>
      <c r="J34" s="27">
        <f t="shared" si="18"/>
        <v>173831.3947841154</v>
      </c>
      <c r="K34" s="27">
        <f t="shared" si="18"/>
        <v>200978.95178214507</v>
      </c>
      <c r="L34" s="27">
        <f t="shared" si="18"/>
        <v>229683.76208746116</v>
      </c>
      <c r="M34" s="27">
        <f t="shared" si="18"/>
        <v>260022.69153596571</v>
      </c>
    </row>
    <row r="35" spans="1:13" x14ac:dyDescent="0.2">
      <c r="A35" s="10"/>
      <c r="B35" s="27"/>
      <c r="C35" s="27"/>
      <c r="D35" s="27"/>
      <c r="E35" s="27"/>
      <c r="F35" s="27"/>
      <c r="G35" s="27"/>
      <c r="H35" s="27"/>
      <c r="I35" s="27"/>
      <c r="J35" s="27"/>
      <c r="K35" s="27"/>
      <c r="L35" s="27"/>
      <c r="M35" s="27"/>
    </row>
    <row r="36" spans="1:13" x14ac:dyDescent="0.2">
      <c r="A36" s="10" t="s">
        <v>93</v>
      </c>
      <c r="B36" s="27">
        <f>B30+B34</f>
        <v>32629</v>
      </c>
      <c r="C36" s="27">
        <f t="shared" ref="C36:M36" si="19">C30+C34</f>
        <v>48896.321999999993</v>
      </c>
      <c r="D36" s="27">
        <f t="shared" si="19"/>
        <v>66413.955795999995</v>
      </c>
      <c r="E36" s="27">
        <f t="shared" si="19"/>
        <v>85036.70200032799</v>
      </c>
      <c r="F36" s="27">
        <f t="shared" si="19"/>
        <v>104820.1328123339</v>
      </c>
      <c r="G36" s="27">
        <f t="shared" si="19"/>
        <v>125822.46201905191</v>
      </c>
      <c r="H36" s="27">
        <f t="shared" si="19"/>
        <v>148104.66804303127</v>
      </c>
      <c r="I36" s="27">
        <f t="shared" si="19"/>
        <v>171730.6226779935</v>
      </c>
      <c r="J36" s="27">
        <f t="shared" si="19"/>
        <v>196767.22577445375</v>
      </c>
      <c r="K36" s="27">
        <f t="shared" si="19"/>
        <v>223284.54614951008</v>
      </c>
      <c r="L36" s="27">
        <f t="shared" si="19"/>
        <v>251355.96900762874</v>
      </c>
      <c r="M36" s="27">
        <f t="shared" si="19"/>
        <v>281058.35017245519</v>
      </c>
    </row>
    <row r="38" spans="1:13" hidden="1" x14ac:dyDescent="0.2"/>
    <row r="39" spans="1:13" hidden="1" x14ac:dyDescent="0.2">
      <c r="A39" s="18" t="s">
        <v>94</v>
      </c>
    </row>
    <row r="40" spans="1:13" hidden="1" x14ac:dyDescent="0.2"/>
    <row r="41" spans="1:13" x14ac:dyDescent="0.2">
      <c r="A41" s="10" t="s">
        <v>95</v>
      </c>
      <c r="B41" s="27">
        <f>B17-B36</f>
        <v>0</v>
      </c>
      <c r="C41" s="27">
        <f>C17-C36</f>
        <v>0</v>
      </c>
      <c r="D41" s="27">
        <f t="shared" ref="D41:L41" si="20">D17-D36</f>
        <v>0</v>
      </c>
      <c r="E41" s="27">
        <f t="shared" si="20"/>
        <v>0</v>
      </c>
      <c r="F41" s="27">
        <f t="shared" si="20"/>
        <v>0</v>
      </c>
      <c r="G41" s="27">
        <f t="shared" si="20"/>
        <v>0</v>
      </c>
      <c r="H41" s="27">
        <f t="shared" si="20"/>
        <v>0</v>
      </c>
      <c r="I41" s="27">
        <f t="shared" si="20"/>
        <v>0</v>
      </c>
      <c r="J41" s="27">
        <f t="shared" si="20"/>
        <v>0</v>
      </c>
      <c r="K41" s="27">
        <f t="shared" si="20"/>
        <v>0</v>
      </c>
      <c r="L41" s="27">
        <f t="shared" si="20"/>
        <v>0</v>
      </c>
      <c r="M41" s="27">
        <f>M17-M36</f>
        <v>0</v>
      </c>
    </row>
    <row r="50" spans="1:4" x14ac:dyDescent="0.2">
      <c r="A50" s="1" t="s">
        <v>98</v>
      </c>
      <c r="D50" s="1" t="s">
        <v>96</v>
      </c>
    </row>
  </sheetData>
  <mergeCells count="2">
    <mergeCell ref="B2:M2"/>
    <mergeCell ref="B3:M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16D62-7274-B44A-AA88-750C11106870}">
  <dimension ref="A1:AP44"/>
  <sheetViews>
    <sheetView zoomScale="138" zoomScaleNormal="100" workbookViewId="0">
      <pane xSplit="1" topLeftCell="B1" activePane="topRight" state="frozen"/>
      <selection pane="topRight" activeCell="AK30" sqref="AK30"/>
    </sheetView>
  </sheetViews>
  <sheetFormatPr baseColWidth="10" defaultColWidth="8.83203125" defaultRowHeight="13" x14ac:dyDescent="0.15"/>
  <cols>
    <col min="1" max="1" width="28.6640625" style="29" bestFit="1" customWidth="1"/>
    <col min="2" max="2" width="12" style="29" customWidth="1"/>
    <col min="3" max="3" width="11.33203125" style="29" customWidth="1"/>
    <col min="4" max="4" width="12.6640625" style="29" customWidth="1"/>
    <col min="5" max="5" width="13" style="29" customWidth="1"/>
    <col min="6" max="27" width="11.33203125" style="29" customWidth="1"/>
    <col min="28" max="38" width="10.6640625" style="29" customWidth="1"/>
    <col min="39" max="16384" width="8.83203125" style="29"/>
  </cols>
  <sheetData>
    <row r="1" spans="1:42" ht="18" x14ac:dyDescent="0.2">
      <c r="D1" s="43" t="s">
        <v>113</v>
      </c>
      <c r="M1" s="42" t="s">
        <v>112</v>
      </c>
    </row>
    <row r="2" spans="1:42" x14ac:dyDescent="0.15">
      <c r="B2" s="32"/>
      <c r="C2" s="32"/>
      <c r="D2" s="32"/>
      <c r="E2" s="32"/>
      <c r="F2" s="32"/>
      <c r="G2" s="32"/>
      <c r="H2" s="32"/>
      <c r="I2" s="32"/>
      <c r="J2" s="32"/>
      <c r="K2" s="32"/>
      <c r="L2" s="32"/>
      <c r="M2" s="32"/>
      <c r="N2" s="32"/>
      <c r="O2" s="32"/>
    </row>
    <row r="3" spans="1:42" x14ac:dyDescent="0.15">
      <c r="A3" s="33" t="s">
        <v>4</v>
      </c>
      <c r="B3" s="32">
        <v>0</v>
      </c>
      <c r="C3" s="32">
        <v>1</v>
      </c>
      <c r="D3" s="32">
        <v>2</v>
      </c>
      <c r="E3" s="32">
        <v>3</v>
      </c>
      <c r="F3" s="32">
        <v>4</v>
      </c>
      <c r="G3" s="32">
        <v>5</v>
      </c>
      <c r="H3" s="32">
        <v>6</v>
      </c>
      <c r="I3" s="32">
        <v>7</v>
      </c>
      <c r="J3" s="32">
        <v>8</v>
      </c>
      <c r="K3" s="32">
        <v>9</v>
      </c>
      <c r="L3" s="32">
        <v>10</v>
      </c>
      <c r="M3" s="32">
        <v>11</v>
      </c>
      <c r="N3" s="32">
        <v>12</v>
      </c>
      <c r="O3" s="32">
        <v>13</v>
      </c>
      <c r="P3" s="32">
        <v>14</v>
      </c>
      <c r="Q3" s="32">
        <v>15</v>
      </c>
      <c r="R3" s="32">
        <v>16</v>
      </c>
      <c r="S3" s="32">
        <v>17</v>
      </c>
      <c r="T3" s="32">
        <v>18</v>
      </c>
      <c r="U3" s="32">
        <v>19</v>
      </c>
      <c r="V3" s="32">
        <v>20</v>
      </c>
      <c r="W3" s="32">
        <v>21</v>
      </c>
      <c r="X3" s="32">
        <v>22</v>
      </c>
      <c r="Y3" s="32">
        <v>23</v>
      </c>
      <c r="Z3" s="32">
        <v>24</v>
      </c>
      <c r="AA3" s="32">
        <v>25</v>
      </c>
      <c r="AB3" s="32">
        <v>26</v>
      </c>
      <c r="AC3" s="32">
        <v>27</v>
      </c>
      <c r="AD3" s="32">
        <v>28</v>
      </c>
      <c r="AE3" s="32">
        <v>29</v>
      </c>
      <c r="AF3" s="32">
        <v>30</v>
      </c>
      <c r="AG3" s="32">
        <v>31</v>
      </c>
      <c r="AH3" s="32">
        <v>32</v>
      </c>
      <c r="AI3" s="32">
        <v>33</v>
      </c>
      <c r="AJ3" s="32">
        <v>34</v>
      </c>
      <c r="AK3" s="32">
        <v>35</v>
      </c>
      <c r="AL3" s="32">
        <v>36</v>
      </c>
      <c r="AM3" s="32"/>
      <c r="AN3" s="32"/>
      <c r="AO3" s="32"/>
      <c r="AP3" s="32"/>
    </row>
    <row r="4" spans="1:42" x14ac:dyDescent="0.15">
      <c r="A4" s="33"/>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row>
    <row r="5" spans="1:42" ht="14" x14ac:dyDescent="0.15">
      <c r="A5" s="34" t="s">
        <v>111</v>
      </c>
      <c r="B5" s="32"/>
      <c r="C5" s="32"/>
      <c r="D5" s="32"/>
      <c r="E5" s="32"/>
      <c r="F5" s="32"/>
      <c r="G5" s="32"/>
      <c r="H5" s="32"/>
      <c r="I5" s="32"/>
      <c r="J5" s="32"/>
      <c r="K5" s="32"/>
      <c r="L5" s="32"/>
      <c r="M5" s="32"/>
      <c r="N5" s="32"/>
      <c r="O5" s="32"/>
    </row>
    <row r="6" spans="1:42" ht="14" x14ac:dyDescent="0.15">
      <c r="A6" s="34" t="s">
        <v>110</v>
      </c>
      <c r="B6" s="32">
        <v>36</v>
      </c>
      <c r="C6" s="32"/>
      <c r="D6" s="32"/>
      <c r="E6" s="32"/>
      <c r="F6" s="32"/>
      <c r="G6" s="32"/>
      <c r="H6" s="32"/>
      <c r="I6" s="32"/>
      <c r="J6" s="32"/>
      <c r="K6" s="32"/>
      <c r="L6" s="32"/>
      <c r="M6" s="32"/>
      <c r="N6" s="32"/>
      <c r="O6" s="32"/>
    </row>
    <row r="7" spans="1:42" ht="14" x14ac:dyDescent="0.15">
      <c r="A7" s="34" t="s">
        <v>109</v>
      </c>
      <c r="B7" s="41">
        <v>6.8400000000000002E-2</v>
      </c>
      <c r="C7" s="32"/>
      <c r="D7" s="32"/>
      <c r="E7" s="32"/>
      <c r="F7" s="32"/>
      <c r="G7" s="32"/>
      <c r="H7" s="32"/>
      <c r="I7" s="32"/>
      <c r="J7" s="32"/>
      <c r="K7" s="32"/>
      <c r="L7" s="32"/>
      <c r="M7" s="32"/>
      <c r="N7" s="32"/>
      <c r="O7" s="32"/>
    </row>
    <row r="8" spans="1:42" ht="14" x14ac:dyDescent="0.15">
      <c r="A8" s="34" t="s">
        <v>108</v>
      </c>
      <c r="B8" s="41">
        <v>5.7000000000000002E-3</v>
      </c>
      <c r="C8" s="32"/>
      <c r="D8" s="32"/>
      <c r="E8" s="32"/>
      <c r="F8" s="32"/>
      <c r="G8" s="32"/>
      <c r="H8" s="32"/>
      <c r="I8" s="32"/>
      <c r="J8" s="32"/>
      <c r="K8" s="32"/>
      <c r="L8" s="32"/>
      <c r="M8" s="32"/>
      <c r="N8" s="32"/>
      <c r="O8" s="32"/>
    </row>
    <row r="9" spans="1:42" ht="14" x14ac:dyDescent="0.15">
      <c r="A9" s="34" t="s">
        <v>107</v>
      </c>
      <c r="B9" s="40">
        <v>25500</v>
      </c>
      <c r="C9" s="32"/>
      <c r="D9" s="32"/>
      <c r="E9" s="32"/>
      <c r="F9" s="32"/>
      <c r="G9" s="40">
        <f>G12-G14</f>
        <v>22262.552871832762</v>
      </c>
      <c r="H9" s="32">
        <f>22917.42-654.87</f>
        <v>22262.55</v>
      </c>
      <c r="I9" s="32"/>
      <c r="J9" s="32"/>
      <c r="K9" s="32"/>
      <c r="L9" s="32"/>
      <c r="M9" s="32"/>
      <c r="N9" s="32"/>
      <c r="O9" s="32"/>
    </row>
    <row r="10" spans="1:42" ht="14" x14ac:dyDescent="0.15">
      <c r="A10" s="34" t="s">
        <v>106</v>
      </c>
      <c r="B10" s="40">
        <v>785.5</v>
      </c>
      <c r="C10" s="32"/>
      <c r="D10" s="32"/>
      <c r="E10" s="32"/>
      <c r="F10" s="32"/>
      <c r="G10" s="32"/>
      <c r="H10" s="32"/>
      <c r="I10" s="32"/>
      <c r="J10" s="32"/>
      <c r="K10" s="32"/>
      <c r="L10" s="32"/>
      <c r="M10" s="32"/>
      <c r="N10" s="32"/>
      <c r="O10" s="32"/>
    </row>
    <row r="11" spans="1:42" ht="14" x14ac:dyDescent="0.15">
      <c r="A11" s="34"/>
      <c r="B11" s="40"/>
      <c r="C11" s="32"/>
      <c r="D11" s="32"/>
      <c r="E11" s="32"/>
      <c r="F11" s="32"/>
      <c r="G11" s="32"/>
      <c r="H11" s="32"/>
      <c r="I11" s="32"/>
      <c r="J11" s="32"/>
      <c r="K11" s="32"/>
      <c r="L11" s="32"/>
      <c r="M11" s="32"/>
      <c r="N11" s="32"/>
      <c r="O11" s="32"/>
    </row>
    <row r="12" spans="1:42" ht="14" x14ac:dyDescent="0.15">
      <c r="A12" s="34" t="s">
        <v>105</v>
      </c>
      <c r="B12" s="32"/>
      <c r="C12" s="40">
        <f>B15</f>
        <v>25500</v>
      </c>
      <c r="D12" s="40">
        <f t="shared" ref="D12:E12" si="0">C15</f>
        <v>24859.85</v>
      </c>
      <c r="E12" s="40">
        <f t="shared" si="0"/>
        <v>24216.051144999998</v>
      </c>
      <c r="F12" s="40">
        <f t="shared" ref="F12:AL12" si="1">E15</f>
        <v>23568.582636526498</v>
      </c>
      <c r="G12" s="40">
        <f t="shared" si="1"/>
        <v>22917.423557554699</v>
      </c>
      <c r="H12" s="40">
        <f t="shared" si="1"/>
        <v>22262.552871832762</v>
      </c>
      <c r="I12" s="40">
        <f t="shared" si="1"/>
        <v>21603.949423202208</v>
      </c>
      <c r="J12" s="40">
        <f t="shared" si="1"/>
        <v>20941.591934914461</v>
      </c>
      <c r="K12" s="40">
        <f t="shared" si="1"/>
        <v>20275.459008943471</v>
      </c>
      <c r="L12" s="40">
        <f t="shared" si="1"/>
        <v>19605.529125294448</v>
      </c>
      <c r="M12" s="40">
        <f t="shared" si="1"/>
        <v>18931.780641308625</v>
      </c>
      <c r="N12" s="40">
        <f t="shared" si="1"/>
        <v>18254.191790964083</v>
      </c>
      <c r="O12" s="40">
        <f t="shared" si="1"/>
        <v>17572.740684172579</v>
      </c>
      <c r="P12" s="40">
        <f t="shared" si="1"/>
        <v>16887.405306072364</v>
      </c>
      <c r="Q12" s="40">
        <f t="shared" si="1"/>
        <v>16198.163516316976</v>
      </c>
      <c r="R12" s="40">
        <f t="shared" si="1"/>
        <v>15504.993048359982</v>
      </c>
      <c r="S12" s="40">
        <f t="shared" si="1"/>
        <v>14807.871508735634</v>
      </c>
      <c r="T12" s="40">
        <f t="shared" si="1"/>
        <v>14106.776376335427</v>
      </c>
      <c r="U12" s="40">
        <f t="shared" si="1"/>
        <v>13401.685001680538</v>
      </c>
      <c r="V12" s="40">
        <f t="shared" si="1"/>
        <v>12692.574606190117</v>
      </c>
      <c r="W12" s="40">
        <f t="shared" si="1"/>
        <v>11979.422281445401</v>
      </c>
      <c r="X12" s="40">
        <f t="shared" si="1"/>
        <v>11262.204988449639</v>
      </c>
      <c r="Y12" s="40">
        <f t="shared" si="1"/>
        <v>10540.899556883802</v>
      </c>
      <c r="Z12" s="40">
        <f t="shared" si="1"/>
        <v>9815.4826843580395</v>
      </c>
      <c r="AA12" s="40">
        <f t="shared" si="1"/>
        <v>9085.9309356588801</v>
      </c>
      <c r="AB12" s="40">
        <f t="shared" si="1"/>
        <v>8352.220741992136</v>
      </c>
      <c r="AC12" s="40">
        <f t="shared" si="1"/>
        <v>7614.3284002214914</v>
      </c>
      <c r="AD12" s="40">
        <f t="shared" si="1"/>
        <v>6872.2300721027541</v>
      </c>
      <c r="AE12" s="40">
        <f t="shared" si="1"/>
        <v>6125.9017835137402</v>
      </c>
      <c r="AF12" s="40">
        <f t="shared" si="1"/>
        <v>5375.3194236797681</v>
      </c>
      <c r="AG12" s="40">
        <f t="shared" si="1"/>
        <v>4620.458744394743</v>
      </c>
      <c r="AH12" s="40">
        <f t="shared" si="1"/>
        <v>3861.295359237793</v>
      </c>
      <c r="AI12" s="40">
        <f t="shared" si="1"/>
        <v>3097.8047427854485</v>
      </c>
      <c r="AJ12" s="40">
        <f t="shared" si="1"/>
        <v>2329.9622298193253</v>
      </c>
      <c r="AK12" s="40">
        <f t="shared" si="1"/>
        <v>1557.7430145292956</v>
      </c>
      <c r="AL12" s="40">
        <f t="shared" si="1"/>
        <v>781.12214971211256</v>
      </c>
    </row>
    <row r="13" spans="1:42" s="39" customFormat="1" ht="14" x14ac:dyDescent="0.15">
      <c r="A13" s="38" t="s">
        <v>104</v>
      </c>
      <c r="B13" s="37"/>
      <c r="C13" s="37">
        <f>C12*$B8</f>
        <v>145.35</v>
      </c>
      <c r="D13" s="37">
        <f t="shared" ref="D13:E13" si="2">D12*$B8</f>
        <v>141.701145</v>
      </c>
      <c r="E13" s="37">
        <f t="shared" si="2"/>
        <v>138.03149152649999</v>
      </c>
      <c r="F13" s="37">
        <f t="shared" ref="F13" si="3">F12*$B8</f>
        <v>134.34092102820105</v>
      </c>
      <c r="G13" s="37">
        <f t="shared" ref="G13" si="4">G12*$B8</f>
        <v>130.6293142780618</v>
      </c>
      <c r="H13" s="37">
        <f t="shared" ref="H13" si="5">H12*$B8</f>
        <v>126.89655136944675</v>
      </c>
      <c r="I13" s="37">
        <f t="shared" ref="I13" si="6">I12*$B8</f>
        <v>123.14251171225258</v>
      </c>
      <c r="J13" s="37">
        <f t="shared" ref="J13" si="7">J12*$B8</f>
        <v>119.36707402901243</v>
      </c>
      <c r="K13" s="37">
        <f t="shared" ref="K13" si="8">K12*$B8</f>
        <v>115.57011635097778</v>
      </c>
      <c r="L13" s="37">
        <f t="shared" ref="L13" si="9">L12*$B8</f>
        <v>111.75151601417836</v>
      </c>
      <c r="M13" s="37">
        <f t="shared" ref="M13" si="10">M12*$B8</f>
        <v>107.91114965545917</v>
      </c>
      <c r="N13" s="37">
        <f t="shared" ref="N13" si="11">N12*$B8</f>
        <v>104.04889320849527</v>
      </c>
      <c r="O13" s="37">
        <f t="shared" ref="O13" si="12">O12*$B8</f>
        <v>100.1646218997837</v>
      </c>
      <c r="P13" s="37">
        <f t="shared" ref="P13" si="13">P12*$B8</f>
        <v>96.258210244612471</v>
      </c>
      <c r="Q13" s="37">
        <f t="shared" ref="Q13" si="14">Q12*$B8</f>
        <v>92.329532043006765</v>
      </c>
      <c r="R13" s="37">
        <f t="shared" ref="R13" si="15">R12*$B8</f>
        <v>88.378460375651898</v>
      </c>
      <c r="S13" s="37">
        <f t="shared" ref="S13" si="16">S12*$B8</f>
        <v>84.404867599793121</v>
      </c>
      <c r="T13" s="37">
        <f t="shared" ref="T13" si="17">T12*$B8</f>
        <v>80.408625345111943</v>
      </c>
      <c r="U13" s="37">
        <f t="shared" ref="U13" si="18">U12*$B8</f>
        <v>76.389604509579073</v>
      </c>
      <c r="V13" s="37">
        <f t="shared" ref="V13" si="19">V12*$B8</f>
        <v>72.347675255283676</v>
      </c>
      <c r="W13" s="37">
        <f t="shared" ref="W13" si="20">W12*$B8</f>
        <v>68.282707004238787</v>
      </c>
      <c r="X13" s="37">
        <f t="shared" ref="X13" si="21">X12*$B8</f>
        <v>64.194568434162946</v>
      </c>
      <c r="Y13" s="37">
        <f t="shared" ref="Y13" si="22">Y12*$B8</f>
        <v>60.083127474237671</v>
      </c>
      <c r="Z13" s="37">
        <f t="shared" ref="Z13" si="23">Z12*$B8</f>
        <v>55.94825130084083</v>
      </c>
      <c r="AA13" s="37">
        <f t="shared" ref="AA13" si="24">AA12*$B8</f>
        <v>51.789806333255619</v>
      </c>
      <c r="AB13" s="37">
        <f t="shared" ref="AB13" si="25">AB12*$B8</f>
        <v>47.607658229355174</v>
      </c>
      <c r="AC13" s="37">
        <f t="shared" ref="AC13" si="26">AC12*$B8</f>
        <v>43.401671881262502</v>
      </c>
      <c r="AD13" s="37">
        <f t="shared" ref="AD13" si="27">AD12*$B8</f>
        <v>39.171711410985701</v>
      </c>
      <c r="AE13" s="37">
        <f t="shared" ref="AE13" si="28">AE12*$B8</f>
        <v>34.91764016602832</v>
      </c>
      <c r="AF13" s="37">
        <f t="shared" ref="AF13" si="29">AF12*$B8</f>
        <v>30.63932071497468</v>
      </c>
      <c r="AG13" s="37">
        <f t="shared" ref="AG13" si="30">AG12*$B8</f>
        <v>26.336614843050036</v>
      </c>
      <c r="AH13" s="37">
        <f t="shared" ref="AH13" si="31">AH12*$B8</f>
        <v>22.009383547655421</v>
      </c>
      <c r="AI13" s="37">
        <f t="shared" ref="AI13" si="32">AI12*$B8</f>
        <v>17.657487033877057</v>
      </c>
      <c r="AJ13" s="37">
        <f t="shared" ref="AJ13" si="33">AJ12*$B8</f>
        <v>13.280784709970154</v>
      </c>
      <c r="AK13" s="37">
        <f t="shared" ref="AK13" si="34">AK12*$B8</f>
        <v>8.8791351828169844</v>
      </c>
      <c r="AL13" s="37">
        <f t="shared" ref="AL13" si="35">AL12*$B8</f>
        <v>4.4523962533590415</v>
      </c>
      <c r="AM13" s="37"/>
      <c r="AN13" s="37"/>
      <c r="AO13" s="37"/>
      <c r="AP13" s="37"/>
    </row>
    <row r="14" spans="1:42" s="39" customFormat="1" ht="14" x14ac:dyDescent="0.15">
      <c r="A14" s="38" t="s">
        <v>103</v>
      </c>
      <c r="B14" s="37"/>
      <c r="C14" s="37">
        <f>$B10-C13</f>
        <v>640.15</v>
      </c>
      <c r="D14" s="37">
        <f t="shared" ref="D14:E14" si="36">$B10-D13</f>
        <v>643.798855</v>
      </c>
      <c r="E14" s="37">
        <f t="shared" si="36"/>
        <v>647.46850847350004</v>
      </c>
      <c r="F14" s="37">
        <f t="shared" ref="F14" si="37">$B10-F13</f>
        <v>651.15907897179898</v>
      </c>
      <c r="G14" s="37">
        <f t="shared" ref="G14" si="38">$B10-G13</f>
        <v>654.87068572193823</v>
      </c>
      <c r="H14" s="37">
        <f t="shared" ref="H14" si="39">$B10-H13</f>
        <v>658.6034486305532</v>
      </c>
      <c r="I14" s="37">
        <f t="shared" ref="I14" si="40">$B10-I13</f>
        <v>662.3574882877474</v>
      </c>
      <c r="J14" s="37">
        <f t="shared" ref="J14" si="41">$B10-J13</f>
        <v>666.13292597098757</v>
      </c>
      <c r="K14" s="37">
        <f t="shared" ref="K14" si="42">$B10-K13</f>
        <v>669.92988364902226</v>
      </c>
      <c r="L14" s="37">
        <f t="shared" ref="L14" si="43">$B10-L13</f>
        <v>673.74848398582162</v>
      </c>
      <c r="M14" s="37">
        <f t="shared" ref="M14" si="44">$B10-M13</f>
        <v>677.58885034454079</v>
      </c>
      <c r="N14" s="37">
        <f t="shared" ref="N14" si="45">$B10-N13</f>
        <v>681.45110679150469</v>
      </c>
      <c r="O14" s="37">
        <f t="shared" ref="O14" si="46">$B10-O13</f>
        <v>685.3353781002163</v>
      </c>
      <c r="P14" s="37">
        <f t="shared" ref="P14" si="47">$B10-P13</f>
        <v>689.24178975538757</v>
      </c>
      <c r="Q14" s="37">
        <f t="shared" ref="Q14" si="48">$B10-Q13</f>
        <v>693.17046795699321</v>
      </c>
      <c r="R14" s="37">
        <f t="shared" ref="R14" si="49">$B10-R13</f>
        <v>697.12153962434809</v>
      </c>
      <c r="S14" s="37">
        <f t="shared" ref="S14" si="50">$B10-S13</f>
        <v>701.09513240020692</v>
      </c>
      <c r="T14" s="37">
        <f t="shared" ref="T14" si="51">$B10-T13</f>
        <v>705.09137465488811</v>
      </c>
      <c r="U14" s="37">
        <f t="shared" ref="U14" si="52">$B10-U13</f>
        <v>709.11039549042096</v>
      </c>
      <c r="V14" s="37">
        <f t="shared" ref="V14" si="53">$B10-V13</f>
        <v>713.15232474471634</v>
      </c>
      <c r="W14" s="37">
        <f t="shared" ref="W14" si="54">$B10-W13</f>
        <v>717.21729299576123</v>
      </c>
      <c r="X14" s="37">
        <f t="shared" ref="X14" si="55">$B10-X13</f>
        <v>721.30543156583701</v>
      </c>
      <c r="Y14" s="37">
        <f t="shared" ref="Y14" si="56">$B10-Y13</f>
        <v>725.4168725257623</v>
      </c>
      <c r="Z14" s="37">
        <f t="shared" ref="Z14" si="57">$B10-Z13</f>
        <v>729.55174869915913</v>
      </c>
      <c r="AA14" s="37">
        <f t="shared" ref="AA14" si="58">$B10-AA13</f>
        <v>733.71019366674443</v>
      </c>
      <c r="AB14" s="37">
        <f t="shared" ref="AB14" si="59">$B10-AB13</f>
        <v>737.89234177064486</v>
      </c>
      <c r="AC14" s="37">
        <f t="shared" ref="AC14" si="60">$B10-AC13</f>
        <v>742.09832811873753</v>
      </c>
      <c r="AD14" s="37">
        <f t="shared" ref="AD14" si="61">$B10-AD13</f>
        <v>746.32828858901428</v>
      </c>
      <c r="AE14" s="37">
        <f t="shared" ref="AE14" si="62">$B10-AE13</f>
        <v>750.58235983397162</v>
      </c>
      <c r="AF14" s="37">
        <f t="shared" ref="AF14" si="63">$B10-AF13</f>
        <v>754.8606792850253</v>
      </c>
      <c r="AG14" s="37">
        <f t="shared" ref="AG14" si="64">$B10-AG13</f>
        <v>759.16338515694997</v>
      </c>
      <c r="AH14" s="37">
        <f t="shared" ref="AH14" si="65">$B10-AH13</f>
        <v>763.49061645234463</v>
      </c>
      <c r="AI14" s="37">
        <f t="shared" ref="AI14" si="66">$B10-AI13</f>
        <v>767.84251296612297</v>
      </c>
      <c r="AJ14" s="37">
        <f t="shared" ref="AJ14" si="67">$B10-AJ13</f>
        <v>772.21921529002987</v>
      </c>
      <c r="AK14" s="37">
        <f t="shared" ref="AK14" si="68">$B10-AK13</f>
        <v>776.62086481718302</v>
      </c>
      <c r="AL14" s="37">
        <f t="shared" ref="AL14" si="69">$B10-AL13</f>
        <v>781.0476037466409</v>
      </c>
      <c r="AM14" s="37"/>
      <c r="AN14" s="37"/>
      <c r="AO14" s="37"/>
      <c r="AP14" s="37"/>
    </row>
    <row r="15" spans="1:42" s="39" customFormat="1" ht="14" x14ac:dyDescent="0.15">
      <c r="A15" s="38" t="s">
        <v>102</v>
      </c>
      <c r="B15" s="37">
        <f>B9</f>
        <v>25500</v>
      </c>
      <c r="C15" s="37">
        <f>C12-C14</f>
        <v>24859.85</v>
      </c>
      <c r="D15" s="37">
        <f t="shared" ref="D15:E15" si="70">D12-D14</f>
        <v>24216.051144999998</v>
      </c>
      <c r="E15" s="37">
        <f t="shared" si="70"/>
        <v>23568.582636526498</v>
      </c>
      <c r="F15" s="37">
        <f t="shared" ref="F15" si="71">F12-F14</f>
        <v>22917.423557554699</v>
      </c>
      <c r="G15" s="37">
        <f>G12-G14</f>
        <v>22262.552871832762</v>
      </c>
      <c r="H15" s="37">
        <f t="shared" ref="H15" si="72">H12-H14</f>
        <v>21603.949423202208</v>
      </c>
      <c r="I15" s="37">
        <f t="shared" ref="I15" si="73">I12-I14</f>
        <v>20941.591934914461</v>
      </c>
      <c r="J15" s="37">
        <f t="shared" ref="J15" si="74">J12-J14</f>
        <v>20275.459008943471</v>
      </c>
      <c r="K15" s="37">
        <f t="shared" ref="K15" si="75">K12-K14</f>
        <v>19605.529125294448</v>
      </c>
      <c r="L15" s="37">
        <f t="shared" ref="L15" si="76">L12-L14</f>
        <v>18931.780641308625</v>
      </c>
      <c r="M15" s="37">
        <f t="shared" ref="M15" si="77">M12-M14</f>
        <v>18254.191790964083</v>
      </c>
      <c r="N15" s="37">
        <f t="shared" ref="N15" si="78">N12-N14</f>
        <v>17572.740684172579</v>
      </c>
      <c r="O15" s="37">
        <f t="shared" ref="O15" si="79">O12-O14</f>
        <v>16887.405306072364</v>
      </c>
      <c r="P15" s="37">
        <f t="shared" ref="P15" si="80">P12-P14</f>
        <v>16198.163516316976</v>
      </c>
      <c r="Q15" s="37">
        <f t="shared" ref="Q15" si="81">Q12-Q14</f>
        <v>15504.993048359982</v>
      </c>
      <c r="R15" s="37">
        <f t="shared" ref="R15" si="82">R12-R14</f>
        <v>14807.871508735634</v>
      </c>
      <c r="S15" s="37">
        <f t="shared" ref="S15" si="83">S12-S14</f>
        <v>14106.776376335427</v>
      </c>
      <c r="T15" s="37">
        <f t="shared" ref="T15" si="84">T12-T14</f>
        <v>13401.685001680538</v>
      </c>
      <c r="U15" s="37">
        <f t="shared" ref="U15" si="85">U12-U14</f>
        <v>12692.574606190117</v>
      </c>
      <c r="V15" s="37">
        <f t="shared" ref="V15" si="86">V12-V14</f>
        <v>11979.422281445401</v>
      </c>
      <c r="W15" s="37">
        <f t="shared" ref="W15" si="87">W12-W14</f>
        <v>11262.204988449639</v>
      </c>
      <c r="X15" s="37">
        <f t="shared" ref="X15" si="88">X12-X14</f>
        <v>10540.899556883802</v>
      </c>
      <c r="Y15" s="37">
        <f t="shared" ref="Y15" si="89">Y12-Y14</f>
        <v>9815.4826843580395</v>
      </c>
      <c r="Z15" s="37">
        <f t="shared" ref="Z15" si="90">Z12-Z14</f>
        <v>9085.9309356588801</v>
      </c>
      <c r="AA15" s="37">
        <f t="shared" ref="AA15" si="91">AA12-AA14</f>
        <v>8352.220741992136</v>
      </c>
      <c r="AB15" s="37">
        <f t="shared" ref="AB15" si="92">AB12-AB14</f>
        <v>7614.3284002214914</v>
      </c>
      <c r="AC15" s="37">
        <f t="shared" ref="AC15" si="93">AC12-AC14</f>
        <v>6872.2300721027541</v>
      </c>
      <c r="AD15" s="37">
        <f t="shared" ref="AD15" si="94">AD12-AD14</f>
        <v>6125.9017835137402</v>
      </c>
      <c r="AE15" s="37">
        <f t="shared" ref="AE15" si="95">AE12-AE14</f>
        <v>5375.3194236797681</v>
      </c>
      <c r="AF15" s="37">
        <f t="shared" ref="AF15" si="96">AF12-AF14</f>
        <v>4620.458744394743</v>
      </c>
      <c r="AG15" s="37">
        <f t="shared" ref="AG15" si="97">AG12-AG14</f>
        <v>3861.295359237793</v>
      </c>
      <c r="AH15" s="37">
        <f t="shared" ref="AH15" si="98">AH12-AH14</f>
        <v>3097.8047427854485</v>
      </c>
      <c r="AI15" s="37">
        <f t="shared" ref="AI15" si="99">AI12-AI14</f>
        <v>2329.9622298193253</v>
      </c>
      <c r="AJ15" s="37">
        <f t="shared" ref="AJ15" si="100">AJ12-AJ14</f>
        <v>1557.7430145292956</v>
      </c>
      <c r="AK15" s="37">
        <f t="shared" ref="AK15" si="101">AK12-AK14</f>
        <v>781.12214971211256</v>
      </c>
      <c r="AL15" s="37">
        <f t="shared" ref="AL15" si="102">AL12-AL14</f>
        <v>7.4545965471656928E-2</v>
      </c>
      <c r="AM15" s="37"/>
      <c r="AN15" s="37"/>
      <c r="AO15" s="37"/>
      <c r="AP15" s="37"/>
    </row>
    <row r="16" spans="1:42" s="39" customFormat="1" ht="14" x14ac:dyDescent="0.15">
      <c r="A16" s="38"/>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row>
    <row r="17" spans="1:42" s="39" customFormat="1" ht="14" x14ac:dyDescent="0.15">
      <c r="A17" s="38" t="s">
        <v>101</v>
      </c>
      <c r="B17" s="37">
        <f>SUM(C14:N14)</f>
        <v>7927.259315827414</v>
      </c>
      <c r="C17" s="37">
        <f t="shared" ref="C17:AK17" si="103">SUM(D14:O14)</f>
        <v>7972.4446939276304</v>
      </c>
      <c r="D17" s="37">
        <f t="shared" si="103"/>
        <v>8017.8876286830191</v>
      </c>
      <c r="E17" s="37">
        <f t="shared" si="103"/>
        <v>8063.589588166511</v>
      </c>
      <c r="F17" s="37">
        <f t="shared" si="103"/>
        <v>8109.5520488190614</v>
      </c>
      <c r="G17" s="37">
        <f t="shared" si="103"/>
        <v>8155.77649549733</v>
      </c>
      <c r="H17" s="37">
        <f t="shared" si="103"/>
        <v>8202.2644215216642</v>
      </c>
      <c r="I17" s="37">
        <f t="shared" si="103"/>
        <v>8249.0173287243379</v>
      </c>
      <c r="J17" s="37">
        <f t="shared" si="103"/>
        <v>8296.0367274980672</v>
      </c>
      <c r="K17" s="37">
        <f t="shared" si="103"/>
        <v>8343.3241368448071</v>
      </c>
      <c r="L17" s="37">
        <f t="shared" si="103"/>
        <v>8390.8810844248219</v>
      </c>
      <c r="M17" s="37">
        <f t="shared" si="103"/>
        <v>8438.7091066060439</v>
      </c>
      <c r="N17" s="37">
        <f t="shared" si="103"/>
        <v>8486.8097485136987</v>
      </c>
      <c r="O17" s="37">
        <f t="shared" si="103"/>
        <v>8535.1845640802258</v>
      </c>
      <c r="P17" s="37">
        <f t="shared" si="103"/>
        <v>8583.8351160954826</v>
      </c>
      <c r="Q17" s="37">
        <f t="shared" si="103"/>
        <v>8632.7629762572269</v>
      </c>
      <c r="R17" s="37">
        <f t="shared" si="103"/>
        <v>8681.9697252218921</v>
      </c>
      <c r="S17" s="37">
        <f t="shared" si="103"/>
        <v>8731.456952655657</v>
      </c>
      <c r="T17" s="37">
        <f t="shared" si="103"/>
        <v>8781.2262572857944</v>
      </c>
      <c r="U17" s="37">
        <f t="shared" si="103"/>
        <v>8831.2792469523229</v>
      </c>
      <c r="V17" s="37">
        <f t="shared" si="103"/>
        <v>8881.6175386599534</v>
      </c>
      <c r="W17" s="37">
        <f t="shared" si="103"/>
        <v>8932.2427586303147</v>
      </c>
      <c r="X17" s="37">
        <f t="shared" si="103"/>
        <v>8983.1565423545071</v>
      </c>
      <c r="Y17" s="37">
        <f t="shared" si="103"/>
        <v>9034.3605346459281</v>
      </c>
      <c r="Z17" s="37">
        <f t="shared" si="103"/>
        <v>9085.8563896934083</v>
      </c>
      <c r="AA17" s="37">
        <f t="shared" si="103"/>
        <v>8352.1461960266643</v>
      </c>
      <c r="AB17" s="37">
        <f t="shared" si="103"/>
        <v>7614.2538542560196</v>
      </c>
      <c r="AC17" s="37">
        <f t="shared" si="103"/>
        <v>6872.1555261372823</v>
      </c>
      <c r="AD17" s="37">
        <f t="shared" si="103"/>
        <v>6125.8272375482675</v>
      </c>
      <c r="AE17" s="37">
        <f t="shared" si="103"/>
        <v>5375.2448777142963</v>
      </c>
      <c r="AF17" s="37">
        <f t="shared" si="103"/>
        <v>4620.3841984292712</v>
      </c>
      <c r="AG17" s="37">
        <f t="shared" si="103"/>
        <v>3861.2208132723213</v>
      </c>
      <c r="AH17" s="37">
        <f t="shared" si="103"/>
        <v>3097.7301968199768</v>
      </c>
      <c r="AI17" s="37">
        <f t="shared" si="103"/>
        <v>2329.887683853854</v>
      </c>
      <c r="AJ17" s="37">
        <f t="shared" si="103"/>
        <v>1557.6684685638238</v>
      </c>
      <c r="AK17" s="37">
        <f t="shared" si="103"/>
        <v>781.0476037466409</v>
      </c>
      <c r="AL17" s="37">
        <f>SUM(AM14:AX14)</f>
        <v>0</v>
      </c>
      <c r="AM17" s="37"/>
      <c r="AN17" s="37"/>
      <c r="AO17" s="37"/>
      <c r="AP17" s="37"/>
    </row>
    <row r="18" spans="1:42" s="39" customFormat="1" ht="14" x14ac:dyDescent="0.15">
      <c r="A18" s="38" t="s">
        <v>100</v>
      </c>
      <c r="B18" s="37">
        <f>N15</f>
        <v>17572.740684172579</v>
      </c>
      <c r="C18" s="37">
        <f t="shared" ref="C18:AL18" si="104">O15</f>
        <v>16887.405306072364</v>
      </c>
      <c r="D18" s="37">
        <f t="shared" si="104"/>
        <v>16198.163516316976</v>
      </c>
      <c r="E18" s="37">
        <f t="shared" si="104"/>
        <v>15504.993048359982</v>
      </c>
      <c r="F18" s="37">
        <f t="shared" si="104"/>
        <v>14807.871508735634</v>
      </c>
      <c r="G18" s="37">
        <f t="shared" si="104"/>
        <v>14106.776376335427</v>
      </c>
      <c r="H18" s="37">
        <f t="shared" si="104"/>
        <v>13401.685001680538</v>
      </c>
      <c r="I18" s="37">
        <f t="shared" si="104"/>
        <v>12692.574606190117</v>
      </c>
      <c r="J18" s="37">
        <f t="shared" si="104"/>
        <v>11979.422281445401</v>
      </c>
      <c r="K18" s="37">
        <f t="shared" si="104"/>
        <v>11262.204988449639</v>
      </c>
      <c r="L18" s="37">
        <f t="shared" si="104"/>
        <v>10540.899556883802</v>
      </c>
      <c r="M18" s="37">
        <f t="shared" si="104"/>
        <v>9815.4826843580395</v>
      </c>
      <c r="N18" s="37">
        <f t="shared" si="104"/>
        <v>9085.9309356588801</v>
      </c>
      <c r="O18" s="37">
        <f t="shared" si="104"/>
        <v>8352.220741992136</v>
      </c>
      <c r="P18" s="37">
        <f t="shared" si="104"/>
        <v>7614.3284002214914</v>
      </c>
      <c r="Q18" s="37">
        <f t="shared" si="104"/>
        <v>6872.2300721027541</v>
      </c>
      <c r="R18" s="37">
        <f t="shared" si="104"/>
        <v>6125.9017835137402</v>
      </c>
      <c r="S18" s="37">
        <f t="shared" si="104"/>
        <v>5375.3194236797681</v>
      </c>
      <c r="T18" s="37">
        <f t="shared" si="104"/>
        <v>4620.458744394743</v>
      </c>
      <c r="U18" s="37">
        <f t="shared" si="104"/>
        <v>3861.295359237793</v>
      </c>
      <c r="V18" s="37">
        <f t="shared" si="104"/>
        <v>3097.8047427854485</v>
      </c>
      <c r="W18" s="37">
        <f t="shared" si="104"/>
        <v>2329.9622298193253</v>
      </c>
      <c r="X18" s="37">
        <f t="shared" si="104"/>
        <v>1557.7430145292956</v>
      </c>
      <c r="Y18" s="37">
        <f t="shared" si="104"/>
        <v>781.12214971211256</v>
      </c>
      <c r="Z18" s="37">
        <f t="shared" si="104"/>
        <v>7.4545965471656928E-2</v>
      </c>
      <c r="AA18" s="37">
        <f t="shared" si="104"/>
        <v>0</v>
      </c>
      <c r="AB18" s="37">
        <f t="shared" si="104"/>
        <v>0</v>
      </c>
      <c r="AC18" s="37">
        <f t="shared" si="104"/>
        <v>0</v>
      </c>
      <c r="AD18" s="37">
        <f t="shared" si="104"/>
        <v>0</v>
      </c>
      <c r="AE18" s="37">
        <f t="shared" si="104"/>
        <v>0</v>
      </c>
      <c r="AF18" s="37">
        <f t="shared" si="104"/>
        <v>0</v>
      </c>
      <c r="AG18" s="37">
        <f t="shared" si="104"/>
        <v>0</v>
      </c>
      <c r="AH18" s="37">
        <f t="shared" si="104"/>
        <v>0</v>
      </c>
      <c r="AI18" s="37">
        <f t="shared" si="104"/>
        <v>0</v>
      </c>
      <c r="AJ18" s="37">
        <f t="shared" si="104"/>
        <v>0</v>
      </c>
      <c r="AK18" s="37">
        <f t="shared" si="104"/>
        <v>0</v>
      </c>
      <c r="AL18" s="37">
        <f t="shared" si="104"/>
        <v>0</v>
      </c>
      <c r="AM18" s="37"/>
      <c r="AN18" s="37"/>
      <c r="AO18" s="37"/>
      <c r="AP18" s="37"/>
    </row>
    <row r="19" spans="1:42" ht="14" x14ac:dyDescent="0.15">
      <c r="A19" s="38" t="s">
        <v>95</v>
      </c>
      <c r="B19" s="37">
        <f>SUM(B17:B18)</f>
        <v>25499.999999999993</v>
      </c>
      <c r="C19" s="37">
        <f t="shared" ref="C19:AL19" si="105">SUM(C17:C18)</f>
        <v>24859.849999999995</v>
      </c>
      <c r="D19" s="37">
        <f t="shared" si="105"/>
        <v>24216.051144999994</v>
      </c>
      <c r="E19" s="37">
        <f t="shared" si="105"/>
        <v>23568.582636526495</v>
      </c>
      <c r="F19" s="37">
        <f t="shared" si="105"/>
        <v>22917.423557554695</v>
      </c>
      <c r="G19" s="37">
        <f t="shared" si="105"/>
        <v>22262.552871832755</v>
      </c>
      <c r="H19" s="37">
        <f t="shared" si="105"/>
        <v>21603.949423202204</v>
      </c>
      <c r="I19" s="37">
        <f t="shared" si="105"/>
        <v>20941.591934914453</v>
      </c>
      <c r="J19" s="37">
        <f t="shared" si="105"/>
        <v>20275.459008943468</v>
      </c>
      <c r="K19" s="37">
        <f t="shared" si="105"/>
        <v>19605.529125294444</v>
      </c>
      <c r="L19" s="37">
        <f t="shared" si="105"/>
        <v>18931.780641308622</v>
      </c>
      <c r="M19" s="37">
        <f t="shared" si="105"/>
        <v>18254.191790964083</v>
      </c>
      <c r="N19" s="37">
        <f t="shared" si="105"/>
        <v>17572.740684172579</v>
      </c>
      <c r="O19" s="37">
        <f t="shared" si="105"/>
        <v>16887.40530607236</v>
      </c>
      <c r="P19" s="37">
        <f t="shared" si="105"/>
        <v>16198.163516316974</v>
      </c>
      <c r="Q19" s="37">
        <f t="shared" si="105"/>
        <v>15504.993048359982</v>
      </c>
      <c r="R19" s="37">
        <f t="shared" si="105"/>
        <v>14807.871508735632</v>
      </c>
      <c r="S19" s="37">
        <f t="shared" si="105"/>
        <v>14106.776376335425</v>
      </c>
      <c r="T19" s="37">
        <f t="shared" si="105"/>
        <v>13401.685001680537</v>
      </c>
      <c r="U19" s="37">
        <f t="shared" si="105"/>
        <v>12692.574606190115</v>
      </c>
      <c r="V19" s="37">
        <f t="shared" si="105"/>
        <v>11979.422281445402</v>
      </c>
      <c r="W19" s="37">
        <f t="shared" si="105"/>
        <v>11262.204988449641</v>
      </c>
      <c r="X19" s="37">
        <f t="shared" si="105"/>
        <v>10540.899556883804</v>
      </c>
      <c r="Y19" s="37">
        <f t="shared" si="105"/>
        <v>9815.4826843580413</v>
      </c>
      <c r="Z19" s="37">
        <f t="shared" si="105"/>
        <v>9085.9309356588801</v>
      </c>
      <c r="AA19" s="37">
        <f t="shared" si="105"/>
        <v>8352.1461960266643</v>
      </c>
      <c r="AB19" s="37">
        <f t="shared" si="105"/>
        <v>7614.2538542560196</v>
      </c>
      <c r="AC19" s="37">
        <f t="shared" si="105"/>
        <v>6872.1555261372823</v>
      </c>
      <c r="AD19" s="37">
        <f t="shared" si="105"/>
        <v>6125.8272375482675</v>
      </c>
      <c r="AE19" s="37">
        <f t="shared" si="105"/>
        <v>5375.2448777142963</v>
      </c>
      <c r="AF19" s="37">
        <f t="shared" si="105"/>
        <v>4620.3841984292712</v>
      </c>
      <c r="AG19" s="37">
        <f t="shared" si="105"/>
        <v>3861.2208132723213</v>
      </c>
      <c r="AH19" s="37">
        <f t="shared" si="105"/>
        <v>3097.7301968199768</v>
      </c>
      <c r="AI19" s="37">
        <f t="shared" si="105"/>
        <v>2329.887683853854</v>
      </c>
      <c r="AJ19" s="37">
        <f t="shared" si="105"/>
        <v>1557.6684685638238</v>
      </c>
      <c r="AK19" s="37">
        <f t="shared" si="105"/>
        <v>781.0476037466409</v>
      </c>
      <c r="AL19" s="37">
        <f t="shared" si="105"/>
        <v>0</v>
      </c>
    </row>
    <row r="22" spans="1:42" ht="14" x14ac:dyDescent="0.15">
      <c r="A22" s="36"/>
      <c r="B22" s="31"/>
      <c r="C22" s="31"/>
      <c r="D22" s="31"/>
      <c r="E22" s="32"/>
    </row>
    <row r="23" spans="1:42" ht="14" x14ac:dyDescent="0.15">
      <c r="A23" s="31"/>
      <c r="B23" s="31"/>
      <c r="C23" s="31"/>
      <c r="D23" s="31"/>
      <c r="E23" s="32"/>
    </row>
    <row r="24" spans="1:42" ht="14" x14ac:dyDescent="0.15">
      <c r="A24" s="34"/>
      <c r="B24" s="31"/>
      <c r="C24" s="31"/>
      <c r="D24" s="31"/>
      <c r="E24" s="32"/>
    </row>
    <row r="25" spans="1:42" ht="14" hidden="1" x14ac:dyDescent="0.15">
      <c r="A25" s="34"/>
      <c r="B25" s="35"/>
      <c r="C25" s="31"/>
      <c r="D25" s="31"/>
      <c r="E25" s="32"/>
    </row>
    <row r="26" spans="1:42" ht="14" x14ac:dyDescent="0.15">
      <c r="A26" s="34"/>
      <c r="B26" s="31"/>
      <c r="C26" s="31"/>
      <c r="D26" s="31"/>
      <c r="E26" s="32"/>
    </row>
    <row r="27" spans="1:42" ht="14" hidden="1" x14ac:dyDescent="0.15">
      <c r="A27" s="31"/>
      <c r="B27" s="31"/>
      <c r="C27" s="31"/>
      <c r="D27" s="32"/>
      <c r="E27" s="30"/>
    </row>
    <row r="28" spans="1:42" x14ac:dyDescent="0.15">
      <c r="A28" s="33"/>
      <c r="B28" s="32"/>
      <c r="C28" s="32"/>
      <c r="D28" s="32"/>
      <c r="E28" s="32"/>
    </row>
    <row r="29" spans="1:42" x14ac:dyDescent="0.15">
      <c r="A29" s="33"/>
      <c r="B29" s="32"/>
      <c r="C29" s="32"/>
      <c r="D29" s="32"/>
      <c r="E29" s="32"/>
    </row>
    <row r="30" spans="1:42" ht="14" x14ac:dyDescent="0.15">
      <c r="A30" s="31"/>
      <c r="B30" s="31"/>
      <c r="C30" s="31"/>
      <c r="D30" s="31"/>
      <c r="E30" s="31"/>
    </row>
    <row r="31" spans="1:42" ht="14" x14ac:dyDescent="0.15">
      <c r="A31" s="31"/>
      <c r="B31" s="31"/>
      <c r="C31" s="31"/>
      <c r="D31" s="31"/>
      <c r="E31" s="31"/>
    </row>
    <row r="32" spans="1:42" ht="14" x14ac:dyDescent="0.15">
      <c r="A32" s="31"/>
      <c r="B32" s="31"/>
      <c r="C32" s="31"/>
      <c r="D32" s="31"/>
      <c r="E32" s="31"/>
    </row>
    <row r="33" spans="1:5" ht="14" hidden="1" x14ac:dyDescent="0.15">
      <c r="A33" s="31"/>
      <c r="B33" s="31"/>
      <c r="C33" s="31"/>
      <c r="D33" s="31"/>
      <c r="E33" s="30"/>
    </row>
    <row r="34" spans="1:5" ht="14" hidden="1" x14ac:dyDescent="0.15">
      <c r="A34" s="32"/>
      <c r="B34" s="32"/>
      <c r="C34" s="31"/>
      <c r="D34" s="31"/>
      <c r="E34" s="30"/>
    </row>
    <row r="38" spans="1:5" ht="14" x14ac:dyDescent="0.15">
      <c r="A38" s="31"/>
    </row>
    <row r="40" spans="1:5" ht="14" x14ac:dyDescent="0.15">
      <c r="B40" s="31"/>
    </row>
    <row r="41" spans="1:5" ht="14" hidden="1" x14ac:dyDescent="0.15">
      <c r="D41" s="30"/>
    </row>
    <row r="43" spans="1:5" ht="14" x14ac:dyDescent="0.15">
      <c r="B43" s="31"/>
    </row>
    <row r="44" spans="1:5" ht="14" hidden="1" x14ac:dyDescent="0.15">
      <c r="D44" s="30"/>
    </row>
  </sheetData>
  <pageMargins left="0.75" right="0.75" top="1" bottom="1" header="0.5" footer="0.5"/>
  <pageSetup scale="7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290E-E0B8-7D42-A8CC-3B07C352CF2A}">
  <sheetPr>
    <pageSetUpPr fitToPage="1"/>
  </sheetPr>
  <dimension ref="A2:P28"/>
  <sheetViews>
    <sheetView tabSelected="1" zoomScale="125" workbookViewId="0">
      <selection activeCell="E33" sqref="E33"/>
    </sheetView>
  </sheetViews>
  <sheetFormatPr baseColWidth="10" defaultColWidth="8.83203125" defaultRowHeight="13" x14ac:dyDescent="0.15"/>
  <cols>
    <col min="1" max="1" width="28" style="46" bestFit="1" customWidth="1"/>
    <col min="2" max="3" width="9.33203125" style="46" customWidth="1"/>
    <col min="4" max="4" width="12.1640625" style="46" customWidth="1"/>
    <col min="5" max="10" width="9.33203125" style="46" customWidth="1"/>
    <col min="11" max="11" width="9.5" style="46" customWidth="1"/>
    <col min="12" max="14" width="10.6640625" style="46" customWidth="1"/>
    <col min="15" max="16" width="10" style="46" customWidth="1"/>
    <col min="17" max="17" width="10.6640625" style="46" bestFit="1" customWidth="1"/>
    <col min="18" max="255" width="8.83203125" style="46"/>
    <col min="256" max="256" width="24.6640625" style="46" customWidth="1"/>
    <col min="257" max="257" width="0" style="46" hidden="1" customWidth="1"/>
    <col min="258" max="266" width="9.33203125" style="46" customWidth="1"/>
    <col min="267" max="267" width="9.5" style="46" customWidth="1"/>
    <col min="268" max="270" width="10.6640625" style="46" customWidth="1"/>
    <col min="271" max="272" width="10" style="46" customWidth="1"/>
    <col min="273" max="273" width="10.6640625" style="46" bestFit="1" customWidth="1"/>
    <col min="274" max="511" width="8.83203125" style="46"/>
    <col min="512" max="512" width="24.6640625" style="46" customWidth="1"/>
    <col min="513" max="513" width="0" style="46" hidden="1" customWidth="1"/>
    <col min="514" max="522" width="9.33203125" style="46" customWidth="1"/>
    <col min="523" max="523" width="9.5" style="46" customWidth="1"/>
    <col min="524" max="526" width="10.6640625" style="46" customWidth="1"/>
    <col min="527" max="528" width="10" style="46" customWidth="1"/>
    <col min="529" max="529" width="10.6640625" style="46" bestFit="1" customWidth="1"/>
    <col min="530" max="767" width="8.83203125" style="46"/>
    <col min="768" max="768" width="24.6640625" style="46" customWidth="1"/>
    <col min="769" max="769" width="0" style="46" hidden="1" customWidth="1"/>
    <col min="770" max="778" width="9.33203125" style="46" customWidth="1"/>
    <col min="779" max="779" width="9.5" style="46" customWidth="1"/>
    <col min="780" max="782" width="10.6640625" style="46" customWidth="1"/>
    <col min="783" max="784" width="10" style="46" customWidth="1"/>
    <col min="785" max="785" width="10.6640625" style="46" bestFit="1" customWidth="1"/>
    <col min="786" max="1023" width="8.83203125" style="46"/>
    <col min="1024" max="1024" width="24.6640625" style="46" customWidth="1"/>
    <col min="1025" max="1025" width="0" style="46" hidden="1" customWidth="1"/>
    <col min="1026" max="1034" width="9.33203125" style="46" customWidth="1"/>
    <col min="1035" max="1035" width="9.5" style="46" customWidth="1"/>
    <col min="1036" max="1038" width="10.6640625" style="46" customWidth="1"/>
    <col min="1039" max="1040" width="10" style="46" customWidth="1"/>
    <col min="1041" max="1041" width="10.6640625" style="46" bestFit="1" customWidth="1"/>
    <col min="1042" max="1279" width="8.83203125" style="46"/>
    <col min="1280" max="1280" width="24.6640625" style="46" customWidth="1"/>
    <col min="1281" max="1281" width="0" style="46" hidden="1" customWidth="1"/>
    <col min="1282" max="1290" width="9.33203125" style="46" customWidth="1"/>
    <col min="1291" max="1291" width="9.5" style="46" customWidth="1"/>
    <col min="1292" max="1294" width="10.6640625" style="46" customWidth="1"/>
    <col min="1295" max="1296" width="10" style="46" customWidth="1"/>
    <col min="1297" max="1297" width="10.6640625" style="46" bestFit="1" customWidth="1"/>
    <col min="1298" max="1535" width="8.83203125" style="46"/>
    <col min="1536" max="1536" width="24.6640625" style="46" customWidth="1"/>
    <col min="1537" max="1537" width="0" style="46" hidden="1" customWidth="1"/>
    <col min="1538" max="1546" width="9.33203125" style="46" customWidth="1"/>
    <col min="1547" max="1547" width="9.5" style="46" customWidth="1"/>
    <col min="1548" max="1550" width="10.6640625" style="46" customWidth="1"/>
    <col min="1551" max="1552" width="10" style="46" customWidth="1"/>
    <col min="1553" max="1553" width="10.6640625" style="46" bestFit="1" customWidth="1"/>
    <col min="1554" max="1791" width="8.83203125" style="46"/>
    <col min="1792" max="1792" width="24.6640625" style="46" customWidth="1"/>
    <col min="1793" max="1793" width="0" style="46" hidden="1" customWidth="1"/>
    <col min="1794" max="1802" width="9.33203125" style="46" customWidth="1"/>
    <col min="1803" max="1803" width="9.5" style="46" customWidth="1"/>
    <col min="1804" max="1806" width="10.6640625" style="46" customWidth="1"/>
    <col min="1807" max="1808" width="10" style="46" customWidth="1"/>
    <col min="1809" max="1809" width="10.6640625" style="46" bestFit="1" customWidth="1"/>
    <col min="1810" max="2047" width="8.83203125" style="46"/>
    <col min="2048" max="2048" width="24.6640625" style="46" customWidth="1"/>
    <col min="2049" max="2049" width="0" style="46" hidden="1" customWidth="1"/>
    <col min="2050" max="2058" width="9.33203125" style="46" customWidth="1"/>
    <col min="2059" max="2059" width="9.5" style="46" customWidth="1"/>
    <col min="2060" max="2062" width="10.6640625" style="46" customWidth="1"/>
    <col min="2063" max="2064" width="10" style="46" customWidth="1"/>
    <col min="2065" max="2065" width="10.6640625" style="46" bestFit="1" customWidth="1"/>
    <col min="2066" max="2303" width="8.83203125" style="46"/>
    <col min="2304" max="2304" width="24.6640625" style="46" customWidth="1"/>
    <col min="2305" max="2305" width="0" style="46" hidden="1" customWidth="1"/>
    <col min="2306" max="2314" width="9.33203125" style="46" customWidth="1"/>
    <col min="2315" max="2315" width="9.5" style="46" customWidth="1"/>
    <col min="2316" max="2318" width="10.6640625" style="46" customWidth="1"/>
    <col min="2319" max="2320" width="10" style="46" customWidth="1"/>
    <col min="2321" max="2321" width="10.6640625" style="46" bestFit="1" customWidth="1"/>
    <col min="2322" max="2559" width="8.83203125" style="46"/>
    <col min="2560" max="2560" width="24.6640625" style="46" customWidth="1"/>
    <col min="2561" max="2561" width="0" style="46" hidden="1" customWidth="1"/>
    <col min="2562" max="2570" width="9.33203125" style="46" customWidth="1"/>
    <col min="2571" max="2571" width="9.5" style="46" customWidth="1"/>
    <col min="2572" max="2574" width="10.6640625" style="46" customWidth="1"/>
    <col min="2575" max="2576" width="10" style="46" customWidth="1"/>
    <col min="2577" max="2577" width="10.6640625" style="46" bestFit="1" customWidth="1"/>
    <col min="2578" max="2815" width="8.83203125" style="46"/>
    <col min="2816" max="2816" width="24.6640625" style="46" customWidth="1"/>
    <col min="2817" max="2817" width="0" style="46" hidden="1" customWidth="1"/>
    <col min="2818" max="2826" width="9.33203125" style="46" customWidth="1"/>
    <col min="2827" max="2827" width="9.5" style="46" customWidth="1"/>
    <col min="2828" max="2830" width="10.6640625" style="46" customWidth="1"/>
    <col min="2831" max="2832" width="10" style="46" customWidth="1"/>
    <col min="2833" max="2833" width="10.6640625" style="46" bestFit="1" customWidth="1"/>
    <col min="2834" max="3071" width="8.83203125" style="46"/>
    <col min="3072" max="3072" width="24.6640625" style="46" customWidth="1"/>
    <col min="3073" max="3073" width="0" style="46" hidden="1" customWidth="1"/>
    <col min="3074" max="3082" width="9.33203125" style="46" customWidth="1"/>
    <col min="3083" max="3083" width="9.5" style="46" customWidth="1"/>
    <col min="3084" max="3086" width="10.6640625" style="46" customWidth="1"/>
    <col min="3087" max="3088" width="10" style="46" customWidth="1"/>
    <col min="3089" max="3089" width="10.6640625" style="46" bestFit="1" customWidth="1"/>
    <col min="3090" max="3327" width="8.83203125" style="46"/>
    <col min="3328" max="3328" width="24.6640625" style="46" customWidth="1"/>
    <col min="3329" max="3329" width="0" style="46" hidden="1" customWidth="1"/>
    <col min="3330" max="3338" width="9.33203125" style="46" customWidth="1"/>
    <col min="3339" max="3339" width="9.5" style="46" customWidth="1"/>
    <col min="3340" max="3342" width="10.6640625" style="46" customWidth="1"/>
    <col min="3343" max="3344" width="10" style="46" customWidth="1"/>
    <col min="3345" max="3345" width="10.6640625" style="46" bestFit="1" customWidth="1"/>
    <col min="3346" max="3583" width="8.83203125" style="46"/>
    <col min="3584" max="3584" width="24.6640625" style="46" customWidth="1"/>
    <col min="3585" max="3585" width="0" style="46" hidden="1" customWidth="1"/>
    <col min="3586" max="3594" width="9.33203125" style="46" customWidth="1"/>
    <col min="3595" max="3595" width="9.5" style="46" customWidth="1"/>
    <col min="3596" max="3598" width="10.6640625" style="46" customWidth="1"/>
    <col min="3599" max="3600" width="10" style="46" customWidth="1"/>
    <col min="3601" max="3601" width="10.6640625" style="46" bestFit="1" customWidth="1"/>
    <col min="3602" max="3839" width="8.83203125" style="46"/>
    <col min="3840" max="3840" width="24.6640625" style="46" customWidth="1"/>
    <col min="3841" max="3841" width="0" style="46" hidden="1" customWidth="1"/>
    <col min="3842" max="3850" width="9.33203125" style="46" customWidth="1"/>
    <col min="3851" max="3851" width="9.5" style="46" customWidth="1"/>
    <col min="3852" max="3854" width="10.6640625" style="46" customWidth="1"/>
    <col min="3855" max="3856" width="10" style="46" customWidth="1"/>
    <col min="3857" max="3857" width="10.6640625" style="46" bestFit="1" customWidth="1"/>
    <col min="3858" max="4095" width="8.83203125" style="46"/>
    <col min="4096" max="4096" width="24.6640625" style="46" customWidth="1"/>
    <col min="4097" max="4097" width="0" style="46" hidden="1" customWidth="1"/>
    <col min="4098" max="4106" width="9.33203125" style="46" customWidth="1"/>
    <col min="4107" max="4107" width="9.5" style="46" customWidth="1"/>
    <col min="4108" max="4110" width="10.6640625" style="46" customWidth="1"/>
    <col min="4111" max="4112" width="10" style="46" customWidth="1"/>
    <col min="4113" max="4113" width="10.6640625" style="46" bestFit="1" customWidth="1"/>
    <col min="4114" max="4351" width="8.83203125" style="46"/>
    <col min="4352" max="4352" width="24.6640625" style="46" customWidth="1"/>
    <col min="4353" max="4353" width="0" style="46" hidden="1" customWidth="1"/>
    <col min="4354" max="4362" width="9.33203125" style="46" customWidth="1"/>
    <col min="4363" max="4363" width="9.5" style="46" customWidth="1"/>
    <col min="4364" max="4366" width="10.6640625" style="46" customWidth="1"/>
    <col min="4367" max="4368" width="10" style="46" customWidth="1"/>
    <col min="4369" max="4369" width="10.6640625" style="46" bestFit="1" customWidth="1"/>
    <col min="4370" max="4607" width="8.83203125" style="46"/>
    <col min="4608" max="4608" width="24.6640625" style="46" customWidth="1"/>
    <col min="4609" max="4609" width="0" style="46" hidden="1" customWidth="1"/>
    <col min="4610" max="4618" width="9.33203125" style="46" customWidth="1"/>
    <col min="4619" max="4619" width="9.5" style="46" customWidth="1"/>
    <col min="4620" max="4622" width="10.6640625" style="46" customWidth="1"/>
    <col min="4623" max="4624" width="10" style="46" customWidth="1"/>
    <col min="4625" max="4625" width="10.6640625" style="46" bestFit="1" customWidth="1"/>
    <col min="4626" max="4863" width="8.83203125" style="46"/>
    <col min="4864" max="4864" width="24.6640625" style="46" customWidth="1"/>
    <col min="4865" max="4865" width="0" style="46" hidden="1" customWidth="1"/>
    <col min="4866" max="4874" width="9.33203125" style="46" customWidth="1"/>
    <col min="4875" max="4875" width="9.5" style="46" customWidth="1"/>
    <col min="4876" max="4878" width="10.6640625" style="46" customWidth="1"/>
    <col min="4879" max="4880" width="10" style="46" customWidth="1"/>
    <col min="4881" max="4881" width="10.6640625" style="46" bestFit="1" customWidth="1"/>
    <col min="4882" max="5119" width="8.83203125" style="46"/>
    <col min="5120" max="5120" width="24.6640625" style="46" customWidth="1"/>
    <col min="5121" max="5121" width="0" style="46" hidden="1" customWidth="1"/>
    <col min="5122" max="5130" width="9.33203125" style="46" customWidth="1"/>
    <col min="5131" max="5131" width="9.5" style="46" customWidth="1"/>
    <col min="5132" max="5134" width="10.6640625" style="46" customWidth="1"/>
    <col min="5135" max="5136" width="10" style="46" customWidth="1"/>
    <col min="5137" max="5137" width="10.6640625" style="46" bestFit="1" customWidth="1"/>
    <col min="5138" max="5375" width="8.83203125" style="46"/>
    <col min="5376" max="5376" width="24.6640625" style="46" customWidth="1"/>
    <col min="5377" max="5377" width="0" style="46" hidden="1" customWidth="1"/>
    <col min="5378" max="5386" width="9.33203125" style="46" customWidth="1"/>
    <col min="5387" max="5387" width="9.5" style="46" customWidth="1"/>
    <col min="5388" max="5390" width="10.6640625" style="46" customWidth="1"/>
    <col min="5391" max="5392" width="10" style="46" customWidth="1"/>
    <col min="5393" max="5393" width="10.6640625" style="46" bestFit="1" customWidth="1"/>
    <col min="5394" max="5631" width="8.83203125" style="46"/>
    <col min="5632" max="5632" width="24.6640625" style="46" customWidth="1"/>
    <col min="5633" max="5633" width="0" style="46" hidden="1" customWidth="1"/>
    <col min="5634" max="5642" width="9.33203125" style="46" customWidth="1"/>
    <col min="5643" max="5643" width="9.5" style="46" customWidth="1"/>
    <col min="5644" max="5646" width="10.6640625" style="46" customWidth="1"/>
    <col min="5647" max="5648" width="10" style="46" customWidth="1"/>
    <col min="5649" max="5649" width="10.6640625" style="46" bestFit="1" customWidth="1"/>
    <col min="5650" max="5887" width="8.83203125" style="46"/>
    <col min="5888" max="5888" width="24.6640625" style="46" customWidth="1"/>
    <col min="5889" max="5889" width="0" style="46" hidden="1" customWidth="1"/>
    <col min="5890" max="5898" width="9.33203125" style="46" customWidth="1"/>
    <col min="5899" max="5899" width="9.5" style="46" customWidth="1"/>
    <col min="5900" max="5902" width="10.6640625" style="46" customWidth="1"/>
    <col min="5903" max="5904" width="10" style="46" customWidth="1"/>
    <col min="5905" max="5905" width="10.6640625" style="46" bestFit="1" customWidth="1"/>
    <col min="5906" max="6143" width="8.83203125" style="46"/>
    <col min="6144" max="6144" width="24.6640625" style="46" customWidth="1"/>
    <col min="6145" max="6145" width="0" style="46" hidden="1" customWidth="1"/>
    <col min="6146" max="6154" width="9.33203125" style="46" customWidth="1"/>
    <col min="6155" max="6155" width="9.5" style="46" customWidth="1"/>
    <col min="6156" max="6158" width="10.6640625" style="46" customWidth="1"/>
    <col min="6159" max="6160" width="10" style="46" customWidth="1"/>
    <col min="6161" max="6161" width="10.6640625" style="46" bestFit="1" customWidth="1"/>
    <col min="6162" max="6399" width="8.83203125" style="46"/>
    <col min="6400" max="6400" width="24.6640625" style="46" customWidth="1"/>
    <col min="6401" max="6401" width="0" style="46" hidden="1" customWidth="1"/>
    <col min="6402" max="6410" width="9.33203125" style="46" customWidth="1"/>
    <col min="6411" max="6411" width="9.5" style="46" customWidth="1"/>
    <col min="6412" max="6414" width="10.6640625" style="46" customWidth="1"/>
    <col min="6415" max="6416" width="10" style="46" customWidth="1"/>
    <col min="6417" max="6417" width="10.6640625" style="46" bestFit="1" customWidth="1"/>
    <col min="6418" max="6655" width="8.83203125" style="46"/>
    <col min="6656" max="6656" width="24.6640625" style="46" customWidth="1"/>
    <col min="6657" max="6657" width="0" style="46" hidden="1" customWidth="1"/>
    <col min="6658" max="6666" width="9.33203125" style="46" customWidth="1"/>
    <col min="6667" max="6667" width="9.5" style="46" customWidth="1"/>
    <col min="6668" max="6670" width="10.6640625" style="46" customWidth="1"/>
    <col min="6671" max="6672" width="10" style="46" customWidth="1"/>
    <col min="6673" max="6673" width="10.6640625" style="46" bestFit="1" customWidth="1"/>
    <col min="6674" max="6911" width="8.83203125" style="46"/>
    <col min="6912" max="6912" width="24.6640625" style="46" customWidth="1"/>
    <col min="6913" max="6913" width="0" style="46" hidden="1" customWidth="1"/>
    <col min="6914" max="6922" width="9.33203125" style="46" customWidth="1"/>
    <col min="6923" max="6923" width="9.5" style="46" customWidth="1"/>
    <col min="6924" max="6926" width="10.6640625" style="46" customWidth="1"/>
    <col min="6927" max="6928" width="10" style="46" customWidth="1"/>
    <col min="6929" max="6929" width="10.6640625" style="46" bestFit="1" customWidth="1"/>
    <col min="6930" max="7167" width="8.83203125" style="46"/>
    <col min="7168" max="7168" width="24.6640625" style="46" customWidth="1"/>
    <col min="7169" max="7169" width="0" style="46" hidden="1" customWidth="1"/>
    <col min="7170" max="7178" width="9.33203125" style="46" customWidth="1"/>
    <col min="7179" max="7179" width="9.5" style="46" customWidth="1"/>
    <col min="7180" max="7182" width="10.6640625" style="46" customWidth="1"/>
    <col min="7183" max="7184" width="10" style="46" customWidth="1"/>
    <col min="7185" max="7185" width="10.6640625" style="46" bestFit="1" customWidth="1"/>
    <col min="7186" max="7423" width="8.83203125" style="46"/>
    <col min="7424" max="7424" width="24.6640625" style="46" customWidth="1"/>
    <col min="7425" max="7425" width="0" style="46" hidden="1" customWidth="1"/>
    <col min="7426" max="7434" width="9.33203125" style="46" customWidth="1"/>
    <col min="7435" max="7435" width="9.5" style="46" customWidth="1"/>
    <col min="7436" max="7438" width="10.6640625" style="46" customWidth="1"/>
    <col min="7439" max="7440" width="10" style="46" customWidth="1"/>
    <col min="7441" max="7441" width="10.6640625" style="46" bestFit="1" customWidth="1"/>
    <col min="7442" max="7679" width="8.83203125" style="46"/>
    <col min="7680" max="7680" width="24.6640625" style="46" customWidth="1"/>
    <col min="7681" max="7681" width="0" style="46" hidden="1" customWidth="1"/>
    <col min="7682" max="7690" width="9.33203125" style="46" customWidth="1"/>
    <col min="7691" max="7691" width="9.5" style="46" customWidth="1"/>
    <col min="7692" max="7694" width="10.6640625" style="46" customWidth="1"/>
    <col min="7695" max="7696" width="10" style="46" customWidth="1"/>
    <col min="7697" max="7697" width="10.6640625" style="46" bestFit="1" customWidth="1"/>
    <col min="7698" max="7935" width="8.83203125" style="46"/>
    <col min="7936" max="7936" width="24.6640625" style="46" customWidth="1"/>
    <col min="7937" max="7937" width="0" style="46" hidden="1" customWidth="1"/>
    <col min="7938" max="7946" width="9.33203125" style="46" customWidth="1"/>
    <col min="7947" max="7947" width="9.5" style="46" customWidth="1"/>
    <col min="7948" max="7950" width="10.6640625" style="46" customWidth="1"/>
    <col min="7951" max="7952" width="10" style="46" customWidth="1"/>
    <col min="7953" max="7953" width="10.6640625" style="46" bestFit="1" customWidth="1"/>
    <col min="7954" max="8191" width="8.83203125" style="46"/>
    <col min="8192" max="8192" width="24.6640625" style="46" customWidth="1"/>
    <col min="8193" max="8193" width="0" style="46" hidden="1" customWidth="1"/>
    <col min="8194" max="8202" width="9.33203125" style="46" customWidth="1"/>
    <col min="8203" max="8203" width="9.5" style="46" customWidth="1"/>
    <col min="8204" max="8206" width="10.6640625" style="46" customWidth="1"/>
    <col min="8207" max="8208" width="10" style="46" customWidth="1"/>
    <col min="8209" max="8209" width="10.6640625" style="46" bestFit="1" customWidth="1"/>
    <col min="8210" max="8447" width="8.83203125" style="46"/>
    <col min="8448" max="8448" width="24.6640625" style="46" customWidth="1"/>
    <col min="8449" max="8449" width="0" style="46" hidden="1" customWidth="1"/>
    <col min="8450" max="8458" width="9.33203125" style="46" customWidth="1"/>
    <col min="8459" max="8459" width="9.5" style="46" customWidth="1"/>
    <col min="8460" max="8462" width="10.6640625" style="46" customWidth="1"/>
    <col min="8463" max="8464" width="10" style="46" customWidth="1"/>
    <col min="8465" max="8465" width="10.6640625" style="46" bestFit="1" customWidth="1"/>
    <col min="8466" max="8703" width="8.83203125" style="46"/>
    <col min="8704" max="8704" width="24.6640625" style="46" customWidth="1"/>
    <col min="8705" max="8705" width="0" style="46" hidden="1" customWidth="1"/>
    <col min="8706" max="8714" width="9.33203125" style="46" customWidth="1"/>
    <col min="8715" max="8715" width="9.5" style="46" customWidth="1"/>
    <col min="8716" max="8718" width="10.6640625" style="46" customWidth="1"/>
    <col min="8719" max="8720" width="10" style="46" customWidth="1"/>
    <col min="8721" max="8721" width="10.6640625" style="46" bestFit="1" customWidth="1"/>
    <col min="8722" max="8959" width="8.83203125" style="46"/>
    <col min="8960" max="8960" width="24.6640625" style="46" customWidth="1"/>
    <col min="8961" max="8961" width="0" style="46" hidden="1" customWidth="1"/>
    <col min="8962" max="8970" width="9.33203125" style="46" customWidth="1"/>
    <col min="8971" max="8971" width="9.5" style="46" customWidth="1"/>
    <col min="8972" max="8974" width="10.6640625" style="46" customWidth="1"/>
    <col min="8975" max="8976" width="10" style="46" customWidth="1"/>
    <col min="8977" max="8977" width="10.6640625" style="46" bestFit="1" customWidth="1"/>
    <col min="8978" max="9215" width="8.83203125" style="46"/>
    <col min="9216" max="9216" width="24.6640625" style="46" customWidth="1"/>
    <col min="9217" max="9217" width="0" style="46" hidden="1" customWidth="1"/>
    <col min="9218" max="9226" width="9.33203125" style="46" customWidth="1"/>
    <col min="9227" max="9227" width="9.5" style="46" customWidth="1"/>
    <col min="9228" max="9230" width="10.6640625" style="46" customWidth="1"/>
    <col min="9231" max="9232" width="10" style="46" customWidth="1"/>
    <col min="9233" max="9233" width="10.6640625" style="46" bestFit="1" customWidth="1"/>
    <col min="9234" max="9471" width="8.83203125" style="46"/>
    <col min="9472" max="9472" width="24.6640625" style="46" customWidth="1"/>
    <col min="9473" max="9473" width="0" style="46" hidden="1" customWidth="1"/>
    <col min="9474" max="9482" width="9.33203125" style="46" customWidth="1"/>
    <col min="9483" max="9483" width="9.5" style="46" customWidth="1"/>
    <col min="9484" max="9486" width="10.6640625" style="46" customWidth="1"/>
    <col min="9487" max="9488" width="10" style="46" customWidth="1"/>
    <col min="9489" max="9489" width="10.6640625" style="46" bestFit="1" customWidth="1"/>
    <col min="9490" max="9727" width="8.83203125" style="46"/>
    <col min="9728" max="9728" width="24.6640625" style="46" customWidth="1"/>
    <col min="9729" max="9729" width="0" style="46" hidden="1" customWidth="1"/>
    <col min="9730" max="9738" width="9.33203125" style="46" customWidth="1"/>
    <col min="9739" max="9739" width="9.5" style="46" customWidth="1"/>
    <col min="9740" max="9742" width="10.6640625" style="46" customWidth="1"/>
    <col min="9743" max="9744" width="10" style="46" customWidth="1"/>
    <col min="9745" max="9745" width="10.6640625" style="46" bestFit="1" customWidth="1"/>
    <col min="9746" max="9983" width="8.83203125" style="46"/>
    <col min="9984" max="9984" width="24.6640625" style="46" customWidth="1"/>
    <col min="9985" max="9985" width="0" style="46" hidden="1" customWidth="1"/>
    <col min="9986" max="9994" width="9.33203125" style="46" customWidth="1"/>
    <col min="9995" max="9995" width="9.5" style="46" customWidth="1"/>
    <col min="9996" max="9998" width="10.6640625" style="46" customWidth="1"/>
    <col min="9999" max="10000" width="10" style="46" customWidth="1"/>
    <col min="10001" max="10001" width="10.6640625" style="46" bestFit="1" customWidth="1"/>
    <col min="10002" max="10239" width="8.83203125" style="46"/>
    <col min="10240" max="10240" width="24.6640625" style="46" customWidth="1"/>
    <col min="10241" max="10241" width="0" style="46" hidden="1" customWidth="1"/>
    <col min="10242" max="10250" width="9.33203125" style="46" customWidth="1"/>
    <col min="10251" max="10251" width="9.5" style="46" customWidth="1"/>
    <col min="10252" max="10254" width="10.6640625" style="46" customWidth="1"/>
    <col min="10255" max="10256" width="10" style="46" customWidth="1"/>
    <col min="10257" max="10257" width="10.6640625" style="46" bestFit="1" customWidth="1"/>
    <col min="10258" max="10495" width="8.83203125" style="46"/>
    <col min="10496" max="10496" width="24.6640625" style="46" customWidth="1"/>
    <col min="10497" max="10497" width="0" style="46" hidden="1" customWidth="1"/>
    <col min="10498" max="10506" width="9.33203125" style="46" customWidth="1"/>
    <col min="10507" max="10507" width="9.5" style="46" customWidth="1"/>
    <col min="10508" max="10510" width="10.6640625" style="46" customWidth="1"/>
    <col min="10511" max="10512" width="10" style="46" customWidth="1"/>
    <col min="10513" max="10513" width="10.6640625" style="46" bestFit="1" customWidth="1"/>
    <col min="10514" max="10751" width="8.83203125" style="46"/>
    <col min="10752" max="10752" width="24.6640625" style="46" customWidth="1"/>
    <col min="10753" max="10753" width="0" style="46" hidden="1" customWidth="1"/>
    <col min="10754" max="10762" width="9.33203125" style="46" customWidth="1"/>
    <col min="10763" max="10763" width="9.5" style="46" customWidth="1"/>
    <col min="10764" max="10766" width="10.6640625" style="46" customWidth="1"/>
    <col min="10767" max="10768" width="10" style="46" customWidth="1"/>
    <col min="10769" max="10769" width="10.6640625" style="46" bestFit="1" customWidth="1"/>
    <col min="10770" max="11007" width="8.83203125" style="46"/>
    <col min="11008" max="11008" width="24.6640625" style="46" customWidth="1"/>
    <col min="11009" max="11009" width="0" style="46" hidden="1" customWidth="1"/>
    <col min="11010" max="11018" width="9.33203125" style="46" customWidth="1"/>
    <col min="11019" max="11019" width="9.5" style="46" customWidth="1"/>
    <col min="11020" max="11022" width="10.6640625" style="46" customWidth="1"/>
    <col min="11023" max="11024" width="10" style="46" customWidth="1"/>
    <col min="11025" max="11025" width="10.6640625" style="46" bestFit="1" customWidth="1"/>
    <col min="11026" max="11263" width="8.83203125" style="46"/>
    <col min="11264" max="11264" width="24.6640625" style="46" customWidth="1"/>
    <col min="11265" max="11265" width="0" style="46" hidden="1" customWidth="1"/>
    <col min="11266" max="11274" width="9.33203125" style="46" customWidth="1"/>
    <col min="11275" max="11275" width="9.5" style="46" customWidth="1"/>
    <col min="11276" max="11278" width="10.6640625" style="46" customWidth="1"/>
    <col min="11279" max="11280" width="10" style="46" customWidth="1"/>
    <col min="11281" max="11281" width="10.6640625" style="46" bestFit="1" customWidth="1"/>
    <col min="11282" max="11519" width="8.83203125" style="46"/>
    <col min="11520" max="11520" width="24.6640625" style="46" customWidth="1"/>
    <col min="11521" max="11521" width="0" style="46" hidden="1" customWidth="1"/>
    <col min="11522" max="11530" width="9.33203125" style="46" customWidth="1"/>
    <col min="11531" max="11531" width="9.5" style="46" customWidth="1"/>
    <col min="11532" max="11534" width="10.6640625" style="46" customWidth="1"/>
    <col min="11535" max="11536" width="10" style="46" customWidth="1"/>
    <col min="11537" max="11537" width="10.6640625" style="46" bestFit="1" customWidth="1"/>
    <col min="11538" max="11775" width="8.83203125" style="46"/>
    <col min="11776" max="11776" width="24.6640625" style="46" customWidth="1"/>
    <col min="11777" max="11777" width="0" style="46" hidden="1" customWidth="1"/>
    <col min="11778" max="11786" width="9.33203125" style="46" customWidth="1"/>
    <col min="11787" max="11787" width="9.5" style="46" customWidth="1"/>
    <col min="11788" max="11790" width="10.6640625" style="46" customWidth="1"/>
    <col min="11791" max="11792" width="10" style="46" customWidth="1"/>
    <col min="11793" max="11793" width="10.6640625" style="46" bestFit="1" customWidth="1"/>
    <col min="11794" max="12031" width="8.83203125" style="46"/>
    <col min="12032" max="12032" width="24.6640625" style="46" customWidth="1"/>
    <col min="12033" max="12033" width="0" style="46" hidden="1" customWidth="1"/>
    <col min="12034" max="12042" width="9.33203125" style="46" customWidth="1"/>
    <col min="12043" max="12043" width="9.5" style="46" customWidth="1"/>
    <col min="12044" max="12046" width="10.6640625" style="46" customWidth="1"/>
    <col min="12047" max="12048" width="10" style="46" customWidth="1"/>
    <col min="12049" max="12049" width="10.6640625" style="46" bestFit="1" customWidth="1"/>
    <col min="12050" max="12287" width="8.83203125" style="46"/>
    <col min="12288" max="12288" width="24.6640625" style="46" customWidth="1"/>
    <col min="12289" max="12289" width="0" style="46" hidden="1" customWidth="1"/>
    <col min="12290" max="12298" width="9.33203125" style="46" customWidth="1"/>
    <col min="12299" max="12299" width="9.5" style="46" customWidth="1"/>
    <col min="12300" max="12302" width="10.6640625" style="46" customWidth="1"/>
    <col min="12303" max="12304" width="10" style="46" customWidth="1"/>
    <col min="12305" max="12305" width="10.6640625" style="46" bestFit="1" customWidth="1"/>
    <col min="12306" max="12543" width="8.83203125" style="46"/>
    <col min="12544" max="12544" width="24.6640625" style="46" customWidth="1"/>
    <col min="12545" max="12545" width="0" style="46" hidden="1" customWidth="1"/>
    <col min="12546" max="12554" width="9.33203125" style="46" customWidth="1"/>
    <col min="12555" max="12555" width="9.5" style="46" customWidth="1"/>
    <col min="12556" max="12558" width="10.6640625" style="46" customWidth="1"/>
    <col min="12559" max="12560" width="10" style="46" customWidth="1"/>
    <col min="12561" max="12561" width="10.6640625" style="46" bestFit="1" customWidth="1"/>
    <col min="12562" max="12799" width="8.83203125" style="46"/>
    <col min="12800" max="12800" width="24.6640625" style="46" customWidth="1"/>
    <col min="12801" max="12801" width="0" style="46" hidden="1" customWidth="1"/>
    <col min="12802" max="12810" width="9.33203125" style="46" customWidth="1"/>
    <col min="12811" max="12811" width="9.5" style="46" customWidth="1"/>
    <col min="12812" max="12814" width="10.6640625" style="46" customWidth="1"/>
    <col min="12815" max="12816" width="10" style="46" customWidth="1"/>
    <col min="12817" max="12817" width="10.6640625" style="46" bestFit="1" customWidth="1"/>
    <col min="12818" max="13055" width="8.83203125" style="46"/>
    <col min="13056" max="13056" width="24.6640625" style="46" customWidth="1"/>
    <col min="13057" max="13057" width="0" style="46" hidden="1" customWidth="1"/>
    <col min="13058" max="13066" width="9.33203125" style="46" customWidth="1"/>
    <col min="13067" max="13067" width="9.5" style="46" customWidth="1"/>
    <col min="13068" max="13070" width="10.6640625" style="46" customWidth="1"/>
    <col min="13071" max="13072" width="10" style="46" customWidth="1"/>
    <col min="13073" max="13073" width="10.6640625" style="46" bestFit="1" customWidth="1"/>
    <col min="13074" max="13311" width="8.83203125" style="46"/>
    <col min="13312" max="13312" width="24.6640625" style="46" customWidth="1"/>
    <col min="13313" max="13313" width="0" style="46" hidden="1" customWidth="1"/>
    <col min="13314" max="13322" width="9.33203125" style="46" customWidth="1"/>
    <col min="13323" max="13323" width="9.5" style="46" customWidth="1"/>
    <col min="13324" max="13326" width="10.6640625" style="46" customWidth="1"/>
    <col min="13327" max="13328" width="10" style="46" customWidth="1"/>
    <col min="13329" max="13329" width="10.6640625" style="46" bestFit="1" customWidth="1"/>
    <col min="13330" max="13567" width="8.83203125" style="46"/>
    <col min="13568" max="13568" width="24.6640625" style="46" customWidth="1"/>
    <col min="13569" max="13569" width="0" style="46" hidden="1" customWidth="1"/>
    <col min="13570" max="13578" width="9.33203125" style="46" customWidth="1"/>
    <col min="13579" max="13579" width="9.5" style="46" customWidth="1"/>
    <col min="13580" max="13582" width="10.6640625" style="46" customWidth="1"/>
    <col min="13583" max="13584" width="10" style="46" customWidth="1"/>
    <col min="13585" max="13585" width="10.6640625" style="46" bestFit="1" customWidth="1"/>
    <col min="13586" max="13823" width="8.83203125" style="46"/>
    <col min="13824" max="13824" width="24.6640625" style="46" customWidth="1"/>
    <col min="13825" max="13825" width="0" style="46" hidden="1" customWidth="1"/>
    <col min="13826" max="13834" width="9.33203125" style="46" customWidth="1"/>
    <col min="13835" max="13835" width="9.5" style="46" customWidth="1"/>
    <col min="13836" max="13838" width="10.6640625" style="46" customWidth="1"/>
    <col min="13839" max="13840" width="10" style="46" customWidth="1"/>
    <col min="13841" max="13841" width="10.6640625" style="46" bestFit="1" customWidth="1"/>
    <col min="13842" max="14079" width="8.83203125" style="46"/>
    <col min="14080" max="14080" width="24.6640625" style="46" customWidth="1"/>
    <col min="14081" max="14081" width="0" style="46" hidden="1" customWidth="1"/>
    <col min="14082" max="14090" width="9.33203125" style="46" customWidth="1"/>
    <col min="14091" max="14091" width="9.5" style="46" customWidth="1"/>
    <col min="14092" max="14094" width="10.6640625" style="46" customWidth="1"/>
    <col min="14095" max="14096" width="10" style="46" customWidth="1"/>
    <col min="14097" max="14097" width="10.6640625" style="46" bestFit="1" customWidth="1"/>
    <col min="14098" max="14335" width="8.83203125" style="46"/>
    <col min="14336" max="14336" width="24.6640625" style="46" customWidth="1"/>
    <col min="14337" max="14337" width="0" style="46" hidden="1" customWidth="1"/>
    <col min="14338" max="14346" width="9.33203125" style="46" customWidth="1"/>
    <col min="14347" max="14347" width="9.5" style="46" customWidth="1"/>
    <col min="14348" max="14350" width="10.6640625" style="46" customWidth="1"/>
    <col min="14351" max="14352" width="10" style="46" customWidth="1"/>
    <col min="14353" max="14353" width="10.6640625" style="46" bestFit="1" customWidth="1"/>
    <col min="14354" max="14591" width="8.83203125" style="46"/>
    <col min="14592" max="14592" width="24.6640625" style="46" customWidth="1"/>
    <col min="14593" max="14593" width="0" style="46" hidden="1" customWidth="1"/>
    <col min="14594" max="14602" width="9.33203125" style="46" customWidth="1"/>
    <col min="14603" max="14603" width="9.5" style="46" customWidth="1"/>
    <col min="14604" max="14606" width="10.6640625" style="46" customWidth="1"/>
    <col min="14607" max="14608" width="10" style="46" customWidth="1"/>
    <col min="14609" max="14609" width="10.6640625" style="46" bestFit="1" customWidth="1"/>
    <col min="14610" max="14847" width="8.83203125" style="46"/>
    <col min="14848" max="14848" width="24.6640625" style="46" customWidth="1"/>
    <col min="14849" max="14849" width="0" style="46" hidden="1" customWidth="1"/>
    <col min="14850" max="14858" width="9.33203125" style="46" customWidth="1"/>
    <col min="14859" max="14859" width="9.5" style="46" customWidth="1"/>
    <col min="14860" max="14862" width="10.6640625" style="46" customWidth="1"/>
    <col min="14863" max="14864" width="10" style="46" customWidth="1"/>
    <col min="14865" max="14865" width="10.6640625" style="46" bestFit="1" customWidth="1"/>
    <col min="14866" max="15103" width="8.83203125" style="46"/>
    <col min="15104" max="15104" width="24.6640625" style="46" customWidth="1"/>
    <col min="15105" max="15105" width="0" style="46" hidden="1" customWidth="1"/>
    <col min="15106" max="15114" width="9.33203125" style="46" customWidth="1"/>
    <col min="15115" max="15115" width="9.5" style="46" customWidth="1"/>
    <col min="15116" max="15118" width="10.6640625" style="46" customWidth="1"/>
    <col min="15119" max="15120" width="10" style="46" customWidth="1"/>
    <col min="15121" max="15121" width="10.6640625" style="46" bestFit="1" customWidth="1"/>
    <col min="15122" max="15359" width="8.83203125" style="46"/>
    <col min="15360" max="15360" width="24.6640625" style="46" customWidth="1"/>
    <col min="15361" max="15361" width="0" style="46" hidden="1" customWidth="1"/>
    <col min="15362" max="15370" width="9.33203125" style="46" customWidth="1"/>
    <col min="15371" max="15371" width="9.5" style="46" customWidth="1"/>
    <col min="15372" max="15374" width="10.6640625" style="46" customWidth="1"/>
    <col min="15375" max="15376" width="10" style="46" customWidth="1"/>
    <col min="15377" max="15377" width="10.6640625" style="46" bestFit="1" customWidth="1"/>
    <col min="15378" max="15615" width="8.83203125" style="46"/>
    <col min="15616" max="15616" width="24.6640625" style="46" customWidth="1"/>
    <col min="15617" max="15617" width="0" style="46" hidden="1" customWidth="1"/>
    <col min="15618" max="15626" width="9.33203125" style="46" customWidth="1"/>
    <col min="15627" max="15627" width="9.5" style="46" customWidth="1"/>
    <col min="15628" max="15630" width="10.6640625" style="46" customWidth="1"/>
    <col min="15631" max="15632" width="10" style="46" customWidth="1"/>
    <col min="15633" max="15633" width="10.6640625" style="46" bestFit="1" customWidth="1"/>
    <col min="15634" max="15871" width="8.83203125" style="46"/>
    <col min="15872" max="15872" width="24.6640625" style="46" customWidth="1"/>
    <col min="15873" max="15873" width="0" style="46" hidden="1" customWidth="1"/>
    <col min="15874" max="15882" width="9.33203125" style="46" customWidth="1"/>
    <col min="15883" max="15883" width="9.5" style="46" customWidth="1"/>
    <col min="15884" max="15886" width="10.6640625" style="46" customWidth="1"/>
    <col min="15887" max="15888" width="10" style="46" customWidth="1"/>
    <col min="15889" max="15889" width="10.6640625" style="46" bestFit="1" customWidth="1"/>
    <col min="15890" max="16127" width="8.83203125" style="46"/>
    <col min="16128" max="16128" width="24.6640625" style="46" customWidth="1"/>
    <col min="16129" max="16129" width="0" style="46" hidden="1" customWidth="1"/>
    <col min="16130" max="16138" width="9.33203125" style="46" customWidth="1"/>
    <col min="16139" max="16139" width="9.5" style="46" customWidth="1"/>
    <col min="16140" max="16142" width="10.6640625" style="46" customWidth="1"/>
    <col min="16143" max="16144" width="10" style="46" customWidth="1"/>
    <col min="16145" max="16145" width="10.6640625" style="46" bestFit="1" customWidth="1"/>
    <col min="16146" max="16384" width="8.83203125" style="46"/>
  </cols>
  <sheetData>
    <row r="2" spans="1:14" x14ac:dyDescent="0.15">
      <c r="A2" s="46" t="s">
        <v>117</v>
      </c>
      <c r="B2" s="46">
        <v>3</v>
      </c>
    </row>
    <row r="3" spans="1:14" x14ac:dyDescent="0.15">
      <c r="A3" s="46" t="s">
        <v>118</v>
      </c>
      <c r="B3" s="54">
        <v>26000</v>
      </c>
    </row>
    <row r="4" spans="1:14" x14ac:dyDescent="0.15">
      <c r="A4" s="46" t="s">
        <v>119</v>
      </c>
      <c r="B4" s="46">
        <v>11</v>
      </c>
    </row>
    <row r="5" spans="1:14" x14ac:dyDescent="0.15">
      <c r="A5" s="46" t="s">
        <v>120</v>
      </c>
      <c r="B5" s="54">
        <v>11500</v>
      </c>
    </row>
    <row r="6" spans="1:14" x14ac:dyDescent="0.15">
      <c r="A6" s="46" t="s">
        <v>121</v>
      </c>
      <c r="B6" s="46">
        <v>24</v>
      </c>
    </row>
    <row r="7" spans="1:14" x14ac:dyDescent="0.15">
      <c r="A7" s="46" t="s">
        <v>122</v>
      </c>
      <c r="B7" s="54">
        <v>2700</v>
      </c>
    </row>
    <row r="9" spans="1:14" s="53" customFormat="1" ht="16" x14ac:dyDescent="0.2">
      <c r="E9" s="53" t="s">
        <v>123</v>
      </c>
    </row>
    <row r="10" spans="1:14" s="53" customFormat="1" ht="16" x14ac:dyDescent="0.2"/>
    <row r="11" spans="1:14" s="47" customFormat="1" x14ac:dyDescent="0.15">
      <c r="B11" s="47">
        <v>1</v>
      </c>
      <c r="C11" s="47">
        <v>2</v>
      </c>
      <c r="D11" s="47">
        <v>3</v>
      </c>
      <c r="E11" s="47">
        <v>4</v>
      </c>
      <c r="F11" s="47">
        <v>5</v>
      </c>
      <c r="G11" s="47">
        <v>6</v>
      </c>
      <c r="H11" s="47">
        <v>7</v>
      </c>
      <c r="I11" s="47">
        <v>8</v>
      </c>
      <c r="J11" s="47">
        <v>9</v>
      </c>
      <c r="K11" s="47">
        <v>10</v>
      </c>
      <c r="L11" s="47">
        <v>11</v>
      </c>
      <c r="M11" s="47">
        <v>12</v>
      </c>
    </row>
    <row r="12" spans="1:14" s="52" customFormat="1" ht="15" x14ac:dyDescent="0.2">
      <c r="A12" s="52" t="s">
        <v>4</v>
      </c>
      <c r="B12" s="55">
        <v>45222</v>
      </c>
      <c r="C12" s="56">
        <v>45253</v>
      </c>
      <c r="D12" s="55">
        <v>45283</v>
      </c>
      <c r="E12" s="56">
        <v>45314</v>
      </c>
      <c r="F12" s="55">
        <v>45345</v>
      </c>
      <c r="G12" s="56">
        <v>45374</v>
      </c>
      <c r="H12" s="55">
        <v>45405</v>
      </c>
      <c r="I12" s="56">
        <v>45435</v>
      </c>
      <c r="J12" s="55">
        <v>45466</v>
      </c>
      <c r="K12" s="56">
        <v>45496</v>
      </c>
      <c r="L12" s="55">
        <v>45527</v>
      </c>
      <c r="M12" s="56">
        <v>45558</v>
      </c>
    </row>
    <row r="13" spans="1:14" s="47" customFormat="1" x14ac:dyDescent="0.15">
      <c r="B13" s="57"/>
      <c r="C13" s="57"/>
      <c r="D13" s="57"/>
      <c r="E13" s="57"/>
      <c r="F13" s="57"/>
      <c r="G13" s="57"/>
      <c r="H13" s="57"/>
      <c r="I13" s="57"/>
      <c r="J13" s="57"/>
      <c r="K13" s="57"/>
      <c r="L13" s="57"/>
      <c r="M13" s="57"/>
      <c r="N13" s="57"/>
    </row>
    <row r="14" spans="1:14" s="47" customFormat="1" ht="14" x14ac:dyDescent="0.15">
      <c r="A14" s="50" t="s">
        <v>124</v>
      </c>
      <c r="B14" s="58">
        <v>0</v>
      </c>
      <c r="C14" s="57">
        <v>0</v>
      </c>
      <c r="D14" s="57">
        <f>B3</f>
        <v>26000</v>
      </c>
      <c r="E14" s="57">
        <v>0</v>
      </c>
      <c r="F14" s="57"/>
      <c r="G14" s="57">
        <v>0</v>
      </c>
      <c r="H14" s="57">
        <v>0</v>
      </c>
      <c r="I14" s="57">
        <v>0</v>
      </c>
      <c r="J14" s="57">
        <v>0</v>
      </c>
      <c r="K14" s="57">
        <v>0</v>
      </c>
      <c r="L14" s="57">
        <v>0</v>
      </c>
      <c r="M14" s="57">
        <v>0</v>
      </c>
      <c r="N14" s="57"/>
    </row>
    <row r="15" spans="1:14" s="51" customFormat="1" x14ac:dyDescent="0.15">
      <c r="A15" s="51" t="s">
        <v>118</v>
      </c>
      <c r="B15" s="57">
        <v>0</v>
      </c>
      <c r="C15" s="57">
        <v>0</v>
      </c>
      <c r="D15" s="57">
        <v>0</v>
      </c>
      <c r="E15" s="57">
        <v>0</v>
      </c>
      <c r="F15" s="57">
        <v>0</v>
      </c>
      <c r="G15" s="57">
        <v>0</v>
      </c>
      <c r="H15" s="57">
        <v>0</v>
      </c>
      <c r="I15" s="57">
        <v>0</v>
      </c>
      <c r="J15" s="57">
        <v>0</v>
      </c>
      <c r="K15" s="57">
        <v>0</v>
      </c>
      <c r="L15" s="57">
        <f>B5</f>
        <v>11500</v>
      </c>
      <c r="M15" s="57">
        <v>0</v>
      </c>
      <c r="N15" s="57"/>
    </row>
    <row r="16" spans="1:14" s="51" customFormat="1" x14ac:dyDescent="0.15">
      <c r="A16" s="51" t="s">
        <v>125</v>
      </c>
      <c r="B16" s="57">
        <f>B15-B14</f>
        <v>0</v>
      </c>
      <c r="C16" s="57">
        <f t="shared" ref="C16:M16" si="0">C15-C14</f>
        <v>0</v>
      </c>
      <c r="D16" s="57">
        <f t="shared" si="0"/>
        <v>-26000</v>
      </c>
      <c r="E16" s="57">
        <f t="shared" si="0"/>
        <v>0</v>
      </c>
      <c r="F16" s="57">
        <f t="shared" si="0"/>
        <v>0</v>
      </c>
      <c r="G16" s="57">
        <f t="shared" si="0"/>
        <v>0</v>
      </c>
      <c r="H16" s="57">
        <f t="shared" si="0"/>
        <v>0</v>
      </c>
      <c r="I16" s="57">
        <f t="shared" si="0"/>
        <v>0</v>
      </c>
      <c r="J16" s="57">
        <f t="shared" si="0"/>
        <v>0</v>
      </c>
      <c r="K16" s="57">
        <f t="shared" si="0"/>
        <v>0</v>
      </c>
      <c r="L16" s="57">
        <f t="shared" si="0"/>
        <v>11500</v>
      </c>
      <c r="M16" s="57">
        <f t="shared" si="0"/>
        <v>0</v>
      </c>
      <c r="N16" s="57"/>
    </row>
    <row r="17" spans="1:16" s="51" customFormat="1" x14ac:dyDescent="0.15">
      <c r="A17" s="51" t="s">
        <v>31</v>
      </c>
      <c r="B17" s="57"/>
      <c r="C17" s="57"/>
      <c r="D17" s="57"/>
      <c r="E17" s="57"/>
      <c r="F17" s="57"/>
      <c r="G17" s="57"/>
      <c r="H17" s="57"/>
      <c r="I17" s="57"/>
      <c r="J17" s="57"/>
      <c r="K17" s="57"/>
      <c r="L17" s="57"/>
      <c r="M17" s="57"/>
      <c r="N17" s="57"/>
    </row>
    <row r="18" spans="1:16" s="47" customFormat="1" x14ac:dyDescent="0.15">
      <c r="B18" s="57"/>
      <c r="C18" s="57"/>
      <c r="D18" s="57"/>
      <c r="E18" s="57"/>
      <c r="F18" s="57"/>
      <c r="G18" s="57"/>
      <c r="H18" s="57"/>
      <c r="I18" s="57"/>
      <c r="J18" s="57"/>
      <c r="K18" s="57"/>
      <c r="L18" s="57"/>
      <c r="M18" s="57"/>
      <c r="N18" s="57"/>
    </row>
    <row r="19" spans="1:16" s="47" customFormat="1" ht="14" x14ac:dyDescent="0.15">
      <c r="A19" s="50" t="s">
        <v>126</v>
      </c>
      <c r="B19" s="58"/>
      <c r="C19" s="57"/>
      <c r="D19" s="57"/>
      <c r="E19" s="57"/>
      <c r="F19" s="57"/>
      <c r="G19" s="57"/>
      <c r="H19" s="57"/>
      <c r="I19" s="57"/>
      <c r="J19" s="57"/>
      <c r="K19" s="57"/>
      <c r="L19" s="57"/>
      <c r="M19" s="57"/>
      <c r="N19" s="57"/>
    </row>
    <row r="20" spans="1:16" s="47" customFormat="1" x14ac:dyDescent="0.15">
      <c r="A20" s="47" t="s">
        <v>127</v>
      </c>
      <c r="B20" s="57">
        <v>0</v>
      </c>
      <c r="C20" s="57">
        <v>0</v>
      </c>
      <c r="D20" s="57">
        <f>B3</f>
        <v>26000</v>
      </c>
      <c r="E20" s="57"/>
      <c r="F20" s="57"/>
      <c r="G20" s="57"/>
      <c r="H20" s="57"/>
      <c r="I20" s="57"/>
      <c r="J20" s="57"/>
      <c r="K20" s="57"/>
      <c r="L20" s="57"/>
      <c r="M20" s="57"/>
      <c r="N20" s="57"/>
      <c r="O20" s="48"/>
      <c r="P20" s="48"/>
    </row>
    <row r="21" spans="1:16" s="47" customFormat="1" x14ac:dyDescent="0.15">
      <c r="A21" s="47" t="s">
        <v>38</v>
      </c>
      <c r="B21" s="57">
        <v>0</v>
      </c>
      <c r="C21" s="57">
        <v>0</v>
      </c>
      <c r="D21" s="57">
        <v>0</v>
      </c>
      <c r="E21" s="57"/>
      <c r="F21" s="57"/>
      <c r="G21" s="57"/>
      <c r="H21" s="57"/>
      <c r="I21" s="57"/>
      <c r="J21" s="57"/>
      <c r="K21" s="57"/>
      <c r="L21" s="57"/>
      <c r="M21" s="57"/>
      <c r="N21" s="57"/>
      <c r="O21" s="49"/>
      <c r="P21" s="49"/>
    </row>
    <row r="22" spans="1:16" s="47" customFormat="1" x14ac:dyDescent="0.15">
      <c r="A22" s="47" t="s">
        <v>128</v>
      </c>
      <c r="B22" s="57">
        <v>0</v>
      </c>
      <c r="C22" s="57">
        <v>0</v>
      </c>
      <c r="D22" s="57">
        <v>0</v>
      </c>
      <c r="E22" s="57"/>
      <c r="F22" s="57"/>
      <c r="G22" s="57"/>
      <c r="H22" s="57"/>
      <c r="I22" s="57"/>
      <c r="J22" s="57"/>
      <c r="K22" s="57"/>
      <c r="L22" s="57"/>
      <c r="M22" s="57"/>
      <c r="N22" s="57"/>
      <c r="O22" s="49"/>
      <c r="P22" s="49"/>
    </row>
    <row r="23" spans="1:16" s="47" customFormat="1" x14ac:dyDescent="0.15">
      <c r="A23" s="47" t="s">
        <v>129</v>
      </c>
      <c r="B23" s="57">
        <v>0</v>
      </c>
      <c r="C23" s="57">
        <v>0</v>
      </c>
      <c r="D23" s="57"/>
      <c r="E23" s="57"/>
      <c r="F23" s="57"/>
      <c r="G23" s="57"/>
      <c r="H23" s="57"/>
      <c r="I23" s="57"/>
      <c r="J23" s="57"/>
      <c r="K23" s="57"/>
      <c r="L23" s="57"/>
      <c r="M23" s="57"/>
      <c r="N23" s="57"/>
      <c r="O23" s="48"/>
      <c r="P23" s="48"/>
    </row>
    <row r="24" spans="1:16" s="47" customFormat="1" x14ac:dyDescent="0.15">
      <c r="A24" s="47" t="s">
        <v>130</v>
      </c>
      <c r="B24" s="57">
        <v>0</v>
      </c>
      <c r="C24" s="57">
        <v>0</v>
      </c>
      <c r="D24" s="57"/>
      <c r="E24" s="57"/>
      <c r="F24" s="57"/>
      <c r="G24" s="57"/>
      <c r="H24" s="57"/>
      <c r="I24" s="57"/>
      <c r="J24" s="57"/>
      <c r="K24" s="57"/>
      <c r="L24" s="57"/>
      <c r="M24" s="57"/>
      <c r="N24" s="57"/>
    </row>
    <row r="25" spans="1:16" x14ac:dyDescent="0.15">
      <c r="A25" s="47"/>
      <c r="B25" s="57"/>
      <c r="C25" s="59"/>
      <c r="D25" s="59"/>
      <c r="E25" s="59"/>
      <c r="F25" s="59"/>
      <c r="G25" s="59"/>
      <c r="H25" s="59"/>
      <c r="I25" s="59"/>
      <c r="J25" s="59"/>
      <c r="K25" s="59"/>
      <c r="L25" s="59"/>
      <c r="M25" s="59"/>
      <c r="N25" s="59"/>
    </row>
    <row r="26" spans="1:16" s="47" customFormat="1" x14ac:dyDescent="0.15">
      <c r="A26" s="47" t="s">
        <v>131</v>
      </c>
      <c r="B26" s="57"/>
      <c r="C26" s="57"/>
      <c r="D26" s="57"/>
      <c r="E26" s="57"/>
      <c r="F26" s="57"/>
      <c r="G26" s="57"/>
      <c r="H26" s="57"/>
      <c r="I26" s="57"/>
      <c r="J26" s="57"/>
      <c r="K26" s="57"/>
      <c r="L26" s="57"/>
      <c r="M26" s="57"/>
      <c r="N26" s="57"/>
    </row>
    <row r="27" spans="1:16" x14ac:dyDescent="0.15">
      <c r="B27" s="59"/>
      <c r="C27" s="59"/>
      <c r="D27" s="59"/>
      <c r="E27" s="59"/>
      <c r="F27" s="59"/>
      <c r="G27" s="59"/>
      <c r="H27" s="59"/>
      <c r="I27" s="59"/>
      <c r="J27" s="59"/>
      <c r="K27" s="59"/>
      <c r="L27" s="59"/>
      <c r="M27" s="59"/>
      <c r="N27" s="59"/>
    </row>
    <row r="28" spans="1:16" x14ac:dyDescent="0.15">
      <c r="B28" s="59"/>
      <c r="C28" s="59"/>
      <c r="D28" s="59"/>
      <c r="E28" s="59"/>
      <c r="F28" s="59"/>
      <c r="G28" s="59"/>
      <c r="H28" s="59"/>
      <c r="I28" s="59"/>
      <c r="J28" s="59"/>
      <c r="K28" s="59"/>
      <c r="L28" s="59"/>
      <c r="M28" s="59"/>
      <c r="N28" s="59"/>
    </row>
  </sheetData>
  <pageMargins left="0.25" right="0.25" top="0.75" bottom="0.75" header="0.3" footer="0.3"/>
  <pageSetup scale="96"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Info</vt:lpstr>
      <vt:lpstr>Sales Sheet</vt:lpstr>
      <vt:lpstr>Income Statement</vt:lpstr>
      <vt:lpstr>Cash Flow Statement</vt:lpstr>
      <vt:lpstr>Sheet1</vt:lpstr>
      <vt:lpstr>Balance Sheet</vt:lpstr>
      <vt:lpstr>Debt</vt:lpstr>
      <vt:lpstr>Investments</vt:lpstr>
      <vt:lpstr>Debt!Print_Area</vt:lpstr>
      <vt:lpstr>Starting_Sales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Shafae, Mohammed - (shafae1)</dc:creator>
  <cp:lastModifiedBy>Microsoft Office User</cp:lastModifiedBy>
  <dcterms:created xsi:type="dcterms:W3CDTF">2015-06-05T18:17:20Z</dcterms:created>
  <dcterms:modified xsi:type="dcterms:W3CDTF">2023-05-02T22:12:36Z</dcterms:modified>
</cp:coreProperties>
</file>