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xr:revisionPtr revIDLastSave="0" documentId="13_ncr:1_{EC820420-0D7B-4F66-A85D-145EC777FFC4}" xr6:coauthVersionLast="47" xr6:coauthVersionMax="47" xr10:uidLastSave="{00000000-0000-0000-0000-000000000000}"/>
  <bookViews>
    <workbookView xWindow="2730" yWindow="1020" windowWidth="16275" windowHeight="15180" activeTab="1" xr2:uid="{00000000-000D-0000-FFFF-FFFF00000000}"/>
  </bookViews>
  <sheets>
    <sheet name="Statics" sheetId="16" r:id="rId1"/>
    <sheet name="reference yield (2)" sheetId="11" r:id="rId2"/>
    <sheet name="Enercon E-115" sheetId="12" r:id="rId3"/>
    <sheet name="Nordex 131" sheetId="14" r:id="rId4"/>
    <sheet name="Vestas V112" sheetId="13" r:id="rId5"/>
    <sheet name="turbines" sheetId="15" r:id="rId6"/>
    <sheet name="reference yield" sheetId="8" r:id="rId7"/>
    <sheet name="typical turbine" sheetId="6" r:id="rId8"/>
    <sheet name="random graphs" sheetId="10" r:id="rId9"/>
    <sheet name="Weibull" sheetId="5" r:id="rId10"/>
    <sheet name="wind profile" sheetId="9" r:id="rId11"/>
    <sheet name="losess" sheetId="7" r:id="rId12"/>
    <sheet name="Calculations" sheetId="4" r:id="rId13"/>
    <sheet name="General assumptions" sheetId="1" r:id="rId14"/>
    <sheet name="Project assumptions" sheetId="3"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89" i="11" l="1"/>
  <c r="F88" i="11"/>
  <c r="F87" i="11"/>
  <c r="F86" i="11"/>
  <c r="F85" i="11"/>
  <c r="F84" i="11"/>
  <c r="F83" i="11"/>
  <c r="F82" i="11"/>
  <c r="G89" i="11"/>
  <c r="G88" i="11"/>
  <c r="G87" i="11"/>
  <c r="G86" i="11"/>
  <c r="G85" i="11"/>
  <c r="G84" i="11"/>
  <c r="G83" i="11"/>
  <c r="G82" i="11"/>
  <c r="L88" i="11"/>
  <c r="M88" i="11"/>
  <c r="N88" i="11"/>
  <c r="L89" i="11"/>
  <c r="M89" i="11"/>
  <c r="N89" i="11"/>
  <c r="K89" i="11"/>
  <c r="K88" i="11"/>
  <c r="G40" i="11"/>
  <c r="G41" i="11"/>
  <c r="G42" i="11"/>
  <c r="G43" i="11"/>
  <c r="G44" i="11"/>
  <c r="G45" i="11"/>
  <c r="G46" i="11"/>
  <c r="G47" i="11"/>
  <c r="G48" i="11"/>
  <c r="G49" i="11"/>
  <c r="G50" i="11"/>
  <c r="G51" i="11"/>
  <c r="G52" i="11"/>
  <c r="G53" i="11"/>
  <c r="G54" i="11"/>
  <c r="G55" i="11"/>
  <c r="G56" i="11"/>
  <c r="G57" i="11"/>
  <c r="G58" i="11"/>
  <c r="G59" i="11"/>
  <c r="G60" i="11"/>
  <c r="G61" i="11"/>
  <c r="G62" i="11"/>
  <c r="G63" i="11"/>
  <c r="G64" i="11"/>
  <c r="G65" i="11"/>
  <c r="G66" i="11"/>
  <c r="G67" i="11"/>
  <c r="G68" i="11"/>
  <c r="G69" i="11"/>
  <c r="G70" i="11"/>
  <c r="G71" i="11"/>
  <c r="G72" i="11"/>
  <c r="G73" i="11"/>
  <c r="G74" i="11"/>
  <c r="G75" i="11"/>
  <c r="G76" i="11"/>
  <c r="G77" i="11"/>
  <c r="G78" i="11"/>
  <c r="G79" i="11"/>
  <c r="G37" i="11"/>
  <c r="G80" i="11"/>
  <c r="G38" i="11"/>
  <c r="H24" i="11"/>
  <c r="H23" i="11"/>
  <c r="N83" i="11"/>
  <c r="N84" i="11"/>
  <c r="N85" i="11"/>
  <c r="N86" i="11"/>
  <c r="N87" i="11"/>
  <c r="M83" i="11"/>
  <c r="M84" i="11"/>
  <c r="M85" i="11"/>
  <c r="M86" i="11"/>
  <c r="M87" i="11"/>
  <c r="N73" i="11"/>
  <c r="N74" i="11"/>
  <c r="N75" i="11"/>
  <c r="N76" i="11"/>
  <c r="N77" i="11"/>
  <c r="N78" i="11"/>
  <c r="N79" i="11"/>
  <c r="N80" i="11"/>
  <c r="M73" i="11"/>
  <c r="M74" i="11"/>
  <c r="M75" i="11"/>
  <c r="M76" i="11"/>
  <c r="M77" i="11"/>
  <c r="M78" i="11"/>
  <c r="M79" i="11"/>
  <c r="M80" i="11"/>
  <c r="M82" i="11"/>
  <c r="K83" i="11"/>
  <c r="K84" i="11"/>
  <c r="K85" i="11"/>
  <c r="K86" i="11"/>
  <c r="K87" i="11"/>
  <c r="K82" i="11"/>
  <c r="L50" i="11"/>
  <c r="L86" i="11"/>
  <c r="F46" i="11"/>
  <c r="M50" i="11"/>
  <c r="F50" i="11"/>
  <c r="L87" i="11"/>
  <c r="L84" i="11"/>
  <c r="L85" i="11"/>
  <c r="L83" i="11"/>
  <c r="L43" i="11"/>
  <c r="L82" i="11"/>
  <c r="N82" i="11"/>
  <c r="D26" i="12"/>
  <c r="C26" i="12"/>
  <c r="E10" i="12"/>
  <c r="B4" i="16"/>
  <c r="B5" i="16"/>
  <c r="B3" i="16"/>
  <c r="Q13" i="15"/>
  <c r="R13" i="15"/>
  <c r="S13" i="15"/>
  <c r="T13" i="15"/>
  <c r="U13" i="15"/>
  <c r="V13" i="15"/>
  <c r="W13" i="15"/>
  <c r="X13" i="15"/>
  <c r="Y13" i="15"/>
  <c r="Z13" i="15"/>
  <c r="AA13" i="15"/>
  <c r="AB13" i="15"/>
  <c r="AC13" i="15"/>
  <c r="AD13" i="15"/>
  <c r="AE13" i="15"/>
  <c r="AF13" i="15"/>
  <c r="AG13" i="15"/>
  <c r="AH13" i="15"/>
  <c r="AI13" i="15"/>
  <c r="AJ13" i="15"/>
  <c r="AK13" i="15"/>
  <c r="AL13" i="15"/>
  <c r="AM13" i="15"/>
  <c r="AN13" i="15"/>
  <c r="AO13" i="15"/>
  <c r="AP13" i="15"/>
  <c r="AQ13" i="15"/>
  <c r="AR13" i="15"/>
  <c r="AS13" i="15"/>
  <c r="G13" i="15"/>
  <c r="H13" i="15"/>
  <c r="I13" i="15"/>
  <c r="J13" i="15"/>
  <c r="K13" i="15"/>
  <c r="L13" i="15"/>
  <c r="M13" i="15"/>
  <c r="N13" i="15"/>
  <c r="O13" i="15"/>
  <c r="P13" i="15"/>
  <c r="F13" i="15"/>
  <c r="O12" i="15"/>
  <c r="P12" i="15"/>
  <c r="Q12" i="15"/>
  <c r="R12" i="15"/>
  <c r="S12" i="15"/>
  <c r="T12" i="15"/>
  <c r="U12" i="15"/>
  <c r="V12" i="15"/>
  <c r="W12" i="15"/>
  <c r="X12" i="15"/>
  <c r="Y12" i="15"/>
  <c r="Z12" i="15"/>
  <c r="AA12" i="15"/>
  <c r="AB12" i="15"/>
  <c r="AC12" i="15"/>
  <c r="AD12" i="15"/>
  <c r="AE12" i="15"/>
  <c r="AF12" i="15"/>
  <c r="AG12" i="15"/>
  <c r="AH12" i="15"/>
  <c r="AI12" i="15"/>
  <c r="AJ12" i="15"/>
  <c r="AK12" i="15"/>
  <c r="AL12" i="15"/>
  <c r="AM12" i="15"/>
  <c r="AN12" i="15"/>
  <c r="AO12" i="15"/>
  <c r="AP12" i="15"/>
  <c r="AQ12" i="15"/>
  <c r="AR12" i="15"/>
  <c r="AS12" i="15"/>
  <c r="G12" i="15"/>
  <c r="H12" i="15"/>
  <c r="I12" i="15"/>
  <c r="J12" i="15"/>
  <c r="K12" i="15"/>
  <c r="L12" i="15"/>
  <c r="M12" i="15"/>
  <c r="N12" i="15"/>
  <c r="F12" i="15"/>
  <c r="F9" i="15"/>
  <c r="G9" i="15"/>
  <c r="H9" i="15"/>
  <c r="I9" i="15"/>
  <c r="J9" i="15"/>
  <c r="K9" i="15"/>
  <c r="L9" i="15"/>
  <c r="M9" i="15"/>
  <c r="N9" i="15"/>
  <c r="O9" i="15"/>
  <c r="P9" i="15"/>
  <c r="Q9" i="15"/>
  <c r="R9" i="15"/>
  <c r="S9" i="15"/>
  <c r="T9" i="15"/>
  <c r="U9" i="15"/>
  <c r="V9" i="15"/>
  <c r="W9" i="15"/>
  <c r="X9" i="15"/>
  <c r="Y9" i="15"/>
  <c r="Z9" i="15"/>
  <c r="AA9" i="15"/>
  <c r="AB9" i="15"/>
  <c r="AC9" i="15"/>
  <c r="AD9" i="15"/>
  <c r="AE9" i="15"/>
  <c r="AF9" i="15"/>
  <c r="AG9" i="15"/>
  <c r="AH9" i="15"/>
  <c r="AI9" i="15"/>
  <c r="AJ9" i="15"/>
  <c r="AK9" i="15"/>
  <c r="AL9" i="15"/>
  <c r="AM9" i="15"/>
  <c r="AN9" i="15"/>
  <c r="AO9" i="15"/>
  <c r="AP9" i="15"/>
  <c r="AQ9" i="15"/>
  <c r="AR9" i="15"/>
  <c r="AS9" i="15"/>
  <c r="F10" i="15"/>
  <c r="G10" i="15"/>
  <c r="H10" i="15"/>
  <c r="I10" i="15"/>
  <c r="J10" i="15"/>
  <c r="K10" i="15"/>
  <c r="L10" i="15"/>
  <c r="M10" i="15"/>
  <c r="N10" i="15"/>
  <c r="O10" i="15"/>
  <c r="P10" i="15"/>
  <c r="Q10" i="15"/>
  <c r="R10" i="15"/>
  <c r="S10" i="15"/>
  <c r="T10" i="15"/>
  <c r="U10" i="15"/>
  <c r="V10" i="15"/>
  <c r="W10" i="15"/>
  <c r="X10" i="15"/>
  <c r="Y10" i="15"/>
  <c r="Z10" i="15"/>
  <c r="AA10" i="15"/>
  <c r="AB10" i="15"/>
  <c r="AC10" i="15"/>
  <c r="AD10" i="15"/>
  <c r="AE10" i="15"/>
  <c r="AF10" i="15"/>
  <c r="AG10" i="15"/>
  <c r="AH10" i="15"/>
  <c r="AI10" i="15"/>
  <c r="AJ10" i="15"/>
  <c r="AK10" i="15"/>
  <c r="AL10" i="15"/>
  <c r="AM10" i="15"/>
  <c r="AN10" i="15"/>
  <c r="AO10" i="15"/>
  <c r="AP10" i="15"/>
  <c r="AQ10" i="15"/>
  <c r="AR10" i="15"/>
  <c r="AS10" i="15"/>
  <c r="E10" i="15"/>
  <c r="E9" i="15"/>
  <c r="G9" i="14"/>
  <c r="H9" i="14" s="1"/>
  <c r="G9" i="13"/>
  <c r="H9" i="13" s="1"/>
  <c r="G9" i="12"/>
  <c r="H9" i="12"/>
  <c r="I9" i="12" s="1"/>
  <c r="F9" i="14"/>
  <c r="F9" i="13"/>
  <c r="F9" i="12"/>
  <c r="C22" i="13"/>
  <c r="C22" i="14"/>
  <c r="E14" i="14"/>
  <c r="C14" i="14"/>
  <c r="C26" i="14" s="1"/>
  <c r="G10" i="14"/>
  <c r="G14" i="14" s="1"/>
  <c r="F10" i="14"/>
  <c r="F14" i="14" s="1"/>
  <c r="E10" i="14"/>
  <c r="C10" i="14"/>
  <c r="C3" i="14"/>
  <c r="E14" i="13"/>
  <c r="G10" i="13"/>
  <c r="G14" i="13" s="1"/>
  <c r="F10" i="13"/>
  <c r="F14" i="13" s="1"/>
  <c r="F26" i="13" s="1"/>
  <c r="E10" i="13"/>
  <c r="C10" i="13"/>
  <c r="C14" i="13" s="1"/>
  <c r="C3" i="13"/>
  <c r="E14" i="12"/>
  <c r="O25" i="6"/>
  <c r="C10" i="12"/>
  <c r="C14" i="12" s="1"/>
  <c r="C3" i="12"/>
  <c r="T2" i="6"/>
  <c r="U2" i="6"/>
  <c r="V2" i="6"/>
  <c r="S2" i="6"/>
  <c r="J9" i="6"/>
  <c r="K9" i="6"/>
  <c r="L9" i="6"/>
  <c r="I9" i="6"/>
  <c r="I8" i="6"/>
  <c r="F7" i="6"/>
  <c r="F5" i="6"/>
  <c r="B41" i="11"/>
  <c r="B42" i="11" s="1"/>
  <c r="G35" i="11"/>
  <c r="C35" i="11"/>
  <c r="D35" i="11" s="1"/>
  <c r="G34" i="11"/>
  <c r="C34" i="11"/>
  <c r="D34" i="11" s="1"/>
  <c r="G33" i="11"/>
  <c r="C33" i="11"/>
  <c r="D33" i="11" s="1"/>
  <c r="G32" i="11"/>
  <c r="C32" i="11"/>
  <c r="D32" i="11" s="1"/>
  <c r="G31" i="11"/>
  <c r="C31" i="11"/>
  <c r="D31" i="11" s="1"/>
  <c r="C30" i="11"/>
  <c r="D30" i="11" s="1"/>
  <c r="G29" i="11"/>
  <c r="C29" i="11"/>
  <c r="D29" i="11" s="1"/>
  <c r="G28" i="11"/>
  <c r="C28" i="11"/>
  <c r="D28" i="11" s="1"/>
  <c r="H27" i="11"/>
  <c r="G27" i="11"/>
  <c r="C27" i="11"/>
  <c r="D27" i="11" s="1"/>
  <c r="D23" i="11"/>
  <c r="C20" i="11"/>
  <c r="H11" i="11"/>
  <c r="I11" i="11" s="1"/>
  <c r="E11" i="11"/>
  <c r="F11" i="11" s="1"/>
  <c r="H10" i="11"/>
  <c r="I10" i="11" s="1"/>
  <c r="E10" i="11"/>
  <c r="F10" i="11" s="1"/>
  <c r="H9" i="11"/>
  <c r="I9" i="11" s="1"/>
  <c r="E9" i="11"/>
  <c r="F9" i="11" s="1"/>
  <c r="H8" i="11"/>
  <c r="I8" i="11" s="1"/>
  <c r="E8" i="11"/>
  <c r="F8" i="11" s="1"/>
  <c r="H7" i="11"/>
  <c r="I7" i="11" s="1"/>
  <c r="E7" i="11"/>
  <c r="F7" i="11" s="1"/>
  <c r="I6" i="11"/>
  <c r="E6" i="11"/>
  <c r="F6" i="11" s="1"/>
  <c r="H5" i="11"/>
  <c r="I5" i="11" s="1"/>
  <c r="E5" i="11"/>
  <c r="F5" i="11" s="1"/>
  <c r="H4" i="11"/>
  <c r="I4" i="11" s="1"/>
  <c r="E4" i="11"/>
  <c r="F4" i="11" s="1"/>
  <c r="H3" i="11"/>
  <c r="I3" i="11" s="1"/>
  <c r="E3" i="11"/>
  <c r="F3" i="11" s="1"/>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75" i="8"/>
  <c r="C76" i="8"/>
  <c r="C77" i="8"/>
  <c r="C78" i="8"/>
  <c r="C79" i="8"/>
  <c r="C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39" i="8"/>
  <c r="F39" i="8" s="1"/>
  <c r="B40" i="8"/>
  <c r="B41" i="8" s="1"/>
  <c r="B42" i="8" s="1"/>
  <c r="B43" i="8" s="1"/>
  <c r="B44" i="8" s="1"/>
  <c r="B45" i="8" s="1"/>
  <c r="B46" i="8" s="1"/>
  <c r="B47" i="8" s="1"/>
  <c r="B48" i="8" s="1"/>
  <c r="B49" i="8" s="1"/>
  <c r="B50" i="8" s="1"/>
  <c r="B51" i="8" s="1"/>
  <c r="B52" i="8" s="1"/>
  <c r="B53" i="8" s="1"/>
  <c r="B54" i="8" s="1"/>
  <c r="B55" i="8" s="1"/>
  <c r="B56" i="8" s="1"/>
  <c r="B57" i="8" s="1"/>
  <c r="B58" i="8" s="1"/>
  <c r="B59" i="8" s="1"/>
  <c r="B60" i="8" s="1"/>
  <c r="B61" i="8" s="1"/>
  <c r="B62" i="8" s="1"/>
  <c r="B63" i="8" s="1"/>
  <c r="B64" i="8" s="1"/>
  <c r="B65" i="8" s="1"/>
  <c r="B66" i="8" s="1"/>
  <c r="B67" i="8" s="1"/>
  <c r="B68" i="8" s="1"/>
  <c r="B69" i="8" s="1"/>
  <c r="B70" i="8" s="1"/>
  <c r="B71" i="8" s="1"/>
  <c r="B72" i="8" s="1"/>
  <c r="B73" i="8" s="1"/>
  <c r="B74" i="8" s="1"/>
  <c r="B75" i="8" s="1"/>
  <c r="B76" i="8" s="1"/>
  <c r="B77" i="8" s="1"/>
  <c r="B78" i="8" s="1"/>
  <c r="B79" i="8" s="1"/>
  <c r="C35" i="8"/>
  <c r="D35" i="8" s="1"/>
  <c r="G29" i="8"/>
  <c r="H27" i="8"/>
  <c r="G27" i="8"/>
  <c r="Q10" i="6"/>
  <c r="R10" i="6" s="1"/>
  <c r="S10" i="6" s="1"/>
  <c r="T10" i="6" s="1"/>
  <c r="U10" i="6" s="1"/>
  <c r="V10" i="6" s="1"/>
  <c r="W10" i="6" s="1"/>
  <c r="X10" i="6" s="1"/>
  <c r="Y10" i="6" s="1"/>
  <c r="Z10" i="6" s="1"/>
  <c r="AA10" i="6" s="1"/>
  <c r="AB10" i="6" s="1"/>
  <c r="AC10" i="6" s="1"/>
  <c r="AD10" i="6" s="1"/>
  <c r="AE10" i="6" s="1"/>
  <c r="AF10" i="6" s="1"/>
  <c r="AG10" i="6" s="1"/>
  <c r="AH10" i="6" s="1"/>
  <c r="AI10" i="6" s="1"/>
  <c r="AJ10" i="6" s="1"/>
  <c r="AK10" i="6" s="1"/>
  <c r="AL10" i="6" s="1"/>
  <c r="AM10" i="6" s="1"/>
  <c r="AN10" i="6" s="1"/>
  <c r="AO10" i="6" s="1"/>
  <c r="AP10" i="6" s="1"/>
  <c r="AQ10" i="6" s="1"/>
  <c r="AR10" i="6" s="1"/>
  <c r="AS10" i="6" s="1"/>
  <c r="AT10" i="6" s="1"/>
  <c r="AU10" i="6" s="1"/>
  <c r="AV10" i="6" s="1"/>
  <c r="AW10" i="6" s="1"/>
  <c r="AX10" i="6" s="1"/>
  <c r="AY10" i="6" s="1"/>
  <c r="AZ10" i="6" s="1"/>
  <c r="BA10" i="6" s="1"/>
  <c r="BB10" i="6" s="1"/>
  <c r="BC10" i="6" s="1"/>
  <c r="BD10" i="6" s="1"/>
  <c r="BE10" i="6" s="1"/>
  <c r="BF10" i="6" s="1"/>
  <c r="BG10" i="6" s="1"/>
  <c r="BH10" i="6" s="1"/>
  <c r="P10" i="6"/>
  <c r="G32" i="8"/>
  <c r="G33" i="8"/>
  <c r="G34" i="8"/>
  <c r="G35" i="8"/>
  <c r="G31" i="8"/>
  <c r="G28" i="8"/>
  <c r="C28" i="8"/>
  <c r="D28" i="8" s="1"/>
  <c r="C29" i="8"/>
  <c r="D29" i="8" s="1"/>
  <c r="C30" i="8"/>
  <c r="D30" i="8" s="1"/>
  <c r="C31" i="8"/>
  <c r="D31" i="8" s="1"/>
  <c r="C32" i="8"/>
  <c r="D32" i="8" s="1"/>
  <c r="C33" i="8"/>
  <c r="D33" i="8" s="1"/>
  <c r="C34" i="8"/>
  <c r="D34" i="8" s="1"/>
  <c r="C27" i="8"/>
  <c r="D27" i="8" s="1"/>
  <c r="BI24" i="6"/>
  <c r="O24" i="6"/>
  <c r="I6" i="8"/>
  <c r="H3" i="8"/>
  <c r="I3" i="8" s="1"/>
  <c r="H4" i="8"/>
  <c r="I4" i="8" s="1"/>
  <c r="H5" i="8"/>
  <c r="I5" i="8" s="1"/>
  <c r="H8" i="8"/>
  <c r="I8" i="8" s="1"/>
  <c r="H9" i="8"/>
  <c r="I9" i="8" s="1"/>
  <c r="H10" i="8"/>
  <c r="I10" i="8" s="1"/>
  <c r="H11" i="8"/>
  <c r="I11" i="8" s="1"/>
  <c r="H7" i="8"/>
  <c r="I7" i="8" s="1"/>
  <c r="D23" i="8"/>
  <c r="I9" i="13" l="1"/>
  <c r="H10" i="13"/>
  <c r="H14" i="13" s="1"/>
  <c r="H26" i="13" s="1"/>
  <c r="J9" i="12"/>
  <c r="I10" i="12"/>
  <c r="I14" i="12" s="1"/>
  <c r="I9" i="14"/>
  <c r="H10" i="14"/>
  <c r="H14" i="14" s="1"/>
  <c r="H28" i="14" s="1"/>
  <c r="H58" i="14" s="1"/>
  <c r="G10" i="12"/>
  <c r="G14" i="12" s="1"/>
  <c r="H10" i="12"/>
  <c r="H14" i="12" s="1"/>
  <c r="F10" i="12"/>
  <c r="F14" i="12" s="1"/>
  <c r="G26" i="14"/>
  <c r="G27" i="14" s="1"/>
  <c r="G57" i="14" s="1"/>
  <c r="H26" i="14"/>
  <c r="H27" i="14" s="1"/>
  <c r="H57" i="14" s="1"/>
  <c r="E27" i="14"/>
  <c r="E57" i="14" s="1"/>
  <c r="E28" i="14"/>
  <c r="E26" i="14"/>
  <c r="F26" i="14"/>
  <c r="C27" i="14"/>
  <c r="C57" i="14" s="1"/>
  <c r="C26" i="13"/>
  <c r="E26" i="13"/>
  <c r="E27" i="13"/>
  <c r="E57" i="13" s="1"/>
  <c r="E28" i="13"/>
  <c r="E58" i="13" s="1"/>
  <c r="C27" i="13"/>
  <c r="G26" i="13"/>
  <c r="F27" i="13"/>
  <c r="G26" i="12"/>
  <c r="G27" i="12" s="1"/>
  <c r="I26" i="12"/>
  <c r="H26" i="12"/>
  <c r="F26" i="12"/>
  <c r="E26" i="12"/>
  <c r="E27" i="12" s="1"/>
  <c r="B43" i="11"/>
  <c r="B6" i="16" s="1"/>
  <c r="E4" i="8"/>
  <c r="F4" i="8" s="1"/>
  <c r="E5" i="8"/>
  <c r="F5" i="8" s="1"/>
  <c r="E6" i="8"/>
  <c r="F6" i="8" s="1"/>
  <c r="E7" i="8"/>
  <c r="F7" i="8" s="1"/>
  <c r="E8" i="8"/>
  <c r="F8" i="8" s="1"/>
  <c r="E9" i="8"/>
  <c r="F9" i="8" s="1"/>
  <c r="E10" i="8"/>
  <c r="F10" i="8" s="1"/>
  <c r="E11" i="8"/>
  <c r="F11" i="8" s="1"/>
  <c r="E3" i="8"/>
  <c r="F3" i="8" s="1"/>
  <c r="BJ15" i="6"/>
  <c r="BK15" i="6"/>
  <c r="BL15" i="6"/>
  <c r="BM15" i="6"/>
  <c r="BN15" i="6"/>
  <c r="BO15" i="6"/>
  <c r="BP15" i="6"/>
  <c r="BQ15" i="6"/>
  <c r="BR15" i="6"/>
  <c r="BJ16" i="6"/>
  <c r="BK16" i="6"/>
  <c r="BL16" i="6"/>
  <c r="BM16" i="6"/>
  <c r="BN16" i="6"/>
  <c r="BO16" i="6"/>
  <c r="BP16" i="6"/>
  <c r="BQ16" i="6"/>
  <c r="BR16" i="6"/>
  <c r="BJ17" i="6"/>
  <c r="BK17" i="6"/>
  <c r="BL17" i="6"/>
  <c r="BM17" i="6"/>
  <c r="BN17" i="6"/>
  <c r="BO17" i="6"/>
  <c r="BP17" i="6"/>
  <c r="BQ17" i="6"/>
  <c r="BR17" i="6"/>
  <c r="BJ20" i="6"/>
  <c r="BJ22" i="6" s="1"/>
  <c r="BK20" i="6"/>
  <c r="P30" i="6" s="1"/>
  <c r="BL20" i="6"/>
  <c r="BL22" i="6" s="1"/>
  <c r="BM20" i="6"/>
  <c r="R30" i="6" s="1"/>
  <c r="BN20" i="6"/>
  <c r="S30" i="6" s="1"/>
  <c r="BO20" i="6"/>
  <c r="T30" i="6" s="1"/>
  <c r="BP20" i="6"/>
  <c r="BP22" i="6" s="1"/>
  <c r="BQ20" i="6"/>
  <c r="BR20" i="6"/>
  <c r="BJ24" i="6"/>
  <c r="BK24" i="6"/>
  <c r="BL24" i="6"/>
  <c r="BM24" i="6"/>
  <c r="BN24" i="6"/>
  <c r="BO24" i="6"/>
  <c r="BP24" i="6"/>
  <c r="BQ24" i="6"/>
  <c r="BR24" i="6"/>
  <c r="BJ25" i="6"/>
  <c r="BK25" i="6"/>
  <c r="BL25" i="6"/>
  <c r="BM25" i="6"/>
  <c r="BN25" i="6"/>
  <c r="BO25" i="6"/>
  <c r="BP25" i="6"/>
  <c r="BQ25" i="6"/>
  <c r="BR25" i="6"/>
  <c r="P24" i="6"/>
  <c r="P25" i="6"/>
  <c r="BI25" i="6"/>
  <c r="C25" i="9"/>
  <c r="BI20" i="6"/>
  <c r="BI22" i="6" s="1"/>
  <c r="BI15" i="6"/>
  <c r="BI16" i="6"/>
  <c r="BI17" i="6"/>
  <c r="P20" i="6"/>
  <c r="P22" i="6" s="1"/>
  <c r="Q20" i="6"/>
  <c r="Q22" i="6" s="1"/>
  <c r="R20" i="6"/>
  <c r="R22" i="6" s="1"/>
  <c r="S20" i="6"/>
  <c r="S22" i="6" s="1"/>
  <c r="T20" i="6"/>
  <c r="T22" i="6" s="1"/>
  <c r="U20" i="6"/>
  <c r="U22" i="6" s="1"/>
  <c r="V20" i="6"/>
  <c r="V22" i="6" s="1"/>
  <c r="W20" i="6"/>
  <c r="W22" i="6" s="1"/>
  <c r="X20" i="6"/>
  <c r="Y20" i="6"/>
  <c r="Y22" i="6" s="1"/>
  <c r="Z20" i="6"/>
  <c r="Z22" i="6" s="1"/>
  <c r="AA20" i="6"/>
  <c r="AA22" i="6" s="1"/>
  <c r="AB20" i="6"/>
  <c r="AB22" i="6" s="1"/>
  <c r="AC20" i="6"/>
  <c r="AC22" i="6" s="1"/>
  <c r="AD20" i="6"/>
  <c r="AD22" i="6" s="1"/>
  <c r="AE20" i="6"/>
  <c r="AE22" i="6" s="1"/>
  <c r="AF20" i="6"/>
  <c r="AF22" i="6" s="1"/>
  <c r="AG20" i="6"/>
  <c r="AG22" i="6" s="1"/>
  <c r="AH20" i="6"/>
  <c r="AH22" i="6" s="1"/>
  <c r="AI20" i="6"/>
  <c r="AI22" i="6" s="1"/>
  <c r="AJ20" i="6"/>
  <c r="AJ22" i="6" s="1"/>
  <c r="AK20" i="6"/>
  <c r="AK22" i="6" s="1"/>
  <c r="AL20" i="6"/>
  <c r="AL22" i="6" s="1"/>
  <c r="AM20" i="6"/>
  <c r="AM22" i="6" s="1"/>
  <c r="AN20" i="6"/>
  <c r="AN22" i="6" s="1"/>
  <c r="AO20" i="6"/>
  <c r="AO22" i="6" s="1"/>
  <c r="AP20" i="6"/>
  <c r="AP22" i="6" s="1"/>
  <c r="AQ20" i="6"/>
  <c r="AQ22" i="6" s="1"/>
  <c r="AR20" i="6"/>
  <c r="AR22" i="6" s="1"/>
  <c r="AS20" i="6"/>
  <c r="AS22" i="6" s="1"/>
  <c r="AT20" i="6"/>
  <c r="AT22" i="6" s="1"/>
  <c r="AU20" i="6"/>
  <c r="AU22" i="6" s="1"/>
  <c r="AV20" i="6"/>
  <c r="AV22" i="6" s="1"/>
  <c r="AW20" i="6"/>
  <c r="AW22" i="6" s="1"/>
  <c r="AX20" i="6"/>
  <c r="AY20" i="6"/>
  <c r="AY22" i="6" s="1"/>
  <c r="AZ20" i="6"/>
  <c r="AZ22" i="6" s="1"/>
  <c r="BA20" i="6"/>
  <c r="BA22" i="6" s="1"/>
  <c r="BB20" i="6"/>
  <c r="BB22" i="6" s="1"/>
  <c r="BC20" i="6"/>
  <c r="BC22" i="6" s="1"/>
  <c r="BD20" i="6"/>
  <c r="BD22" i="6" s="1"/>
  <c r="BE20" i="6"/>
  <c r="BE22" i="6" s="1"/>
  <c r="BF20" i="6"/>
  <c r="BF22" i="6" s="1"/>
  <c r="BG20" i="6"/>
  <c r="BG22" i="6" s="1"/>
  <c r="BH20" i="6"/>
  <c r="BH22" i="6" s="1"/>
  <c r="P15" i="6"/>
  <c r="Q15" i="6"/>
  <c r="R15" i="6"/>
  <c r="S15" i="6"/>
  <c r="T15" i="6"/>
  <c r="U15" i="6"/>
  <c r="V15" i="6"/>
  <c r="W15" i="6"/>
  <c r="X15" i="6"/>
  <c r="Y15" i="6"/>
  <c r="Z15" i="6"/>
  <c r="AA15" i="6"/>
  <c r="AB15" i="6"/>
  <c r="AC15" i="6"/>
  <c r="AD15" i="6"/>
  <c r="AE15" i="6"/>
  <c r="AF15" i="6"/>
  <c r="AG15" i="6"/>
  <c r="AH15" i="6"/>
  <c r="AI15" i="6"/>
  <c r="AJ15" i="6"/>
  <c r="AK15" i="6"/>
  <c r="AL15" i="6"/>
  <c r="AM15" i="6"/>
  <c r="AN15" i="6"/>
  <c r="AO15" i="6"/>
  <c r="AP15" i="6"/>
  <c r="AQ15" i="6"/>
  <c r="AR15" i="6"/>
  <c r="AS15" i="6"/>
  <c r="AT15" i="6"/>
  <c r="AU15" i="6"/>
  <c r="AV15" i="6"/>
  <c r="AW15" i="6"/>
  <c r="AX15" i="6"/>
  <c r="AY15" i="6"/>
  <c r="AZ15" i="6"/>
  <c r="BA15" i="6"/>
  <c r="BB15" i="6"/>
  <c r="BC15" i="6"/>
  <c r="BD15" i="6"/>
  <c r="BE15" i="6"/>
  <c r="BF15" i="6"/>
  <c r="BG15" i="6"/>
  <c r="BH15" i="6"/>
  <c r="P16" i="6"/>
  <c r="Q16" i="6"/>
  <c r="R16" i="6"/>
  <c r="S16" i="6"/>
  <c r="T16" i="6"/>
  <c r="U16" i="6"/>
  <c r="V16" i="6"/>
  <c r="W16" i="6"/>
  <c r="X16" i="6"/>
  <c r="Y16" i="6"/>
  <c r="Z16" i="6"/>
  <c r="AA16" i="6"/>
  <c r="AB16" i="6"/>
  <c r="AC16" i="6"/>
  <c r="AD16" i="6"/>
  <c r="AE16" i="6"/>
  <c r="AF16" i="6"/>
  <c r="AG16" i="6"/>
  <c r="AH16" i="6"/>
  <c r="AI16" i="6"/>
  <c r="AJ16" i="6"/>
  <c r="AK16" i="6"/>
  <c r="AL16" i="6"/>
  <c r="AM16" i="6"/>
  <c r="AN16" i="6"/>
  <c r="AO16" i="6"/>
  <c r="AP16" i="6"/>
  <c r="AQ16" i="6"/>
  <c r="AR16" i="6"/>
  <c r="AS16" i="6"/>
  <c r="AT16" i="6"/>
  <c r="AU16" i="6"/>
  <c r="AV16" i="6"/>
  <c r="AW16" i="6"/>
  <c r="AX16" i="6"/>
  <c r="AY16" i="6"/>
  <c r="AZ16" i="6"/>
  <c r="BA16" i="6"/>
  <c r="BB16" i="6"/>
  <c r="BC16" i="6"/>
  <c r="BD16" i="6"/>
  <c r="BE16" i="6"/>
  <c r="BF16" i="6"/>
  <c r="BG16" i="6"/>
  <c r="BH16" i="6"/>
  <c r="P17" i="6"/>
  <c r="Q17" i="6"/>
  <c r="R17" i="6"/>
  <c r="S17" i="6"/>
  <c r="T17" i="6"/>
  <c r="U17" i="6"/>
  <c r="V17" i="6"/>
  <c r="W17" i="6"/>
  <c r="X17" i="6"/>
  <c r="Y17" i="6"/>
  <c r="Z17" i="6"/>
  <c r="AA17" i="6"/>
  <c r="AB17" i="6"/>
  <c r="AC17" i="6"/>
  <c r="AD17" i="6"/>
  <c r="AE17" i="6"/>
  <c r="AF17" i="6"/>
  <c r="AG17" i="6"/>
  <c r="AH17" i="6"/>
  <c r="AI17" i="6"/>
  <c r="AJ17" i="6"/>
  <c r="AK17" i="6"/>
  <c r="AL17" i="6"/>
  <c r="AM17" i="6"/>
  <c r="AN17" i="6"/>
  <c r="AO17" i="6"/>
  <c r="AP17" i="6"/>
  <c r="AQ17" i="6"/>
  <c r="AR17" i="6"/>
  <c r="AS17" i="6"/>
  <c r="AT17" i="6"/>
  <c r="AU17" i="6"/>
  <c r="AV17" i="6"/>
  <c r="AW17" i="6"/>
  <c r="AX17" i="6"/>
  <c r="AY17" i="6"/>
  <c r="AZ17" i="6"/>
  <c r="BA17" i="6"/>
  <c r="BB17" i="6"/>
  <c r="BC17" i="6"/>
  <c r="BD17" i="6"/>
  <c r="BE17" i="6"/>
  <c r="BF17" i="6"/>
  <c r="BG17" i="6"/>
  <c r="BH17" i="6"/>
  <c r="C20" i="8"/>
  <c r="C6" i="9"/>
  <c r="C7" i="9"/>
  <c r="C8" i="9"/>
  <c r="C9" i="9"/>
  <c r="C10" i="9"/>
  <c r="C11" i="9"/>
  <c r="C12" i="9"/>
  <c r="C13" i="9"/>
  <c r="C14" i="9"/>
  <c r="C15" i="9"/>
  <c r="C16" i="9"/>
  <c r="C17" i="9"/>
  <c r="C5" i="9"/>
  <c r="O20" i="6"/>
  <c r="J8" i="5"/>
  <c r="E11" i="5"/>
  <c r="I4" i="6"/>
  <c r="E8" i="5"/>
  <c r="E9" i="5"/>
  <c r="E10" i="5"/>
  <c r="E12" i="5"/>
  <c r="E13" i="5"/>
  <c r="E14" i="5"/>
  <c r="E15" i="5"/>
  <c r="E16" i="5"/>
  <c r="E17" i="5"/>
  <c r="E18" i="5"/>
  <c r="E19" i="5"/>
  <c r="E20" i="5"/>
  <c r="E21" i="5"/>
  <c r="E22" i="5"/>
  <c r="E23" i="5"/>
  <c r="E24" i="5"/>
  <c r="E25" i="5"/>
  <c r="E26" i="5"/>
  <c r="E27" i="5"/>
  <c r="E28" i="5"/>
  <c r="E29" i="5"/>
  <c r="E30" i="5"/>
  <c r="E31" i="5"/>
  <c r="E32" i="5"/>
  <c r="E33" i="5"/>
  <c r="E34" i="5"/>
  <c r="E35" i="5"/>
  <c r="E36" i="5"/>
  <c r="E37" i="5"/>
  <c r="E38" i="5"/>
  <c r="F8" i="5"/>
  <c r="E3" i="5"/>
  <c r="B8" i="5"/>
  <c r="D22" i="4"/>
  <c r="E22" i="4"/>
  <c r="G22" i="4"/>
  <c r="H22" i="4"/>
  <c r="C22" i="4"/>
  <c r="D21" i="4"/>
  <c r="E21" i="4"/>
  <c r="G21" i="4"/>
  <c r="H21" i="4"/>
  <c r="C21" i="4"/>
  <c r="H20" i="4"/>
  <c r="E20" i="4"/>
  <c r="G20" i="4"/>
  <c r="C20" i="4"/>
  <c r="D4" i="4"/>
  <c r="C18" i="4"/>
  <c r="C17" i="4"/>
  <c r="E18" i="4"/>
  <c r="E17" i="4"/>
  <c r="D2" i="4"/>
  <c r="D17" i="4" s="1"/>
  <c r="G28" i="14" l="1"/>
  <c r="J9" i="14"/>
  <c r="I10" i="14"/>
  <c r="I14" i="14" s="1"/>
  <c r="J10" i="12"/>
  <c r="J14" i="12" s="1"/>
  <c r="K9" i="12"/>
  <c r="J9" i="13"/>
  <c r="I10" i="13"/>
  <c r="I14" i="13" s="1"/>
  <c r="G58" i="14"/>
  <c r="G29" i="14"/>
  <c r="G59" i="14" s="1"/>
  <c r="E58" i="14"/>
  <c r="F27" i="14"/>
  <c r="H29" i="14"/>
  <c r="E29" i="14"/>
  <c r="E30" i="14"/>
  <c r="E60" i="14" s="1"/>
  <c r="C28" i="14"/>
  <c r="G27" i="13"/>
  <c r="C57" i="13"/>
  <c r="C28" i="13"/>
  <c r="F57" i="13"/>
  <c r="F28" i="13"/>
  <c r="F58" i="13" s="1"/>
  <c r="G28" i="13"/>
  <c r="C29" i="13"/>
  <c r="C59" i="13" s="1"/>
  <c r="E29" i="13"/>
  <c r="E30" i="13"/>
  <c r="E60" i="13" s="1"/>
  <c r="H27" i="13"/>
  <c r="C27" i="12"/>
  <c r="G57" i="12"/>
  <c r="G28" i="12"/>
  <c r="G58" i="12" s="1"/>
  <c r="E28" i="12"/>
  <c r="E29" i="12" s="1"/>
  <c r="E59" i="12" s="1"/>
  <c r="E57" i="12"/>
  <c r="I27" i="12"/>
  <c r="H27" i="12"/>
  <c r="F27" i="12"/>
  <c r="B44" i="11"/>
  <c r="B7" i="16" s="1"/>
  <c r="BR22" i="6"/>
  <c r="W30" i="6"/>
  <c r="Q25" i="6"/>
  <c r="Q24" i="6"/>
  <c r="BK22" i="6"/>
  <c r="BN23" i="6"/>
  <c r="BN22" i="6"/>
  <c r="BQ23" i="6"/>
  <c r="BM23" i="6"/>
  <c r="BM22" i="6"/>
  <c r="V30" i="6"/>
  <c r="U30" i="6"/>
  <c r="BK23" i="6"/>
  <c r="BQ22" i="6"/>
  <c r="BO23" i="6"/>
  <c r="Q30" i="6"/>
  <c r="BL23" i="6"/>
  <c r="BO22" i="6"/>
  <c r="O30" i="6"/>
  <c r="BR23" i="6"/>
  <c r="BJ23" i="6"/>
  <c r="BP23" i="6"/>
  <c r="X23" i="6"/>
  <c r="O23" i="6"/>
  <c r="U23" i="6"/>
  <c r="AX23" i="6"/>
  <c r="X22" i="6"/>
  <c r="BA23" i="6"/>
  <c r="AK23" i="6"/>
  <c r="AW23" i="6"/>
  <c r="AG23" i="6"/>
  <c r="P23" i="6"/>
  <c r="AV23" i="6"/>
  <c r="AF23" i="6"/>
  <c r="AD23" i="6"/>
  <c r="AS23" i="6"/>
  <c r="BI23" i="6"/>
  <c r="AO23" i="6"/>
  <c r="BE23" i="6"/>
  <c r="AN23" i="6"/>
  <c r="AT23" i="6"/>
  <c r="AC23" i="6"/>
  <c r="AX22" i="6"/>
  <c r="Y23" i="6"/>
  <c r="BB23" i="6"/>
  <c r="AL23" i="6"/>
  <c r="V23" i="6"/>
  <c r="BD23" i="6"/>
  <c r="BC23" i="6"/>
  <c r="AU23" i="6"/>
  <c r="AM23" i="6"/>
  <c r="AE23" i="6"/>
  <c r="W23" i="6"/>
  <c r="BH23" i="6"/>
  <c r="AZ23" i="6"/>
  <c r="AR23" i="6"/>
  <c r="AJ23" i="6"/>
  <c r="AB23" i="6"/>
  <c r="T23" i="6"/>
  <c r="BG23" i="6"/>
  <c r="AY23" i="6"/>
  <c r="AQ23" i="6"/>
  <c r="AI23" i="6"/>
  <c r="AA23" i="6"/>
  <c r="S23" i="6"/>
  <c r="BF23" i="6"/>
  <c r="AP23" i="6"/>
  <c r="AH23" i="6"/>
  <c r="Z23" i="6"/>
  <c r="R23" i="6"/>
  <c r="Q23" i="6"/>
  <c r="O22" i="6"/>
  <c r="O16" i="6"/>
  <c r="O15" i="6"/>
  <c r="O17" i="6"/>
  <c r="D20" i="4"/>
  <c r="B9" i="5"/>
  <c r="K10" i="12" l="1"/>
  <c r="K14" i="12" s="1"/>
  <c r="L9" i="12"/>
  <c r="J26" i="12"/>
  <c r="J27" i="12" s="1"/>
  <c r="J57" i="12" s="1"/>
  <c r="J28" i="12"/>
  <c r="J58" i="12" s="1"/>
  <c r="K9" i="14"/>
  <c r="J10" i="14"/>
  <c r="J14" i="14" s="1"/>
  <c r="J29" i="12"/>
  <c r="J59" i="12" s="1"/>
  <c r="G30" i="14"/>
  <c r="G60" i="14" s="1"/>
  <c r="I27" i="14"/>
  <c r="I26" i="14"/>
  <c r="I26" i="13"/>
  <c r="I27" i="13"/>
  <c r="I57" i="13" s="1"/>
  <c r="K9" i="13"/>
  <c r="J10" i="13"/>
  <c r="J14" i="13" s="1"/>
  <c r="F29" i="13"/>
  <c r="F30" i="13" s="1"/>
  <c r="E31" i="14"/>
  <c r="E34" i="14" s="1"/>
  <c r="F57" i="14"/>
  <c r="H59" i="14"/>
  <c r="E59" i="14"/>
  <c r="C58" i="14"/>
  <c r="C29" i="14"/>
  <c r="C30" i="14"/>
  <c r="C60" i="14" s="1"/>
  <c r="H30" i="14"/>
  <c r="H31" i="14" s="1"/>
  <c r="H61" i="14" s="1"/>
  <c r="F28" i="14"/>
  <c r="E32" i="14"/>
  <c r="E62" i="14" s="1"/>
  <c r="G31" i="14"/>
  <c r="E33" i="14"/>
  <c r="E63" i="14" s="1"/>
  <c r="F60" i="13"/>
  <c r="H57" i="13"/>
  <c r="E59" i="13"/>
  <c r="E31" i="13"/>
  <c r="E32" i="13"/>
  <c r="E62" i="13" s="1"/>
  <c r="G58" i="13"/>
  <c r="H28" i="13"/>
  <c r="F59" i="13"/>
  <c r="F31" i="13"/>
  <c r="F61" i="13" s="1"/>
  <c r="C58" i="13"/>
  <c r="C30" i="13"/>
  <c r="G57" i="13"/>
  <c r="G29" i="13"/>
  <c r="G30" i="13" s="1"/>
  <c r="G60" i="13" s="1"/>
  <c r="C28" i="12"/>
  <c r="C29" i="12" s="1"/>
  <c r="G29" i="12"/>
  <c r="F57" i="12"/>
  <c r="H57" i="12"/>
  <c r="H28" i="12"/>
  <c r="I57" i="12"/>
  <c r="I28" i="12"/>
  <c r="I29" i="12" s="1"/>
  <c r="I59" i="12" s="1"/>
  <c r="F28" i="12"/>
  <c r="E58" i="12"/>
  <c r="E30" i="12"/>
  <c r="E31" i="12" s="1"/>
  <c r="F10" i="6"/>
  <c r="F11" i="6" s="1"/>
  <c r="B45" i="11"/>
  <c r="B8" i="16" s="1"/>
  <c r="R25" i="6"/>
  <c r="R24" i="6"/>
  <c r="B10" i="5"/>
  <c r="G30" i="12" l="1"/>
  <c r="G60" i="12" s="1"/>
  <c r="G31" i="12"/>
  <c r="I57" i="14"/>
  <c r="I28" i="14"/>
  <c r="I58" i="14" s="1"/>
  <c r="J26" i="13"/>
  <c r="J27" i="13" s="1"/>
  <c r="K10" i="13"/>
  <c r="K14" i="13" s="1"/>
  <c r="L9" i="13"/>
  <c r="J26" i="14"/>
  <c r="K10" i="14"/>
  <c r="K14" i="14" s="1"/>
  <c r="L9" i="14"/>
  <c r="J30" i="12"/>
  <c r="J60" i="12" s="1"/>
  <c r="G32" i="14"/>
  <c r="G62" i="14" s="1"/>
  <c r="I28" i="13"/>
  <c r="L10" i="12"/>
  <c r="L14" i="12" s="1"/>
  <c r="M9" i="12"/>
  <c r="G33" i="14"/>
  <c r="G63" i="14" s="1"/>
  <c r="K26" i="12"/>
  <c r="I29" i="13"/>
  <c r="I59" i="13" s="1"/>
  <c r="E64" i="14"/>
  <c r="C59" i="14"/>
  <c r="E61" i="14"/>
  <c r="C31" i="14"/>
  <c r="E36" i="14"/>
  <c r="E66" i="14" s="1"/>
  <c r="F58" i="14"/>
  <c r="F29" i="14"/>
  <c r="C32" i="14"/>
  <c r="C62" i="14" s="1"/>
  <c r="E35" i="14"/>
  <c r="E65" i="14" s="1"/>
  <c r="G61" i="14"/>
  <c r="G34" i="14"/>
  <c r="H60" i="14"/>
  <c r="H32" i="14"/>
  <c r="H33" i="14" s="1"/>
  <c r="H63" i="14" s="1"/>
  <c r="C33" i="14"/>
  <c r="C63" i="14" s="1"/>
  <c r="E33" i="13"/>
  <c r="E61" i="13"/>
  <c r="F32" i="13"/>
  <c r="G59" i="13"/>
  <c r="H58" i="13"/>
  <c r="H29" i="13"/>
  <c r="G31" i="13"/>
  <c r="C60" i="13"/>
  <c r="C31" i="13"/>
  <c r="C32" i="13"/>
  <c r="C62" i="13" s="1"/>
  <c r="C30" i="12"/>
  <c r="G59" i="12"/>
  <c r="E32" i="12"/>
  <c r="E61" i="12"/>
  <c r="F58" i="12"/>
  <c r="F29" i="12"/>
  <c r="I58" i="12"/>
  <c r="G61" i="12"/>
  <c r="E60" i="12"/>
  <c r="H58" i="12"/>
  <c r="G32" i="12"/>
  <c r="G33" i="12" s="1"/>
  <c r="G63" i="12" s="1"/>
  <c r="H29" i="12"/>
  <c r="H30" i="12" s="1"/>
  <c r="H60" i="12" s="1"/>
  <c r="I30" i="12"/>
  <c r="I11" i="6"/>
  <c r="L11" i="6"/>
  <c r="F12" i="6"/>
  <c r="L12" i="6" s="1"/>
  <c r="K11" i="6"/>
  <c r="J11" i="6"/>
  <c r="B46" i="11"/>
  <c r="B9" i="16" s="1"/>
  <c r="S25" i="6"/>
  <c r="S24" i="6"/>
  <c r="T24" i="6"/>
  <c r="T25" i="6"/>
  <c r="I12" i="6"/>
  <c r="K12" i="6"/>
  <c r="J12" i="6"/>
  <c r="F13" i="6"/>
  <c r="L13" i="6" s="1"/>
  <c r="B11" i="5"/>
  <c r="J57" i="13" l="1"/>
  <c r="L10" i="14"/>
  <c r="L14" i="14" s="1"/>
  <c r="M9" i="14"/>
  <c r="K26" i="14"/>
  <c r="J27" i="14"/>
  <c r="L10" i="13"/>
  <c r="L14" i="13" s="1"/>
  <c r="M9" i="13"/>
  <c r="K26" i="13"/>
  <c r="K27" i="13"/>
  <c r="K57" i="13" s="1"/>
  <c r="M10" i="12"/>
  <c r="M14" i="12" s="1"/>
  <c r="N9" i="12"/>
  <c r="I30" i="14"/>
  <c r="I60" i="14" s="1"/>
  <c r="L26" i="12"/>
  <c r="I29" i="14"/>
  <c r="I59" i="14" s="1"/>
  <c r="I58" i="13"/>
  <c r="I30" i="13"/>
  <c r="I60" i="13" s="1"/>
  <c r="J31" i="12"/>
  <c r="J32" i="12" s="1"/>
  <c r="K27" i="12"/>
  <c r="J28" i="13"/>
  <c r="J58" i="13" s="1"/>
  <c r="F30" i="14"/>
  <c r="F60" i="14" s="1"/>
  <c r="G64" i="14"/>
  <c r="H34" i="14"/>
  <c r="H62" i="14"/>
  <c r="G35" i="14"/>
  <c r="C61" i="14"/>
  <c r="E37" i="14"/>
  <c r="E67" i="14" s="1"/>
  <c r="F59" i="14"/>
  <c r="C34" i="14"/>
  <c r="G36" i="14"/>
  <c r="G66" i="14" s="1"/>
  <c r="C33" i="13"/>
  <c r="F33" i="13"/>
  <c r="G61" i="13"/>
  <c r="G32" i="13"/>
  <c r="E34" i="13"/>
  <c r="C35" i="13"/>
  <c r="C65" i="13" s="1"/>
  <c r="H59" i="13"/>
  <c r="H30" i="13"/>
  <c r="C61" i="13"/>
  <c r="C34" i="13"/>
  <c r="C64" i="13" s="1"/>
  <c r="F62" i="13"/>
  <c r="E63" i="13"/>
  <c r="C31" i="12"/>
  <c r="H31" i="12"/>
  <c r="H32" i="12" s="1"/>
  <c r="H62" i="12" s="1"/>
  <c r="J61" i="12"/>
  <c r="E33" i="12"/>
  <c r="E63" i="12" s="1"/>
  <c r="J33" i="12"/>
  <c r="J63" i="12" s="1"/>
  <c r="G34" i="12"/>
  <c r="G35" i="12" s="1"/>
  <c r="G65" i="12" s="1"/>
  <c r="F59" i="12"/>
  <c r="F30" i="12"/>
  <c r="F31" i="12" s="1"/>
  <c r="G62" i="12"/>
  <c r="E62" i="12"/>
  <c r="I60" i="12"/>
  <c r="J62" i="12"/>
  <c r="I31" i="12"/>
  <c r="I32" i="12" s="1"/>
  <c r="H59" i="12"/>
  <c r="B47" i="11"/>
  <c r="B10" i="16" s="1"/>
  <c r="U25" i="6"/>
  <c r="U24" i="6"/>
  <c r="I13" i="6"/>
  <c r="J13" i="6"/>
  <c r="K13" i="6"/>
  <c r="F14" i="6"/>
  <c r="L14" i="6" s="1"/>
  <c r="B12" i="5"/>
  <c r="B13" i="5"/>
  <c r="J57" i="14" l="1"/>
  <c r="J31" i="14"/>
  <c r="J61" i="14" s="1"/>
  <c r="J28" i="14"/>
  <c r="J58" i="14" s="1"/>
  <c r="I31" i="14"/>
  <c r="K28" i="13"/>
  <c r="K58" i="13" s="1"/>
  <c r="K57" i="12"/>
  <c r="N10" i="12"/>
  <c r="N14" i="12" s="1"/>
  <c r="O9" i="12"/>
  <c r="J29" i="14"/>
  <c r="J59" i="14" s="1"/>
  <c r="M10" i="14"/>
  <c r="M14" i="14" s="1"/>
  <c r="N9" i="14"/>
  <c r="I32" i="13"/>
  <c r="I62" i="13" s="1"/>
  <c r="I32" i="14"/>
  <c r="I62" i="14" s="1"/>
  <c r="H35" i="14"/>
  <c r="H65" i="14" s="1"/>
  <c r="M26" i="12"/>
  <c r="M27" i="12"/>
  <c r="M57" i="12" s="1"/>
  <c r="M28" i="12"/>
  <c r="M58" i="12" s="1"/>
  <c r="M10" i="13"/>
  <c r="M14" i="13" s="1"/>
  <c r="N9" i="13"/>
  <c r="L26" i="14"/>
  <c r="L26" i="13"/>
  <c r="L27" i="13"/>
  <c r="L57" i="13" s="1"/>
  <c r="L28" i="13"/>
  <c r="L58" i="13" s="1"/>
  <c r="J29" i="13"/>
  <c r="J59" i="13" s="1"/>
  <c r="I31" i="13"/>
  <c r="J30" i="14"/>
  <c r="J60" i="14" s="1"/>
  <c r="K27" i="14"/>
  <c r="K57" i="14" s="1"/>
  <c r="H36" i="14"/>
  <c r="H66" i="14" s="1"/>
  <c r="L27" i="12"/>
  <c r="K29" i="13"/>
  <c r="K59" i="13" s="1"/>
  <c r="K28" i="12"/>
  <c r="F31" i="14"/>
  <c r="C64" i="14"/>
  <c r="E38" i="14"/>
  <c r="C35" i="14"/>
  <c r="G37" i="14"/>
  <c r="I61" i="14"/>
  <c r="G65" i="14"/>
  <c r="H64" i="14"/>
  <c r="H60" i="13"/>
  <c r="E64" i="13"/>
  <c r="F63" i="13"/>
  <c r="C37" i="13"/>
  <c r="C67" i="13" s="1"/>
  <c r="G62" i="13"/>
  <c r="G33" i="13"/>
  <c r="C63" i="13"/>
  <c r="E35" i="13"/>
  <c r="C36" i="13"/>
  <c r="G34" i="13"/>
  <c r="G64" i="13" s="1"/>
  <c r="F34" i="13"/>
  <c r="H31" i="13"/>
  <c r="H32" i="13" s="1"/>
  <c r="C32" i="12"/>
  <c r="C33" i="12" s="1"/>
  <c r="C34" i="12" s="1"/>
  <c r="H61" i="12"/>
  <c r="G64" i="12"/>
  <c r="F32" i="12"/>
  <c r="F62" i="12" s="1"/>
  <c r="J34" i="12"/>
  <c r="E34" i="12"/>
  <c r="I61" i="12"/>
  <c r="F60" i="12"/>
  <c r="G36" i="12"/>
  <c r="H33" i="12"/>
  <c r="I62" i="12"/>
  <c r="F61" i="12"/>
  <c r="I33" i="12"/>
  <c r="I63" i="12" s="1"/>
  <c r="B48" i="11"/>
  <c r="B11" i="16" s="1"/>
  <c r="V25" i="6"/>
  <c r="V24" i="6"/>
  <c r="I14" i="6"/>
  <c r="J14" i="6"/>
  <c r="K14" i="6"/>
  <c r="F15" i="6"/>
  <c r="L15" i="6" s="1"/>
  <c r="B14" i="5"/>
  <c r="K58" i="12" l="1"/>
  <c r="J33" i="14"/>
  <c r="J63" i="14" s="1"/>
  <c r="M27" i="13"/>
  <c r="M57" i="13" s="1"/>
  <c r="M26" i="13"/>
  <c r="M28" i="13" s="1"/>
  <c r="M58" i="13" s="1"/>
  <c r="O9" i="14"/>
  <c r="N10" i="14"/>
  <c r="N14" i="14" s="1"/>
  <c r="K29" i="12"/>
  <c r="J32" i="14"/>
  <c r="J62" i="14" s="1"/>
  <c r="L29" i="13"/>
  <c r="M29" i="12"/>
  <c r="M59" i="12" s="1"/>
  <c r="M26" i="14"/>
  <c r="N26" i="12"/>
  <c r="N27" i="12" s="1"/>
  <c r="N57" i="12" s="1"/>
  <c r="N28" i="12"/>
  <c r="N58" i="12" s="1"/>
  <c r="J34" i="14"/>
  <c r="J64" i="14" s="1"/>
  <c r="K30" i="13"/>
  <c r="I61" i="13"/>
  <c r="K28" i="14"/>
  <c r="I33" i="14"/>
  <c r="I63" i="14" s="1"/>
  <c r="L57" i="12"/>
  <c r="K29" i="14"/>
  <c r="K59" i="14" s="1"/>
  <c r="L28" i="12"/>
  <c r="N10" i="13"/>
  <c r="N14" i="13" s="1"/>
  <c r="O9" i="13"/>
  <c r="J31" i="13"/>
  <c r="J61" i="13" s="1"/>
  <c r="I33" i="13"/>
  <c r="I63" i="13" s="1"/>
  <c r="J30" i="13"/>
  <c r="J60" i="13" s="1"/>
  <c r="L27" i="14"/>
  <c r="P9" i="12"/>
  <c r="O10" i="12"/>
  <c r="O14" i="12" s="1"/>
  <c r="H37" i="14"/>
  <c r="H67" i="14" s="1"/>
  <c r="F61" i="14"/>
  <c r="F32" i="14"/>
  <c r="F33" i="14" s="1"/>
  <c r="F63" i="14" s="1"/>
  <c r="G67" i="14"/>
  <c r="G38" i="14"/>
  <c r="E68" i="14"/>
  <c r="E39" i="14"/>
  <c r="C65" i="14"/>
  <c r="C36" i="14"/>
  <c r="H62" i="13"/>
  <c r="G35" i="13"/>
  <c r="G36" i="13" s="1"/>
  <c r="C66" i="13"/>
  <c r="F64" i="13"/>
  <c r="F35" i="13"/>
  <c r="E65" i="13"/>
  <c r="E36" i="13"/>
  <c r="H61" i="13"/>
  <c r="H33" i="13"/>
  <c r="C38" i="13"/>
  <c r="G63" i="13"/>
  <c r="C35" i="12"/>
  <c r="F33" i="12"/>
  <c r="E64" i="12"/>
  <c r="E35" i="12"/>
  <c r="E65" i="12" s="1"/>
  <c r="J64" i="12"/>
  <c r="J35" i="12"/>
  <c r="G66" i="12"/>
  <c r="G37" i="12"/>
  <c r="I34" i="12"/>
  <c r="H63" i="12"/>
  <c r="H34" i="12"/>
  <c r="B49" i="11"/>
  <c r="B12" i="16" s="1"/>
  <c r="W25" i="6"/>
  <c r="W24" i="6"/>
  <c r="I15" i="6"/>
  <c r="K15" i="6"/>
  <c r="J15" i="6"/>
  <c r="F16" i="6"/>
  <c r="L16" i="6" s="1"/>
  <c r="B15" i="5"/>
  <c r="L57" i="14" l="1"/>
  <c r="M31" i="12"/>
  <c r="M30" i="12"/>
  <c r="M60" i="12" s="1"/>
  <c r="J32" i="13"/>
  <c r="J36" i="14"/>
  <c r="J66" i="14" s="1"/>
  <c r="L28" i="14"/>
  <c r="L58" i="14" s="1"/>
  <c r="K58" i="14"/>
  <c r="K31" i="14"/>
  <c r="K61" i="14" s="1"/>
  <c r="K60" i="13"/>
  <c r="K31" i="13"/>
  <c r="K30" i="14"/>
  <c r="K60" i="14" s="1"/>
  <c r="K30" i="12"/>
  <c r="K59" i="12"/>
  <c r="N26" i="14"/>
  <c r="O10" i="14"/>
  <c r="O14" i="14" s="1"/>
  <c r="P9" i="14"/>
  <c r="M30" i="13"/>
  <c r="M60" i="13" s="1"/>
  <c r="O26" i="12"/>
  <c r="O27" i="12" s="1"/>
  <c r="O57" i="12" s="1"/>
  <c r="O28" i="12"/>
  <c r="O58" i="12" s="1"/>
  <c r="P9" i="13"/>
  <c r="O10" i="13"/>
  <c r="O14" i="13" s="1"/>
  <c r="I34" i="13"/>
  <c r="I35" i="13" s="1"/>
  <c r="Q9" i="12"/>
  <c r="P10" i="12"/>
  <c r="P14" i="12" s="1"/>
  <c r="H38" i="14"/>
  <c r="N26" i="13"/>
  <c r="N27" i="13" s="1"/>
  <c r="N57" i="13" s="1"/>
  <c r="L29" i="14"/>
  <c r="L59" i="14" s="1"/>
  <c r="L59" i="13"/>
  <c r="L30" i="13"/>
  <c r="M29" i="13"/>
  <c r="M59" i="13" s="1"/>
  <c r="I35" i="14"/>
  <c r="I65" i="14" s="1"/>
  <c r="L58" i="12"/>
  <c r="L30" i="12"/>
  <c r="L29" i="12"/>
  <c r="I34" i="14"/>
  <c r="I64" i="14" s="1"/>
  <c r="N29" i="12"/>
  <c r="M27" i="14"/>
  <c r="J35" i="14"/>
  <c r="J65" i="14" s="1"/>
  <c r="F62" i="14"/>
  <c r="F34" i="14"/>
  <c r="F64" i="14" s="1"/>
  <c r="F35" i="14"/>
  <c r="F65" i="14" s="1"/>
  <c r="E69" i="14"/>
  <c r="E40" i="14"/>
  <c r="C66" i="14"/>
  <c r="C37" i="14"/>
  <c r="F36" i="14"/>
  <c r="G68" i="14"/>
  <c r="G39" i="14"/>
  <c r="G66" i="13"/>
  <c r="G37" i="13"/>
  <c r="G65" i="13"/>
  <c r="F65" i="13"/>
  <c r="F36" i="13"/>
  <c r="E66" i="13"/>
  <c r="E37" i="13"/>
  <c r="H63" i="13"/>
  <c r="H34" i="13"/>
  <c r="C68" i="13"/>
  <c r="C39" i="13"/>
  <c r="C36" i="12"/>
  <c r="C37" i="12" s="1"/>
  <c r="F63" i="12"/>
  <c r="F34" i="12"/>
  <c r="F35" i="12" s="1"/>
  <c r="F65" i="12" s="1"/>
  <c r="E36" i="12"/>
  <c r="J65" i="12"/>
  <c r="J36" i="12"/>
  <c r="J66" i="12" s="1"/>
  <c r="H64" i="12"/>
  <c r="H35" i="12"/>
  <c r="G67" i="12"/>
  <c r="G38" i="12"/>
  <c r="I64" i="12"/>
  <c r="I35" i="12"/>
  <c r="B50" i="11"/>
  <c r="B13" i="16" s="1"/>
  <c r="X25" i="6"/>
  <c r="X24" i="6"/>
  <c r="I16" i="6"/>
  <c r="J16" i="6"/>
  <c r="K16" i="6"/>
  <c r="F17" i="6"/>
  <c r="L17" i="6" s="1"/>
  <c r="B16" i="5"/>
  <c r="I65" i="13" l="1"/>
  <c r="M33" i="12"/>
  <c r="O26" i="14"/>
  <c r="O27" i="14"/>
  <c r="O57" i="14" s="1"/>
  <c r="O28" i="14"/>
  <c r="O58" i="14" s="1"/>
  <c r="K32" i="14"/>
  <c r="O29" i="12"/>
  <c r="L30" i="14"/>
  <c r="K60" i="12"/>
  <c r="K31" i="12"/>
  <c r="K32" i="12" s="1"/>
  <c r="M31" i="13"/>
  <c r="Q9" i="14"/>
  <c r="P10" i="14"/>
  <c r="P14" i="14" s="1"/>
  <c r="M57" i="14"/>
  <c r="M28" i="14"/>
  <c r="M32" i="13"/>
  <c r="M62" i="13" s="1"/>
  <c r="L31" i="12"/>
  <c r="L61" i="12" s="1"/>
  <c r="L60" i="12"/>
  <c r="P26" i="12"/>
  <c r="P27" i="12"/>
  <c r="P57" i="12" s="1"/>
  <c r="P28" i="12"/>
  <c r="P58" i="12" s="1"/>
  <c r="R9" i="12"/>
  <c r="Q10" i="12"/>
  <c r="Q14" i="12" s="1"/>
  <c r="H39" i="14"/>
  <c r="H69" i="14" s="1"/>
  <c r="H68" i="14"/>
  <c r="J62" i="13"/>
  <c r="J33" i="13"/>
  <c r="J63" i="13" s="1"/>
  <c r="N30" i="13"/>
  <c r="N60" i="13" s="1"/>
  <c r="I64" i="13"/>
  <c r="N30" i="12"/>
  <c r="N59" i="12"/>
  <c r="N29" i="13"/>
  <c r="N59" i="13" s="1"/>
  <c r="O26" i="13"/>
  <c r="O27" i="13"/>
  <c r="O57" i="13" s="1"/>
  <c r="N27" i="14"/>
  <c r="N28" i="14" s="1"/>
  <c r="I36" i="14"/>
  <c r="I66" i="14" s="1"/>
  <c r="N28" i="13"/>
  <c r="N58" i="13" s="1"/>
  <c r="J37" i="14"/>
  <c r="Q9" i="13"/>
  <c r="P10" i="13"/>
  <c r="P14" i="13" s="1"/>
  <c r="L31" i="14"/>
  <c r="L61" i="14" s="1"/>
  <c r="K61" i="13"/>
  <c r="K32" i="13"/>
  <c r="K62" i="13" s="1"/>
  <c r="L32" i="12"/>
  <c r="L62" i="12" s="1"/>
  <c r="L59" i="12"/>
  <c r="L32" i="14"/>
  <c r="L62" i="14" s="1"/>
  <c r="I36" i="13"/>
  <c r="K33" i="13"/>
  <c r="K63" i="13" s="1"/>
  <c r="L33" i="12"/>
  <c r="L63" i="12" s="1"/>
  <c r="L60" i="13"/>
  <c r="L31" i="13"/>
  <c r="M33" i="13"/>
  <c r="M63" i="13" s="1"/>
  <c r="M32" i="12"/>
  <c r="M61" i="12"/>
  <c r="G69" i="14"/>
  <c r="G40" i="14"/>
  <c r="E70" i="14"/>
  <c r="E41" i="14"/>
  <c r="F66" i="14"/>
  <c r="F37" i="14"/>
  <c r="C67" i="14"/>
  <c r="C38" i="14"/>
  <c r="C69" i="13"/>
  <c r="C40" i="13"/>
  <c r="E67" i="13"/>
  <c r="E38" i="13"/>
  <c r="H64" i="13"/>
  <c r="H35" i="13"/>
  <c r="F66" i="13"/>
  <c r="F37" i="13"/>
  <c r="G67" i="13"/>
  <c r="G38" i="13"/>
  <c r="F64" i="12"/>
  <c r="C38" i="12"/>
  <c r="F36" i="12"/>
  <c r="F66" i="12" s="1"/>
  <c r="J37" i="12"/>
  <c r="E66" i="12"/>
  <c r="E37" i="12"/>
  <c r="I65" i="12"/>
  <c r="I36" i="12"/>
  <c r="H65" i="12"/>
  <c r="H36" i="12"/>
  <c r="G68" i="12"/>
  <c r="G39" i="12"/>
  <c r="B51" i="11"/>
  <c r="B14" i="16" s="1"/>
  <c r="Y24" i="6"/>
  <c r="Y25" i="6"/>
  <c r="I17" i="6"/>
  <c r="J17" i="6"/>
  <c r="K17" i="6"/>
  <c r="F18" i="6"/>
  <c r="L18" i="6" s="1"/>
  <c r="B17" i="5"/>
  <c r="N58" i="14" l="1"/>
  <c r="N29" i="14"/>
  <c r="N59" i="14" s="1"/>
  <c r="K62" i="12"/>
  <c r="M58" i="14"/>
  <c r="M62" i="12"/>
  <c r="L34" i="12"/>
  <c r="L64" i="12" s="1"/>
  <c r="P29" i="12"/>
  <c r="N31" i="13"/>
  <c r="O29" i="14"/>
  <c r="I37" i="13"/>
  <c r="I66" i="13"/>
  <c r="M34" i="12"/>
  <c r="M64" i="12" s="1"/>
  <c r="M63" i="12"/>
  <c r="I37" i="14"/>
  <c r="P26" i="13"/>
  <c r="P27" i="13" s="1"/>
  <c r="O59" i="12"/>
  <c r="K61" i="12"/>
  <c r="K34" i="12"/>
  <c r="K64" i="12" s="1"/>
  <c r="K35" i="13"/>
  <c r="K65" i="13" s="1"/>
  <c r="K33" i="12"/>
  <c r="K63" i="12" s="1"/>
  <c r="Q26" i="12"/>
  <c r="P26" i="14"/>
  <c r="P27" i="14"/>
  <c r="P57" i="14" s="1"/>
  <c r="P28" i="14"/>
  <c r="P58" i="14" s="1"/>
  <c r="K62" i="14"/>
  <c r="K33" i="14"/>
  <c r="K34" i="14" s="1"/>
  <c r="L61" i="13"/>
  <c r="J34" i="13"/>
  <c r="S9" i="12"/>
  <c r="R10" i="12"/>
  <c r="R14" i="12" s="1"/>
  <c r="O30" i="12"/>
  <c r="O60" i="12" s="1"/>
  <c r="L32" i="13"/>
  <c r="L33" i="13" s="1"/>
  <c r="J67" i="14"/>
  <c r="J38" i="14"/>
  <c r="N60" i="12"/>
  <c r="N31" i="12"/>
  <c r="H40" i="14"/>
  <c r="H70" i="14" s="1"/>
  <c r="M34" i="13"/>
  <c r="L35" i="12"/>
  <c r="L65" i="12" s="1"/>
  <c r="M29" i="14"/>
  <c r="M59" i="14" s="1"/>
  <c r="L33" i="14"/>
  <c r="L63" i="14" s="1"/>
  <c r="R9" i="13"/>
  <c r="Q10" i="13"/>
  <c r="Q14" i="13" s="1"/>
  <c r="R9" i="14"/>
  <c r="Q10" i="14"/>
  <c r="Q14" i="14" s="1"/>
  <c r="K34" i="13"/>
  <c r="N57" i="14"/>
  <c r="O28" i="13"/>
  <c r="I38" i="13"/>
  <c r="I68" i="13" s="1"/>
  <c r="M61" i="13"/>
  <c r="M35" i="13"/>
  <c r="M65" i="13" s="1"/>
  <c r="L60" i="14"/>
  <c r="L34" i="14"/>
  <c r="L64" i="14" s="1"/>
  <c r="H41" i="14"/>
  <c r="H71" i="14" s="1"/>
  <c r="F67" i="14"/>
  <c r="F38" i="14"/>
  <c r="I67" i="14"/>
  <c r="I38" i="14"/>
  <c r="E71" i="14"/>
  <c r="E42" i="14"/>
  <c r="C68" i="14"/>
  <c r="C39" i="14"/>
  <c r="G70" i="14"/>
  <c r="G41" i="14"/>
  <c r="G68" i="13"/>
  <c r="G39" i="13"/>
  <c r="H65" i="13"/>
  <c r="H36" i="13"/>
  <c r="E68" i="13"/>
  <c r="E39" i="13"/>
  <c r="C70" i="13"/>
  <c r="C41" i="13"/>
  <c r="F67" i="13"/>
  <c r="F38" i="13"/>
  <c r="C39" i="12"/>
  <c r="C40" i="12" s="1"/>
  <c r="F37" i="12"/>
  <c r="J38" i="12"/>
  <c r="J39" i="12" s="1"/>
  <c r="J69" i="12" s="1"/>
  <c r="J67" i="12"/>
  <c r="E67" i="12"/>
  <c r="E38" i="12"/>
  <c r="I66" i="12"/>
  <c r="I37" i="12"/>
  <c r="G69" i="12"/>
  <c r="G40" i="12"/>
  <c r="H66" i="12"/>
  <c r="H37" i="12"/>
  <c r="B52" i="11"/>
  <c r="B15" i="16" s="1"/>
  <c r="Z24" i="6"/>
  <c r="Z25" i="6"/>
  <c r="I18" i="6"/>
  <c r="K18" i="6"/>
  <c r="J18" i="6"/>
  <c r="F19" i="6"/>
  <c r="L19" i="6" s="1"/>
  <c r="B18" i="5"/>
  <c r="P57" i="13" l="1"/>
  <c r="P28" i="13"/>
  <c r="P58" i="13" s="1"/>
  <c r="P29" i="13"/>
  <c r="P59" i="13" s="1"/>
  <c r="L63" i="13"/>
  <c r="L34" i="13"/>
  <c r="L64" i="13" s="1"/>
  <c r="K64" i="14"/>
  <c r="Q26" i="14"/>
  <c r="N61" i="13"/>
  <c r="N32" i="13"/>
  <c r="N33" i="13" s="1"/>
  <c r="S9" i="14"/>
  <c r="R10" i="14"/>
  <c r="R14" i="14" s="1"/>
  <c r="L36" i="12"/>
  <c r="L66" i="12" s="1"/>
  <c r="J64" i="13"/>
  <c r="J36" i="13"/>
  <c r="J66" i="13" s="1"/>
  <c r="J35" i="13"/>
  <c r="M30" i="14"/>
  <c r="J68" i="14"/>
  <c r="J39" i="14"/>
  <c r="K63" i="14"/>
  <c r="K64" i="13"/>
  <c r="K36" i="13"/>
  <c r="N32" i="12"/>
  <c r="N33" i="12" s="1"/>
  <c r="N61" i="12"/>
  <c r="L35" i="14"/>
  <c r="L65" i="14" s="1"/>
  <c r="P29" i="14"/>
  <c r="P59" i="14" s="1"/>
  <c r="P59" i="12"/>
  <c r="P30" i="12"/>
  <c r="N31" i="14"/>
  <c r="N61" i="14" s="1"/>
  <c r="L62" i="13"/>
  <c r="L35" i="13"/>
  <c r="L65" i="13" s="1"/>
  <c r="Q26" i="13"/>
  <c r="O58" i="13"/>
  <c r="O29" i="13"/>
  <c r="H42" i="14"/>
  <c r="Q27" i="12"/>
  <c r="I67" i="13"/>
  <c r="I39" i="13"/>
  <c r="I69" i="13" s="1"/>
  <c r="I40" i="13"/>
  <c r="I70" i="13" s="1"/>
  <c r="L36" i="13"/>
  <c r="L66" i="13" s="1"/>
  <c r="S9" i="13"/>
  <c r="R10" i="13"/>
  <c r="R14" i="13" s="1"/>
  <c r="R26" i="12"/>
  <c r="R27" i="12" s="1"/>
  <c r="K35" i="14"/>
  <c r="K65" i="14" s="1"/>
  <c r="O31" i="12"/>
  <c r="M36" i="12"/>
  <c r="M66" i="12" s="1"/>
  <c r="M35" i="12"/>
  <c r="M36" i="13"/>
  <c r="N30" i="14"/>
  <c r="K35" i="12"/>
  <c r="M64" i="13"/>
  <c r="T9" i="12"/>
  <c r="S10" i="12"/>
  <c r="S14" i="12" s="1"/>
  <c r="O59" i="14"/>
  <c r="O30" i="14"/>
  <c r="F68" i="14"/>
  <c r="F39" i="14"/>
  <c r="E72" i="14"/>
  <c r="E43" i="14"/>
  <c r="C69" i="14"/>
  <c r="C40" i="14"/>
  <c r="I68" i="14"/>
  <c r="I39" i="14"/>
  <c r="G71" i="14"/>
  <c r="G42" i="14"/>
  <c r="H66" i="13"/>
  <c r="H37" i="13"/>
  <c r="F68" i="13"/>
  <c r="F39" i="13"/>
  <c r="C71" i="13"/>
  <c r="C42" i="13"/>
  <c r="G69" i="13"/>
  <c r="G40" i="13"/>
  <c r="E69" i="13"/>
  <c r="E40" i="13"/>
  <c r="F67" i="12"/>
  <c r="F38" i="12"/>
  <c r="F68" i="12" s="1"/>
  <c r="C41" i="12"/>
  <c r="C42" i="12" s="1"/>
  <c r="C43" i="12" s="1"/>
  <c r="C44" i="12" s="1"/>
  <c r="E68" i="12"/>
  <c r="E39" i="12"/>
  <c r="J68" i="12"/>
  <c r="J40" i="12"/>
  <c r="H67" i="12"/>
  <c r="H38" i="12"/>
  <c r="G70" i="12"/>
  <c r="G41" i="12"/>
  <c r="I67" i="12"/>
  <c r="I38" i="12"/>
  <c r="B53" i="11"/>
  <c r="B16" i="16" s="1"/>
  <c r="AA24" i="6"/>
  <c r="AA25" i="6"/>
  <c r="I19" i="6"/>
  <c r="K19" i="6"/>
  <c r="J19" i="6"/>
  <c r="F20" i="6"/>
  <c r="L20" i="6" s="1"/>
  <c r="B19" i="5"/>
  <c r="N63" i="12" l="1"/>
  <c r="R28" i="12"/>
  <c r="R58" i="12" s="1"/>
  <c r="R57" i="12"/>
  <c r="N63" i="13"/>
  <c r="N60" i="14"/>
  <c r="N32" i="14"/>
  <c r="O61" i="12"/>
  <c r="O32" i="12"/>
  <c r="M60" i="14"/>
  <c r="M31" i="14"/>
  <c r="Q27" i="14"/>
  <c r="Q57" i="14" s="1"/>
  <c r="M66" i="13"/>
  <c r="P60" i="12"/>
  <c r="P31" i="12"/>
  <c r="P32" i="12"/>
  <c r="P62" i="12" s="1"/>
  <c r="L36" i="14"/>
  <c r="R26" i="14"/>
  <c r="R27" i="14"/>
  <c r="R57" i="14" s="1"/>
  <c r="R28" i="14"/>
  <c r="R58" i="14" s="1"/>
  <c r="S26" i="12"/>
  <c r="S27" i="12" s="1"/>
  <c r="H43" i="14"/>
  <c r="H72" i="14"/>
  <c r="Q27" i="13"/>
  <c r="S10" i="14"/>
  <c r="S14" i="14" s="1"/>
  <c r="T9" i="14"/>
  <c r="K66" i="13"/>
  <c r="K37" i="13"/>
  <c r="K67" i="13" s="1"/>
  <c r="O31" i="14"/>
  <c r="O60" i="14"/>
  <c r="O32" i="14"/>
  <c r="O62" i="14" s="1"/>
  <c r="U9" i="12"/>
  <c r="T10" i="12"/>
  <c r="T14" i="12" s="1"/>
  <c r="I41" i="13"/>
  <c r="P30" i="14"/>
  <c r="P60" i="14" s="1"/>
  <c r="K38" i="13"/>
  <c r="K36" i="14"/>
  <c r="K37" i="14" s="1"/>
  <c r="I42" i="13"/>
  <c r="I72" i="13" s="1"/>
  <c r="J65" i="13"/>
  <c r="L37" i="12"/>
  <c r="Q57" i="12"/>
  <c r="Q28" i="12"/>
  <c r="Q29" i="12"/>
  <c r="Q59" i="12" s="1"/>
  <c r="Q30" i="12"/>
  <c r="P30" i="13"/>
  <c r="M65" i="12"/>
  <c r="M37" i="12"/>
  <c r="M38" i="12" s="1"/>
  <c r="M37" i="13"/>
  <c r="R26" i="13"/>
  <c r="O59" i="13"/>
  <c r="O30" i="13"/>
  <c r="L37" i="13"/>
  <c r="L67" i="13" s="1"/>
  <c r="J69" i="14"/>
  <c r="J40" i="14"/>
  <c r="J37" i="13"/>
  <c r="P31" i="13"/>
  <c r="P61" i="13" s="1"/>
  <c r="K65" i="12"/>
  <c r="S10" i="13"/>
  <c r="S14" i="13" s="1"/>
  <c r="T9" i="13"/>
  <c r="K36" i="12"/>
  <c r="K66" i="12" s="1"/>
  <c r="N62" i="12"/>
  <c r="N34" i="12"/>
  <c r="N64" i="12" s="1"/>
  <c r="N62" i="13"/>
  <c r="N34" i="13"/>
  <c r="N64" i="13" s="1"/>
  <c r="E73" i="14"/>
  <c r="E44" i="14"/>
  <c r="F69" i="14"/>
  <c r="F40" i="14"/>
  <c r="I69" i="14"/>
  <c r="I40" i="14"/>
  <c r="C70" i="14"/>
  <c r="C41" i="14"/>
  <c r="G72" i="14"/>
  <c r="G43" i="14"/>
  <c r="G70" i="13"/>
  <c r="G41" i="13"/>
  <c r="K68" i="13"/>
  <c r="K39" i="13"/>
  <c r="E70" i="13"/>
  <c r="E41" i="13"/>
  <c r="C72" i="13"/>
  <c r="C43" i="13"/>
  <c r="F69" i="13"/>
  <c r="F40" i="13"/>
  <c r="H67" i="13"/>
  <c r="H38" i="13"/>
  <c r="F39" i="12"/>
  <c r="F69" i="12" s="1"/>
  <c r="C45" i="12"/>
  <c r="C46" i="12" s="1"/>
  <c r="C47" i="12" s="1"/>
  <c r="C48" i="12" s="1"/>
  <c r="C49" i="12" s="1"/>
  <c r="C50" i="12" s="1"/>
  <c r="C51" i="12" s="1"/>
  <c r="C52" i="12" s="1"/>
  <c r="C53" i="12" s="1"/>
  <c r="C54" i="12" s="1"/>
  <c r="C55" i="12" s="1"/>
  <c r="J70" i="12"/>
  <c r="J41" i="12"/>
  <c r="E40" i="12"/>
  <c r="E69" i="12"/>
  <c r="G71" i="12"/>
  <c r="G42" i="12"/>
  <c r="I68" i="12"/>
  <c r="I39" i="12"/>
  <c r="H68" i="12"/>
  <c r="H39" i="12"/>
  <c r="B54" i="11"/>
  <c r="B17" i="16" s="1"/>
  <c r="AB24" i="6"/>
  <c r="AB25" i="6"/>
  <c r="I20" i="6"/>
  <c r="J20" i="6"/>
  <c r="K20" i="6"/>
  <c r="F21" i="6"/>
  <c r="L21" i="6" s="1"/>
  <c r="B20" i="5"/>
  <c r="M68" i="12" l="1"/>
  <c r="S28" i="12"/>
  <c r="S58" i="12" s="1"/>
  <c r="S57" i="12"/>
  <c r="K67" i="14"/>
  <c r="O33" i="13"/>
  <c r="O63" i="13" s="1"/>
  <c r="M38" i="13"/>
  <c r="M67" i="13"/>
  <c r="Q57" i="13"/>
  <c r="Q28" i="13"/>
  <c r="P61" i="12"/>
  <c r="M39" i="13"/>
  <c r="M69" i="13" s="1"/>
  <c r="K37" i="12"/>
  <c r="K38" i="12" s="1"/>
  <c r="M41" i="13"/>
  <c r="M71" i="13" s="1"/>
  <c r="P32" i="13"/>
  <c r="I71" i="13"/>
  <c r="O34" i="14"/>
  <c r="O64" i="14" s="1"/>
  <c r="T10" i="14"/>
  <c r="T14" i="14" s="1"/>
  <c r="U9" i="14"/>
  <c r="R29" i="14"/>
  <c r="P33" i="12"/>
  <c r="M61" i="14"/>
  <c r="N35" i="13"/>
  <c r="T10" i="13"/>
  <c r="T14" i="13" s="1"/>
  <c r="U9" i="13"/>
  <c r="M67" i="12"/>
  <c r="M39" i="12"/>
  <c r="M69" i="12" s="1"/>
  <c r="Q31" i="12"/>
  <c r="Q60" i="12"/>
  <c r="S26" i="14"/>
  <c r="S27" i="14"/>
  <c r="S57" i="14" s="1"/>
  <c r="S28" i="14"/>
  <c r="S58" i="14" s="1"/>
  <c r="H73" i="14"/>
  <c r="H44" i="14"/>
  <c r="N62" i="14"/>
  <c r="O60" i="13"/>
  <c r="O32" i="13"/>
  <c r="O62" i="13" s="1"/>
  <c r="S26" i="13"/>
  <c r="L67" i="12"/>
  <c r="L38" i="12"/>
  <c r="O61" i="14"/>
  <c r="O33" i="14"/>
  <c r="L38" i="13"/>
  <c r="R29" i="12"/>
  <c r="U10" i="12"/>
  <c r="U14" i="12" s="1"/>
  <c r="V9" i="12"/>
  <c r="O62" i="12"/>
  <c r="O33" i="12"/>
  <c r="I43" i="13"/>
  <c r="I73" i="13" s="1"/>
  <c r="J67" i="13"/>
  <c r="J39" i="13"/>
  <c r="J69" i="13" s="1"/>
  <c r="O31" i="13"/>
  <c r="O61" i="13" s="1"/>
  <c r="Q58" i="12"/>
  <c r="J38" i="13"/>
  <c r="M32" i="14"/>
  <c r="P31" i="14"/>
  <c r="P61" i="14" s="1"/>
  <c r="N33" i="14"/>
  <c r="O34" i="12"/>
  <c r="O64" i="12" s="1"/>
  <c r="J41" i="14"/>
  <c r="J70" i="14"/>
  <c r="R27" i="13"/>
  <c r="R57" i="13" s="1"/>
  <c r="P60" i="13"/>
  <c r="K66" i="14"/>
  <c r="K39" i="14"/>
  <c r="K69" i="14" s="1"/>
  <c r="K38" i="14"/>
  <c r="K68" i="14" s="1"/>
  <c r="M40" i="13"/>
  <c r="M70" i="13" s="1"/>
  <c r="T26" i="12"/>
  <c r="N35" i="12"/>
  <c r="L66" i="14"/>
  <c r="L37" i="14"/>
  <c r="P32" i="14"/>
  <c r="P62" i="14" s="1"/>
  <c r="N36" i="13"/>
  <c r="N66" i="13" s="1"/>
  <c r="Q28" i="14"/>
  <c r="I70" i="14"/>
  <c r="I41" i="14"/>
  <c r="G73" i="14"/>
  <c r="G44" i="14"/>
  <c r="F70" i="14"/>
  <c r="F41" i="14"/>
  <c r="C71" i="14"/>
  <c r="C42" i="14"/>
  <c r="E74" i="14"/>
  <c r="E45" i="14"/>
  <c r="E71" i="13"/>
  <c r="E42" i="13"/>
  <c r="F70" i="13"/>
  <c r="F41" i="13"/>
  <c r="H68" i="13"/>
  <c r="H39" i="13"/>
  <c r="C73" i="13"/>
  <c r="C44" i="13"/>
  <c r="G71" i="13"/>
  <c r="G42" i="13"/>
  <c r="K69" i="13"/>
  <c r="K40" i="13"/>
  <c r="F40" i="12"/>
  <c r="E70" i="12"/>
  <c r="J71" i="12"/>
  <c r="J42" i="12"/>
  <c r="J72" i="12" s="1"/>
  <c r="E41" i="12"/>
  <c r="E42" i="12" s="1"/>
  <c r="E72" i="12" s="1"/>
  <c r="G72" i="12"/>
  <c r="G43" i="12"/>
  <c r="H69" i="12"/>
  <c r="H40" i="12"/>
  <c r="I69" i="12"/>
  <c r="I40" i="12"/>
  <c r="B55" i="11"/>
  <c r="B18" i="16" s="1"/>
  <c r="AC25" i="6"/>
  <c r="AC24" i="6"/>
  <c r="I21" i="6"/>
  <c r="J21" i="6"/>
  <c r="K21" i="6"/>
  <c r="F22" i="6"/>
  <c r="L22" i="6" s="1"/>
  <c r="B21" i="5"/>
  <c r="K39" i="12" l="1"/>
  <c r="K69" i="12" s="1"/>
  <c r="K68" i="12"/>
  <c r="J68" i="13"/>
  <c r="J40" i="13"/>
  <c r="T27" i="12"/>
  <c r="L68" i="12"/>
  <c r="L39" i="12"/>
  <c r="O35" i="14"/>
  <c r="L67" i="14"/>
  <c r="L38" i="14"/>
  <c r="L39" i="14"/>
  <c r="L69" i="14" s="1"/>
  <c r="P33" i="14"/>
  <c r="O63" i="12"/>
  <c r="O37" i="12"/>
  <c r="H74" i="14"/>
  <c r="H45" i="14"/>
  <c r="R59" i="14"/>
  <c r="R30" i="14"/>
  <c r="R31" i="14"/>
  <c r="R61" i="14" s="1"/>
  <c r="P62" i="13"/>
  <c r="Q58" i="13"/>
  <c r="R59" i="12"/>
  <c r="P34" i="12"/>
  <c r="P63" i="12"/>
  <c r="O35" i="12"/>
  <c r="N63" i="14"/>
  <c r="N34" i="14"/>
  <c r="M42" i="13"/>
  <c r="I44" i="13"/>
  <c r="M68" i="13"/>
  <c r="M45" i="13"/>
  <c r="M75" i="13" s="1"/>
  <c r="M43" i="13"/>
  <c r="M73" i="13" s="1"/>
  <c r="K40" i="14"/>
  <c r="M40" i="12"/>
  <c r="M70" i="12" s="1"/>
  <c r="Q61" i="12"/>
  <c r="Q32" i="12"/>
  <c r="M44" i="13"/>
  <c r="M74" i="13" s="1"/>
  <c r="M41" i="12"/>
  <c r="M71" i="12" s="1"/>
  <c r="R28" i="13"/>
  <c r="W9" i="12"/>
  <c r="V10" i="12"/>
  <c r="V14" i="12" s="1"/>
  <c r="S29" i="12"/>
  <c r="U10" i="13"/>
  <c r="U14" i="13" s="1"/>
  <c r="V9" i="13"/>
  <c r="K40" i="12"/>
  <c r="K70" i="12" s="1"/>
  <c r="P33" i="13"/>
  <c r="Q29" i="13"/>
  <c r="O34" i="13"/>
  <c r="O35" i="13" s="1"/>
  <c r="S30" i="12"/>
  <c r="S60" i="12" s="1"/>
  <c r="Q58" i="14"/>
  <c r="Q30" i="14"/>
  <c r="Q60" i="14" s="1"/>
  <c r="Q29" i="14"/>
  <c r="U26" i="12"/>
  <c r="U27" i="12"/>
  <c r="U57" i="12" s="1"/>
  <c r="L68" i="13"/>
  <c r="L39" i="13"/>
  <c r="L40" i="13" s="1"/>
  <c r="L70" i="13" s="1"/>
  <c r="T26" i="13"/>
  <c r="T27" i="13" s="1"/>
  <c r="U10" i="14"/>
  <c r="U14" i="14" s="1"/>
  <c r="V9" i="14"/>
  <c r="O36" i="12"/>
  <c r="O66" i="12" s="1"/>
  <c r="S29" i="14"/>
  <c r="K67" i="12"/>
  <c r="K41" i="12"/>
  <c r="N65" i="12"/>
  <c r="N36" i="12"/>
  <c r="N37" i="12" s="1"/>
  <c r="J71" i="14"/>
  <c r="J42" i="14"/>
  <c r="M33" i="14"/>
  <c r="M62" i="14"/>
  <c r="O63" i="14"/>
  <c r="O36" i="14"/>
  <c r="O66" i="14" s="1"/>
  <c r="S27" i="13"/>
  <c r="S28" i="13" s="1"/>
  <c r="R30" i="12"/>
  <c r="N65" i="13"/>
  <c r="N37" i="13"/>
  <c r="T26" i="14"/>
  <c r="T27" i="14"/>
  <c r="T57" i="14" s="1"/>
  <c r="L40" i="14"/>
  <c r="L70" i="14" s="1"/>
  <c r="C72" i="14"/>
  <c r="C43" i="14"/>
  <c r="G74" i="14"/>
  <c r="G45" i="14"/>
  <c r="I71" i="14"/>
  <c r="I42" i="14"/>
  <c r="F71" i="14"/>
  <c r="F42" i="14"/>
  <c r="E75" i="14"/>
  <c r="E46" i="14"/>
  <c r="H69" i="13"/>
  <c r="H40" i="13"/>
  <c r="K70" i="13"/>
  <c r="K41" i="13"/>
  <c r="F71" i="13"/>
  <c r="F42" i="13"/>
  <c r="E72" i="13"/>
  <c r="E43" i="13"/>
  <c r="G72" i="13"/>
  <c r="G43" i="13"/>
  <c r="C74" i="13"/>
  <c r="C45" i="13"/>
  <c r="F70" i="12"/>
  <c r="F41" i="12"/>
  <c r="F71" i="12" s="1"/>
  <c r="J43" i="12"/>
  <c r="J73" i="12" s="1"/>
  <c r="M42" i="12"/>
  <c r="E71" i="12"/>
  <c r="E43" i="12"/>
  <c r="E44" i="12" s="1"/>
  <c r="E74" i="12" s="1"/>
  <c r="I70" i="12"/>
  <c r="I41" i="12"/>
  <c r="G73" i="12"/>
  <c r="G44" i="12"/>
  <c r="H70" i="12"/>
  <c r="H41" i="12"/>
  <c r="B56" i="11"/>
  <c r="B19" i="16" s="1"/>
  <c r="AD25" i="6"/>
  <c r="AD24" i="6"/>
  <c r="I22" i="6"/>
  <c r="J22" i="6"/>
  <c r="K22" i="6"/>
  <c r="F23" i="6"/>
  <c r="L23" i="6" s="1"/>
  <c r="B22" i="5"/>
  <c r="S58" i="13" l="1"/>
  <c r="O36" i="13"/>
  <c r="O65" i="13"/>
  <c r="N67" i="12"/>
  <c r="N38" i="12"/>
  <c r="N68" i="12" s="1"/>
  <c r="T57" i="13"/>
  <c r="T28" i="13"/>
  <c r="T58" i="13" s="1"/>
  <c r="K42" i="12"/>
  <c r="K71" i="12"/>
  <c r="S29" i="13"/>
  <c r="S59" i="13" s="1"/>
  <c r="P64" i="12"/>
  <c r="O65" i="14"/>
  <c r="O37" i="14"/>
  <c r="O38" i="14" s="1"/>
  <c r="Q59" i="13"/>
  <c r="Q30" i="13"/>
  <c r="N38" i="13"/>
  <c r="N67" i="13"/>
  <c r="P63" i="13"/>
  <c r="P34" i="13"/>
  <c r="R60" i="14"/>
  <c r="R32" i="14"/>
  <c r="R62" i="14" s="1"/>
  <c r="H75" i="14"/>
  <c r="H46" i="14"/>
  <c r="P63" i="14"/>
  <c r="L69" i="12"/>
  <c r="L40" i="12"/>
  <c r="J72" i="14"/>
  <c r="J43" i="14"/>
  <c r="S59" i="14"/>
  <c r="W9" i="14"/>
  <c r="V10" i="14"/>
  <c r="V14" i="14" s="1"/>
  <c r="R29" i="13"/>
  <c r="U26" i="14"/>
  <c r="U27" i="14"/>
  <c r="U57" i="14" s="1"/>
  <c r="S30" i="14"/>
  <c r="U28" i="12"/>
  <c r="U29" i="12" s="1"/>
  <c r="Q31" i="14"/>
  <c r="Q61" i="14" s="1"/>
  <c r="S59" i="12"/>
  <c r="M72" i="13"/>
  <c r="M46" i="13"/>
  <c r="M76" i="13" s="1"/>
  <c r="O38" i="12"/>
  <c r="O67" i="12"/>
  <c r="N66" i="12"/>
  <c r="K43" i="12"/>
  <c r="K73" i="12" s="1"/>
  <c r="V10" i="13"/>
  <c r="V14" i="13" s="1"/>
  <c r="W9" i="13"/>
  <c r="V26" i="12"/>
  <c r="Q62" i="12"/>
  <c r="S31" i="12"/>
  <c r="S33" i="12" s="1"/>
  <c r="N64" i="14"/>
  <c r="N35" i="14"/>
  <c r="N36" i="14"/>
  <c r="N66" i="14" s="1"/>
  <c r="O65" i="12"/>
  <c r="O40" i="12"/>
  <c r="O70" i="12" s="1"/>
  <c r="O39" i="12"/>
  <c r="O69" i="12" s="1"/>
  <c r="S30" i="13"/>
  <c r="S60" i="13" s="1"/>
  <c r="L68" i="14"/>
  <c r="T57" i="12"/>
  <c r="T28" i="12"/>
  <c r="L69" i="13"/>
  <c r="L41" i="13"/>
  <c r="L71" i="13" s="1"/>
  <c r="T28" i="14"/>
  <c r="T58" i="14" s="1"/>
  <c r="R31" i="12"/>
  <c r="R60" i="12"/>
  <c r="Q59" i="14"/>
  <c r="U26" i="13"/>
  <c r="W10" i="12"/>
  <c r="W14" i="12" s="1"/>
  <c r="X9" i="12"/>
  <c r="K70" i="14"/>
  <c r="K41" i="14"/>
  <c r="I74" i="13"/>
  <c r="I46" i="13"/>
  <c r="I76" i="13" s="1"/>
  <c r="I45" i="13"/>
  <c r="P35" i="12"/>
  <c r="S32" i="12"/>
  <c r="S62" i="12" s="1"/>
  <c r="L41" i="14"/>
  <c r="J70" i="13"/>
  <c r="J41" i="13"/>
  <c r="S57" i="13"/>
  <c r="M63" i="14"/>
  <c r="M34" i="14"/>
  <c r="O64" i="13"/>
  <c r="R58" i="13"/>
  <c r="Q33" i="12"/>
  <c r="R30" i="13"/>
  <c r="R60" i="13" s="1"/>
  <c r="P34" i="14"/>
  <c r="F72" i="14"/>
  <c r="F43" i="14"/>
  <c r="G75" i="14"/>
  <c r="G46" i="14"/>
  <c r="E76" i="14"/>
  <c r="E47" i="14"/>
  <c r="I72" i="14"/>
  <c r="I43" i="14"/>
  <c r="C73" i="14"/>
  <c r="C44" i="14"/>
  <c r="F72" i="13"/>
  <c r="F43" i="13"/>
  <c r="K71" i="13"/>
  <c r="K42" i="13"/>
  <c r="G73" i="13"/>
  <c r="G44" i="13"/>
  <c r="H70" i="13"/>
  <c r="H41" i="13"/>
  <c r="E73" i="13"/>
  <c r="E44" i="13"/>
  <c r="C75" i="13"/>
  <c r="C46" i="13"/>
  <c r="F42" i="12"/>
  <c r="J44" i="12"/>
  <c r="E45" i="12"/>
  <c r="E75" i="12" s="1"/>
  <c r="M72" i="12"/>
  <c r="M43" i="12"/>
  <c r="E73" i="12"/>
  <c r="G74" i="12"/>
  <c r="G45" i="12"/>
  <c r="I71" i="12"/>
  <c r="I42" i="12"/>
  <c r="H71" i="12"/>
  <c r="H42" i="12"/>
  <c r="B57" i="11"/>
  <c r="B20" i="16" s="1"/>
  <c r="AE25" i="6"/>
  <c r="AE24" i="6"/>
  <c r="I23" i="6"/>
  <c r="K23" i="6"/>
  <c r="J23" i="6"/>
  <c r="F24" i="6"/>
  <c r="L24" i="6" s="1"/>
  <c r="B23" i="5"/>
  <c r="B24" i="5"/>
  <c r="O68" i="14" l="1"/>
  <c r="O39" i="14"/>
  <c r="O69" i="14" s="1"/>
  <c r="U59" i="12"/>
  <c r="U28" i="13"/>
  <c r="U58" i="13" s="1"/>
  <c r="S63" i="12"/>
  <c r="S34" i="12"/>
  <c r="W26" i="12"/>
  <c r="W27" i="12" s="1"/>
  <c r="W57" i="12" s="1"/>
  <c r="W28" i="12"/>
  <c r="W58" i="12" s="1"/>
  <c r="R31" i="13"/>
  <c r="K71" i="14"/>
  <c r="K72" i="12"/>
  <c r="K44" i="12"/>
  <c r="K74" i="12" s="1"/>
  <c r="T29" i="12"/>
  <c r="N65" i="14"/>
  <c r="N37" i="14"/>
  <c r="M47" i="13"/>
  <c r="W10" i="14"/>
  <c r="W14" i="14" s="1"/>
  <c r="X9" i="14"/>
  <c r="T29" i="14"/>
  <c r="K42" i="14"/>
  <c r="O68" i="12"/>
  <c r="O41" i="12"/>
  <c r="Q32" i="14"/>
  <c r="R33" i="14"/>
  <c r="L71" i="14"/>
  <c r="R59" i="13"/>
  <c r="R32" i="13"/>
  <c r="R62" i="13" s="1"/>
  <c r="R33" i="13"/>
  <c r="R63" i="13" s="1"/>
  <c r="Q60" i="13"/>
  <c r="Q31" i="13"/>
  <c r="Q61" i="13" s="1"/>
  <c r="S31" i="13"/>
  <c r="P65" i="12"/>
  <c r="P36" i="12"/>
  <c r="T29" i="13"/>
  <c r="L42" i="13"/>
  <c r="T58" i="12"/>
  <c r="T30" i="12"/>
  <c r="T60" i="12" s="1"/>
  <c r="S61" i="12"/>
  <c r="S35" i="12"/>
  <c r="S65" i="12" s="1"/>
  <c r="V27" i="12"/>
  <c r="V28" i="12" s="1"/>
  <c r="U28" i="14"/>
  <c r="Q32" i="13"/>
  <c r="R61" i="12"/>
  <c r="R32" i="12"/>
  <c r="R62" i="12" s="1"/>
  <c r="S32" i="14"/>
  <c r="S62" i="14" s="1"/>
  <c r="S60" i="14"/>
  <c r="S31" i="14"/>
  <c r="S61" i="14" s="1"/>
  <c r="M64" i="14"/>
  <c r="M35" i="14"/>
  <c r="L70" i="12"/>
  <c r="L41" i="12"/>
  <c r="L71" i="12" s="1"/>
  <c r="L42" i="14"/>
  <c r="Q63" i="12"/>
  <c r="Q34" i="12"/>
  <c r="Q64" i="12" s="1"/>
  <c r="J42" i="13"/>
  <c r="J71" i="13"/>
  <c r="X9" i="13"/>
  <c r="W10" i="13"/>
  <c r="W14" i="13" s="1"/>
  <c r="P64" i="13"/>
  <c r="P35" i="13"/>
  <c r="N68" i="13"/>
  <c r="N39" i="13"/>
  <c r="O67" i="14"/>
  <c r="O40" i="14"/>
  <c r="O70" i="14" s="1"/>
  <c r="Q33" i="14"/>
  <c r="Q63" i="14" s="1"/>
  <c r="N38" i="14"/>
  <c r="N68" i="14" s="1"/>
  <c r="L42" i="12"/>
  <c r="K45" i="12"/>
  <c r="K75" i="12" s="1"/>
  <c r="P64" i="14"/>
  <c r="P35" i="14"/>
  <c r="I75" i="13"/>
  <c r="I47" i="13"/>
  <c r="I77" i="13" s="1"/>
  <c r="Y9" i="12"/>
  <c r="X10" i="12"/>
  <c r="X14" i="12" s="1"/>
  <c r="U27" i="13"/>
  <c r="U29" i="13" s="1"/>
  <c r="V26" i="13"/>
  <c r="U58" i="12"/>
  <c r="U30" i="12"/>
  <c r="U60" i="12" s="1"/>
  <c r="V26" i="14"/>
  <c r="J44" i="14"/>
  <c r="J73" i="14"/>
  <c r="H76" i="14"/>
  <c r="H47" i="14"/>
  <c r="N39" i="12"/>
  <c r="O66" i="13"/>
  <c r="O37" i="13"/>
  <c r="E77" i="14"/>
  <c r="E48" i="14"/>
  <c r="F73" i="14"/>
  <c r="F44" i="14"/>
  <c r="G76" i="14"/>
  <c r="G47" i="14"/>
  <c r="C74" i="14"/>
  <c r="C45" i="14"/>
  <c r="I73" i="14"/>
  <c r="I44" i="14"/>
  <c r="E74" i="13"/>
  <c r="E45" i="13"/>
  <c r="K72" i="13"/>
  <c r="K43" i="13"/>
  <c r="C76" i="13"/>
  <c r="C47" i="13"/>
  <c r="H71" i="13"/>
  <c r="H42" i="13"/>
  <c r="G74" i="13"/>
  <c r="G45" i="13"/>
  <c r="F73" i="13"/>
  <c r="F44" i="13"/>
  <c r="F72" i="12"/>
  <c r="F43" i="12"/>
  <c r="J74" i="12"/>
  <c r="J45" i="12"/>
  <c r="K46" i="12"/>
  <c r="E46" i="12"/>
  <c r="E76" i="12" s="1"/>
  <c r="M73" i="12"/>
  <c r="M44" i="12"/>
  <c r="G75" i="12"/>
  <c r="G46" i="12"/>
  <c r="H72" i="12"/>
  <c r="H43" i="12"/>
  <c r="L72" i="12"/>
  <c r="L43" i="12"/>
  <c r="I72" i="12"/>
  <c r="I43" i="12"/>
  <c r="B58" i="11"/>
  <c r="AF24" i="6"/>
  <c r="AF25" i="6"/>
  <c r="I24" i="6"/>
  <c r="J24" i="6"/>
  <c r="K24" i="6"/>
  <c r="F25" i="6"/>
  <c r="L25" i="6" s="1"/>
  <c r="B25" i="5"/>
  <c r="C58" i="11" l="1"/>
  <c r="B21" i="16"/>
  <c r="U59" i="13"/>
  <c r="U30" i="13"/>
  <c r="V58" i="12"/>
  <c r="X26" i="12"/>
  <c r="X27" i="12"/>
  <c r="X57" i="12" s="1"/>
  <c r="X28" i="12"/>
  <c r="X58" i="12" s="1"/>
  <c r="P65" i="14"/>
  <c r="P36" i="14"/>
  <c r="W26" i="13"/>
  <c r="W27" i="13" s="1"/>
  <c r="J72" i="13"/>
  <c r="J43" i="13"/>
  <c r="L72" i="14"/>
  <c r="M65" i="14"/>
  <c r="M36" i="14"/>
  <c r="T59" i="13"/>
  <c r="T30" i="13"/>
  <c r="O42" i="12"/>
  <c r="O71" i="12"/>
  <c r="T59" i="14"/>
  <c r="W29" i="12"/>
  <c r="W59" i="12" s="1"/>
  <c r="O41" i="14"/>
  <c r="S61" i="13"/>
  <c r="O67" i="13"/>
  <c r="O38" i="13"/>
  <c r="H77" i="14"/>
  <c r="H48" i="14"/>
  <c r="Z9" i="12"/>
  <c r="Y10" i="12"/>
  <c r="Y14" i="12" s="1"/>
  <c r="P65" i="13"/>
  <c r="P36" i="13"/>
  <c r="Y9" i="13"/>
  <c r="X10" i="13"/>
  <c r="X14" i="13" s="1"/>
  <c r="Q62" i="13"/>
  <c r="Q33" i="13"/>
  <c r="R34" i="13"/>
  <c r="S32" i="13"/>
  <c r="U58" i="14"/>
  <c r="P66" i="12"/>
  <c r="T31" i="13"/>
  <c r="T61" i="13" s="1"/>
  <c r="S33" i="14"/>
  <c r="S64" i="12"/>
  <c r="K72" i="14"/>
  <c r="K43" i="14"/>
  <c r="K73" i="14" s="1"/>
  <c r="N69" i="12"/>
  <c r="N40" i="12"/>
  <c r="V27" i="13"/>
  <c r="I48" i="13"/>
  <c r="Q35" i="12"/>
  <c r="P37" i="12"/>
  <c r="R63" i="14"/>
  <c r="R34" i="14"/>
  <c r="R35" i="14"/>
  <c r="R65" i="14" s="1"/>
  <c r="N67" i="14"/>
  <c r="S36" i="12"/>
  <c r="L72" i="13"/>
  <c r="L43" i="13"/>
  <c r="L73" i="13" s="1"/>
  <c r="W26" i="14"/>
  <c r="W27" i="14"/>
  <c r="W57" i="14" s="1"/>
  <c r="J45" i="14"/>
  <c r="J74" i="14"/>
  <c r="V27" i="14"/>
  <c r="V57" i="14" s="1"/>
  <c r="R61" i="13"/>
  <c r="M77" i="13"/>
  <c r="M48" i="13"/>
  <c r="M78" i="13" s="1"/>
  <c r="L44" i="13"/>
  <c r="U31" i="12"/>
  <c r="L43" i="14"/>
  <c r="L45" i="14" s="1"/>
  <c r="T31" i="12"/>
  <c r="T61" i="12" s="1"/>
  <c r="L44" i="14"/>
  <c r="L74" i="14" s="1"/>
  <c r="Q62" i="14"/>
  <c r="Q34" i="14"/>
  <c r="Q35" i="14"/>
  <c r="Q65" i="14" s="1"/>
  <c r="T30" i="14"/>
  <c r="T31" i="14" s="1"/>
  <c r="U57" i="13"/>
  <c r="I49" i="13"/>
  <c r="I79" i="13" s="1"/>
  <c r="N40" i="13"/>
  <c r="N69" i="13"/>
  <c r="N39" i="14"/>
  <c r="V57" i="12"/>
  <c r="V30" i="12"/>
  <c r="V29" i="12"/>
  <c r="V59" i="12" s="1"/>
  <c r="U29" i="14"/>
  <c r="Y9" i="14"/>
  <c r="X10" i="14"/>
  <c r="X14" i="14" s="1"/>
  <c r="T59" i="12"/>
  <c r="W30" i="12"/>
  <c r="W60" i="12" s="1"/>
  <c r="R33" i="12"/>
  <c r="G77" i="14"/>
  <c r="G48" i="14"/>
  <c r="F74" i="14"/>
  <c r="F45" i="14"/>
  <c r="C75" i="14"/>
  <c r="C46" i="14"/>
  <c r="I74" i="14"/>
  <c r="I45" i="14"/>
  <c r="E78" i="14"/>
  <c r="E49" i="14"/>
  <c r="L74" i="13"/>
  <c r="L45" i="13"/>
  <c r="G75" i="13"/>
  <c r="G46" i="13"/>
  <c r="E75" i="13"/>
  <c r="E46" i="13"/>
  <c r="H72" i="13"/>
  <c r="H43" i="13"/>
  <c r="C77" i="13"/>
  <c r="C48" i="13"/>
  <c r="K73" i="13"/>
  <c r="K44" i="13"/>
  <c r="F74" i="13"/>
  <c r="F45" i="13"/>
  <c r="E47" i="12"/>
  <c r="E77" i="12" s="1"/>
  <c r="F73" i="12"/>
  <c r="F44" i="12"/>
  <c r="K76" i="12"/>
  <c r="K47" i="12"/>
  <c r="J75" i="12"/>
  <c r="J46" i="12"/>
  <c r="J76" i="12" s="1"/>
  <c r="M74" i="12"/>
  <c r="M45" i="12"/>
  <c r="M75" i="12" s="1"/>
  <c r="G76" i="12"/>
  <c r="G47" i="12"/>
  <c r="H73" i="12"/>
  <c r="H44" i="12"/>
  <c r="H74" i="12" s="1"/>
  <c r="L73" i="12"/>
  <c r="L44" i="12"/>
  <c r="I73" i="12"/>
  <c r="I44" i="12"/>
  <c r="B59" i="11"/>
  <c r="AG24" i="6"/>
  <c r="AG25" i="6"/>
  <c r="I25" i="6"/>
  <c r="J25" i="6"/>
  <c r="K25" i="6"/>
  <c r="F26" i="6"/>
  <c r="L26" i="6" s="1"/>
  <c r="B26" i="5"/>
  <c r="B27" i="5"/>
  <c r="C59" i="11" l="1"/>
  <c r="C22" i="16" s="1"/>
  <c r="B22" i="16"/>
  <c r="E58" i="11"/>
  <c r="C21" i="16"/>
  <c r="L75" i="14"/>
  <c r="L47" i="14"/>
  <c r="L77" i="14" s="1"/>
  <c r="T61" i="14"/>
  <c r="W57" i="13"/>
  <c r="W28" i="13"/>
  <c r="W58" i="13" s="1"/>
  <c r="W29" i="13"/>
  <c r="W59" i="13" s="1"/>
  <c r="Q36" i="14"/>
  <c r="U31" i="13"/>
  <c r="U60" i="13"/>
  <c r="N69" i="14"/>
  <c r="W31" i="12"/>
  <c r="U61" i="12"/>
  <c r="W28" i="14"/>
  <c r="W58" i="14" s="1"/>
  <c r="Q65" i="12"/>
  <c r="Q36" i="12"/>
  <c r="N70" i="12"/>
  <c r="N42" i="12"/>
  <c r="N72" i="12" s="1"/>
  <c r="P66" i="13"/>
  <c r="P37" i="13"/>
  <c r="O68" i="13"/>
  <c r="T32" i="13"/>
  <c r="R35" i="13"/>
  <c r="V31" i="12"/>
  <c r="V60" i="12"/>
  <c r="W32" i="12"/>
  <c r="W62" i="12" s="1"/>
  <c r="R36" i="14"/>
  <c r="I78" i="13"/>
  <c r="I50" i="13"/>
  <c r="N41" i="12"/>
  <c r="U30" i="14"/>
  <c r="Q37" i="12"/>
  <c r="K44" i="14"/>
  <c r="O42" i="14"/>
  <c r="O71" i="14"/>
  <c r="T32" i="14"/>
  <c r="T62" i="14" s="1"/>
  <c r="P66" i="14"/>
  <c r="P37" i="14"/>
  <c r="X29" i="12"/>
  <c r="M66" i="14"/>
  <c r="M37" i="14"/>
  <c r="R63" i="12"/>
  <c r="R34" i="12"/>
  <c r="X26" i="14"/>
  <c r="X28" i="14" s="1"/>
  <c r="X27" i="14"/>
  <c r="X57" i="14" s="1"/>
  <c r="N41" i="13"/>
  <c r="N70" i="13"/>
  <c r="L73" i="14"/>
  <c r="L46" i="14"/>
  <c r="L76" i="14" s="1"/>
  <c r="Q63" i="13"/>
  <c r="Q34" i="13"/>
  <c r="T60" i="13"/>
  <c r="T33" i="13"/>
  <c r="T63" i="13" s="1"/>
  <c r="J75" i="14"/>
  <c r="J46" i="14"/>
  <c r="J76" i="14" s="1"/>
  <c r="Z9" i="14"/>
  <c r="Y10" i="14"/>
  <c r="Y14" i="14" s="1"/>
  <c r="P67" i="12"/>
  <c r="V57" i="13"/>
  <c r="V28" i="13"/>
  <c r="U32" i="12"/>
  <c r="Y26" i="12"/>
  <c r="Y27" i="12"/>
  <c r="Y57" i="12" s="1"/>
  <c r="T34" i="13"/>
  <c r="T64" i="13" s="1"/>
  <c r="J44" i="13"/>
  <c r="J73" i="13"/>
  <c r="K45" i="14"/>
  <c r="K75" i="14" s="1"/>
  <c r="S66" i="12"/>
  <c r="S37" i="12"/>
  <c r="S67" i="12" s="1"/>
  <c r="T60" i="14"/>
  <c r="T33" i="14"/>
  <c r="T63" i="14" s="1"/>
  <c r="Q64" i="14"/>
  <c r="R64" i="14"/>
  <c r="S33" i="13"/>
  <c r="S62" i="13"/>
  <c r="Z10" i="12"/>
  <c r="Z14" i="12" s="1"/>
  <c r="AA9" i="12"/>
  <c r="O39" i="13"/>
  <c r="V29" i="13"/>
  <c r="V59" i="13" s="1"/>
  <c r="H49" i="14"/>
  <c r="H79" i="14" s="1"/>
  <c r="H78" i="14"/>
  <c r="J47" i="14"/>
  <c r="T32" i="12"/>
  <c r="P38" i="12"/>
  <c r="X26" i="13"/>
  <c r="O72" i="12"/>
  <c r="O43" i="12"/>
  <c r="U59" i="14"/>
  <c r="U32" i="13"/>
  <c r="U62" i="13" s="1"/>
  <c r="W29" i="14"/>
  <c r="W59" i="14" s="1"/>
  <c r="U33" i="12"/>
  <c r="U63" i="12" s="1"/>
  <c r="N40" i="14"/>
  <c r="S63" i="14"/>
  <c r="R64" i="13"/>
  <c r="Z9" i="13"/>
  <c r="Y10" i="13"/>
  <c r="Y14" i="13" s="1"/>
  <c r="S34" i="14"/>
  <c r="T33" i="12"/>
  <c r="T63" i="12" s="1"/>
  <c r="V28" i="14"/>
  <c r="M49" i="13"/>
  <c r="E79" i="14"/>
  <c r="E50" i="14"/>
  <c r="I75" i="14"/>
  <c r="I46" i="14"/>
  <c r="C76" i="14"/>
  <c r="C47" i="14"/>
  <c r="F75" i="14"/>
  <c r="F46" i="14"/>
  <c r="J77" i="14"/>
  <c r="J48" i="14"/>
  <c r="G78" i="14"/>
  <c r="G49" i="14"/>
  <c r="H73" i="13"/>
  <c r="H44" i="13"/>
  <c r="G76" i="13"/>
  <c r="G47" i="13"/>
  <c r="E76" i="13"/>
  <c r="E47" i="13"/>
  <c r="F75" i="13"/>
  <c r="F46" i="13"/>
  <c r="K74" i="13"/>
  <c r="K45" i="13"/>
  <c r="C78" i="13"/>
  <c r="C49" i="13"/>
  <c r="L75" i="13"/>
  <c r="L46" i="13"/>
  <c r="E48" i="12"/>
  <c r="E78" i="12" s="1"/>
  <c r="F74" i="12"/>
  <c r="F45" i="12"/>
  <c r="J47" i="12"/>
  <c r="J77" i="12" s="1"/>
  <c r="K77" i="12"/>
  <c r="K48" i="12"/>
  <c r="E49" i="12"/>
  <c r="E79" i="12" s="1"/>
  <c r="M46" i="12"/>
  <c r="M76" i="12" s="1"/>
  <c r="I74" i="12"/>
  <c r="I45" i="12"/>
  <c r="L74" i="12"/>
  <c r="L45" i="12"/>
  <c r="G77" i="12"/>
  <c r="G48" i="12"/>
  <c r="H45" i="12"/>
  <c r="B60" i="11"/>
  <c r="AH24" i="6"/>
  <c r="AH25" i="6"/>
  <c r="I26" i="6"/>
  <c r="J26" i="6"/>
  <c r="K26" i="6"/>
  <c r="F27" i="6"/>
  <c r="L27" i="6" s="1"/>
  <c r="B28" i="5"/>
  <c r="C60" i="11" l="1"/>
  <c r="C23" i="16" s="1"/>
  <c r="B23" i="16"/>
  <c r="D21" i="16"/>
  <c r="X58" i="14"/>
  <c r="AB9" i="12"/>
  <c r="AA10" i="12"/>
  <c r="AA14" i="12" s="1"/>
  <c r="P68" i="12"/>
  <c r="T62" i="12"/>
  <c r="Z26" i="12"/>
  <c r="Z27" i="12" s="1"/>
  <c r="P39" i="12"/>
  <c r="P40" i="12" s="1"/>
  <c r="Y27" i="14"/>
  <c r="Y57" i="14" s="1"/>
  <c r="Y28" i="14"/>
  <c r="Y58" i="14" s="1"/>
  <c r="Y29" i="14"/>
  <c r="Y59" i="14" s="1"/>
  <c r="Y26" i="14"/>
  <c r="R66" i="14"/>
  <c r="V61" i="12"/>
  <c r="V32" i="12"/>
  <c r="W30" i="14"/>
  <c r="O69" i="13"/>
  <c r="O40" i="13"/>
  <c r="O73" i="12"/>
  <c r="O44" i="12"/>
  <c r="O74" i="12" s="1"/>
  <c r="J74" i="13"/>
  <c r="J45" i="13"/>
  <c r="J75" i="13" s="1"/>
  <c r="J46" i="13"/>
  <c r="J76" i="13" s="1"/>
  <c r="L48" i="14"/>
  <c r="V29" i="14"/>
  <c r="AA9" i="14"/>
  <c r="Z10" i="14"/>
  <c r="Z14" i="14" s="1"/>
  <c r="Q64" i="13"/>
  <c r="Q35" i="13"/>
  <c r="P67" i="14"/>
  <c r="P38" i="14"/>
  <c r="P39" i="14" s="1"/>
  <c r="T34" i="12"/>
  <c r="W33" i="12"/>
  <c r="W61" i="12"/>
  <c r="M50" i="13"/>
  <c r="M80" i="13" s="1"/>
  <c r="M79" i="13"/>
  <c r="Y26" i="13"/>
  <c r="Y27" i="13" s="1"/>
  <c r="T34" i="14"/>
  <c r="Y28" i="12"/>
  <c r="T36" i="13"/>
  <c r="K74" i="14"/>
  <c r="K46" i="14"/>
  <c r="K48" i="14"/>
  <c r="K78" i="14" s="1"/>
  <c r="K47" i="14"/>
  <c r="K77" i="14" s="1"/>
  <c r="P67" i="13"/>
  <c r="P38" i="13"/>
  <c r="P39" i="13" s="1"/>
  <c r="Q66" i="14"/>
  <c r="Q37" i="14"/>
  <c r="O45" i="12"/>
  <c r="M51" i="13"/>
  <c r="AA9" i="13"/>
  <c r="Z10" i="13"/>
  <c r="Z14" i="13" s="1"/>
  <c r="S63" i="13"/>
  <c r="S34" i="13"/>
  <c r="V30" i="13"/>
  <c r="N42" i="13"/>
  <c r="N71" i="13"/>
  <c r="M67" i="14"/>
  <c r="M38" i="14"/>
  <c r="T35" i="13"/>
  <c r="Q67" i="12"/>
  <c r="Q38" i="12"/>
  <c r="N70" i="14"/>
  <c r="V58" i="14"/>
  <c r="V30" i="14"/>
  <c r="V60" i="14" s="1"/>
  <c r="V58" i="13"/>
  <c r="U60" i="14"/>
  <c r="U31" i="14"/>
  <c r="R65" i="13"/>
  <c r="R36" i="13"/>
  <c r="S64" i="14"/>
  <c r="S35" i="14"/>
  <c r="X27" i="13"/>
  <c r="H50" i="14"/>
  <c r="X29" i="14"/>
  <c r="X59" i="14" s="1"/>
  <c r="R64" i="12"/>
  <c r="R35" i="12"/>
  <c r="N71" i="12"/>
  <c r="N43" i="12"/>
  <c r="T62" i="13"/>
  <c r="R37" i="14"/>
  <c r="U62" i="12"/>
  <c r="T35" i="14"/>
  <c r="T65" i="14" s="1"/>
  <c r="X59" i="12"/>
  <c r="X30" i="12"/>
  <c r="O72" i="14"/>
  <c r="O43" i="14"/>
  <c r="I80" i="13"/>
  <c r="I51" i="13"/>
  <c r="U33" i="13"/>
  <c r="U34" i="13" s="1"/>
  <c r="N41" i="14"/>
  <c r="N71" i="14" s="1"/>
  <c r="S38" i="12"/>
  <c r="Q66" i="12"/>
  <c r="Q39" i="12"/>
  <c r="U34" i="12"/>
  <c r="U61" i="13"/>
  <c r="W30" i="13"/>
  <c r="F76" i="14"/>
  <c r="F47" i="14"/>
  <c r="E80" i="14"/>
  <c r="E51" i="14"/>
  <c r="C77" i="14"/>
  <c r="C48" i="14"/>
  <c r="L78" i="14"/>
  <c r="L49" i="14"/>
  <c r="J78" i="14"/>
  <c r="J49" i="14"/>
  <c r="G79" i="14"/>
  <c r="G50" i="14"/>
  <c r="I76" i="14"/>
  <c r="I47" i="14"/>
  <c r="M81" i="13"/>
  <c r="M52" i="13"/>
  <c r="C79" i="13"/>
  <c r="C50" i="13"/>
  <c r="H74" i="13"/>
  <c r="H45" i="13"/>
  <c r="L76" i="13"/>
  <c r="L47" i="13"/>
  <c r="F76" i="13"/>
  <c r="F47" i="13"/>
  <c r="E77" i="13"/>
  <c r="E48" i="13"/>
  <c r="G77" i="13"/>
  <c r="G48" i="13"/>
  <c r="K75" i="13"/>
  <c r="K46" i="13"/>
  <c r="M47" i="12"/>
  <c r="M77" i="12" s="1"/>
  <c r="O75" i="12"/>
  <c r="O46" i="12"/>
  <c r="J48" i="12"/>
  <c r="J78" i="12" s="1"/>
  <c r="F46" i="12"/>
  <c r="F75" i="12"/>
  <c r="K78" i="12"/>
  <c r="K49" i="12"/>
  <c r="K79" i="12" s="1"/>
  <c r="M48" i="12"/>
  <c r="M78" i="12" s="1"/>
  <c r="E50" i="12"/>
  <c r="E80" i="12" s="1"/>
  <c r="I75" i="12"/>
  <c r="I46" i="12"/>
  <c r="L75" i="12"/>
  <c r="L46" i="12"/>
  <c r="G78" i="12"/>
  <c r="G49" i="12"/>
  <c r="H75" i="12"/>
  <c r="H46" i="12"/>
  <c r="D59" i="11"/>
  <c r="E59" i="11"/>
  <c r="B61" i="11"/>
  <c r="AI24" i="6"/>
  <c r="AI25" i="6"/>
  <c r="I27" i="6"/>
  <c r="K27" i="6"/>
  <c r="J27" i="6"/>
  <c r="F28" i="6"/>
  <c r="L28" i="6" s="1"/>
  <c r="B29" i="5"/>
  <c r="D22" i="16" l="1"/>
  <c r="C61" i="11"/>
  <c r="C24" i="16" s="1"/>
  <c r="B24" i="16"/>
  <c r="P70" i="12"/>
  <c r="P69" i="14"/>
  <c r="P40" i="14"/>
  <c r="P70" i="14" s="1"/>
  <c r="Z57" i="12"/>
  <c r="Z29" i="12"/>
  <c r="Z59" i="12" s="1"/>
  <c r="Z28" i="12"/>
  <c r="Z58" i="12" s="1"/>
  <c r="P69" i="13"/>
  <c r="Y57" i="13"/>
  <c r="U64" i="13"/>
  <c r="U35" i="13"/>
  <c r="U65" i="13" s="1"/>
  <c r="Q40" i="12"/>
  <c r="Q69" i="12"/>
  <c r="O73" i="14"/>
  <c r="O44" i="14"/>
  <c r="S65" i="14"/>
  <c r="S36" i="14"/>
  <c r="U61" i="14"/>
  <c r="U32" i="14"/>
  <c r="N43" i="14"/>
  <c r="N73" i="14" s="1"/>
  <c r="Q68" i="12"/>
  <c r="T36" i="14"/>
  <c r="K76" i="14"/>
  <c r="K49" i="14"/>
  <c r="AA26" i="12"/>
  <c r="P68" i="13"/>
  <c r="O70" i="13"/>
  <c r="O41" i="13"/>
  <c r="V31" i="13"/>
  <c r="V61" i="13" s="1"/>
  <c r="Z26" i="13"/>
  <c r="Z27" i="13"/>
  <c r="Z57" i="13" s="1"/>
  <c r="U35" i="12"/>
  <c r="N42" i="14"/>
  <c r="W63" i="12"/>
  <c r="W34" i="12"/>
  <c r="Q65" i="13"/>
  <c r="Q36" i="13"/>
  <c r="W60" i="14"/>
  <c r="W31" i="14"/>
  <c r="AC9" i="12"/>
  <c r="AB10" i="12"/>
  <c r="AB14" i="12" s="1"/>
  <c r="T66" i="13"/>
  <c r="T37" i="13"/>
  <c r="J49" i="12"/>
  <c r="T65" i="13"/>
  <c r="N72" i="13"/>
  <c r="N43" i="13"/>
  <c r="AA10" i="13"/>
  <c r="AA14" i="13" s="1"/>
  <c r="AB9" i="13"/>
  <c r="V60" i="13"/>
  <c r="W60" i="13"/>
  <c r="S68" i="12"/>
  <c r="X60" i="12"/>
  <c r="X32" i="12"/>
  <c r="X62" i="12" s="1"/>
  <c r="H80" i="14"/>
  <c r="H51" i="14"/>
  <c r="Y58" i="12"/>
  <c r="Y29" i="12"/>
  <c r="T64" i="12"/>
  <c r="T35" i="12"/>
  <c r="V59" i="14"/>
  <c r="V31" i="14"/>
  <c r="V32" i="14" s="1"/>
  <c r="N73" i="12"/>
  <c r="Q67" i="14"/>
  <c r="Q38" i="14"/>
  <c r="R65" i="12"/>
  <c r="R36" i="12"/>
  <c r="S35" i="13"/>
  <c r="Y28" i="13"/>
  <c r="Y58" i="13" s="1"/>
  <c r="W31" i="13"/>
  <c r="Z26" i="14"/>
  <c r="Z27" i="14"/>
  <c r="Z57" i="14" s="1"/>
  <c r="V33" i="12"/>
  <c r="V62" i="12"/>
  <c r="Y30" i="14"/>
  <c r="P69" i="12"/>
  <c r="P41" i="12"/>
  <c r="P71" i="12" s="1"/>
  <c r="R67" i="14"/>
  <c r="R38" i="14"/>
  <c r="P68" i="14"/>
  <c r="P41" i="14"/>
  <c r="P71" i="14" s="1"/>
  <c r="J47" i="13"/>
  <c r="U63" i="13"/>
  <c r="X31" i="12"/>
  <c r="M68" i="14"/>
  <c r="M39" i="14"/>
  <c r="S39" i="12"/>
  <c r="P42" i="14"/>
  <c r="P72" i="14" s="1"/>
  <c r="AA10" i="14"/>
  <c r="AA14" i="14" s="1"/>
  <c r="AB9" i="14"/>
  <c r="Y31" i="14"/>
  <c r="Y61" i="14" s="1"/>
  <c r="X30" i="14"/>
  <c r="N44" i="12"/>
  <c r="N74" i="12" s="1"/>
  <c r="U64" i="12"/>
  <c r="I81" i="13"/>
  <c r="I52" i="13"/>
  <c r="X57" i="13"/>
  <c r="X29" i="13"/>
  <c r="X59" i="13" s="1"/>
  <c r="X28" i="13"/>
  <c r="W32" i="13"/>
  <c r="W62" i="13" s="1"/>
  <c r="R66" i="13"/>
  <c r="R37" i="13"/>
  <c r="S64" i="13"/>
  <c r="P40" i="13"/>
  <c r="P70" i="13" s="1"/>
  <c r="T64" i="14"/>
  <c r="Z30" i="12"/>
  <c r="Z60" i="12" s="1"/>
  <c r="J79" i="14"/>
  <c r="J50" i="14"/>
  <c r="G80" i="14"/>
  <c r="G51" i="14"/>
  <c r="C78" i="14"/>
  <c r="C49" i="14"/>
  <c r="E81" i="14"/>
  <c r="E52" i="14"/>
  <c r="L79" i="14"/>
  <c r="L50" i="14"/>
  <c r="F77" i="14"/>
  <c r="F48" i="14"/>
  <c r="I77" i="14"/>
  <c r="I48" i="14"/>
  <c r="E78" i="13"/>
  <c r="E49" i="13"/>
  <c r="C80" i="13"/>
  <c r="C51" i="13"/>
  <c r="F77" i="13"/>
  <c r="F48" i="13"/>
  <c r="M82" i="13"/>
  <c r="M53" i="13"/>
  <c r="J77" i="13"/>
  <c r="J48" i="13"/>
  <c r="H75" i="13"/>
  <c r="H46" i="13"/>
  <c r="K76" i="13"/>
  <c r="K47" i="13"/>
  <c r="L77" i="13"/>
  <c r="L48" i="13"/>
  <c r="G78" i="13"/>
  <c r="G49" i="13"/>
  <c r="O47" i="12"/>
  <c r="O76" i="12"/>
  <c r="F76" i="12"/>
  <c r="F47" i="12"/>
  <c r="J79" i="12"/>
  <c r="J50" i="12"/>
  <c r="J80" i="12" s="1"/>
  <c r="E51" i="12"/>
  <c r="E81" i="12" s="1"/>
  <c r="K50" i="12"/>
  <c r="K80" i="12" s="1"/>
  <c r="M49" i="12"/>
  <c r="M79" i="12" s="1"/>
  <c r="L76" i="12"/>
  <c r="L47" i="12"/>
  <c r="I76" i="12"/>
  <c r="I47" i="12"/>
  <c r="H76" i="12"/>
  <c r="H47" i="12"/>
  <c r="G79" i="12"/>
  <c r="G50" i="12"/>
  <c r="D60" i="11"/>
  <c r="E60" i="11"/>
  <c r="B62" i="11"/>
  <c r="L59" i="11"/>
  <c r="N59" i="11"/>
  <c r="M59" i="11"/>
  <c r="AJ24" i="6"/>
  <c r="AJ25" i="6"/>
  <c r="I28" i="6"/>
  <c r="J28" i="6"/>
  <c r="K28" i="6"/>
  <c r="F29" i="6"/>
  <c r="L29" i="6" s="1"/>
  <c r="B30" i="5"/>
  <c r="D23" i="16" l="1"/>
  <c r="C62" i="11"/>
  <c r="C25" i="16" s="1"/>
  <c r="B25" i="16"/>
  <c r="V62" i="14"/>
  <c r="Y60" i="14"/>
  <c r="O74" i="14"/>
  <c r="O45" i="14"/>
  <c r="O75" i="14" s="1"/>
  <c r="X30" i="13"/>
  <c r="V63" i="12"/>
  <c r="R66" i="12"/>
  <c r="R37" i="12"/>
  <c r="N44" i="14"/>
  <c r="N74" i="14" s="1"/>
  <c r="U36" i="13"/>
  <c r="Q66" i="13"/>
  <c r="Q37" i="13"/>
  <c r="W35" i="12"/>
  <c r="W64" i="12"/>
  <c r="S66" i="14"/>
  <c r="S37" i="14"/>
  <c r="S69" i="12"/>
  <c r="Y30" i="12"/>
  <c r="Y59" i="12"/>
  <c r="V34" i="12"/>
  <c r="W33" i="13"/>
  <c r="W61" i="13"/>
  <c r="Y32" i="14"/>
  <c r="Y62" i="14" s="1"/>
  <c r="X33" i="12"/>
  <c r="X63" i="12" s="1"/>
  <c r="K50" i="14"/>
  <c r="K79" i="14"/>
  <c r="N45" i="12"/>
  <c r="N46" i="12" s="1"/>
  <c r="Q68" i="14"/>
  <c r="Q39" i="14"/>
  <c r="O46" i="14"/>
  <c r="X60" i="14"/>
  <c r="X31" i="14"/>
  <c r="W34" i="13"/>
  <c r="H81" i="14"/>
  <c r="H52" i="14"/>
  <c r="P43" i="12"/>
  <c r="P73" i="12" s="1"/>
  <c r="T67" i="13"/>
  <c r="T38" i="13"/>
  <c r="W61" i="14"/>
  <c r="W32" i="14"/>
  <c r="W33" i="14"/>
  <c r="W63" i="14" s="1"/>
  <c r="N72" i="14"/>
  <c r="X32" i="14"/>
  <c r="X62" i="14" s="1"/>
  <c r="P42" i="12"/>
  <c r="T65" i="12"/>
  <c r="T36" i="12"/>
  <c r="N73" i="13"/>
  <c r="N44" i="13"/>
  <c r="N74" i="13" s="1"/>
  <c r="S40" i="12"/>
  <c r="X58" i="13"/>
  <c r="AB10" i="13"/>
  <c r="AB14" i="13" s="1"/>
  <c r="AC9" i="13"/>
  <c r="T66" i="14"/>
  <c r="T37" i="14"/>
  <c r="U62" i="14"/>
  <c r="U33" i="14"/>
  <c r="X31" i="13"/>
  <c r="X61" i="13" s="1"/>
  <c r="I82" i="13"/>
  <c r="I53" i="13"/>
  <c r="AB10" i="14"/>
  <c r="AB14" i="14" s="1"/>
  <c r="AC9" i="14"/>
  <c r="M69" i="14"/>
  <c r="M40" i="14"/>
  <c r="X61" i="12"/>
  <c r="Z28" i="14"/>
  <c r="V61" i="14"/>
  <c r="V33" i="14"/>
  <c r="V63" i="14" s="1"/>
  <c r="V34" i="14"/>
  <c r="V64" i="14" s="1"/>
  <c r="Y33" i="14"/>
  <c r="Y63" i="14" s="1"/>
  <c r="AA26" i="13"/>
  <c r="AA27" i="13"/>
  <c r="AA57" i="13" s="1"/>
  <c r="P41" i="13"/>
  <c r="AA27" i="12"/>
  <c r="Q70" i="12"/>
  <c r="Q41" i="12"/>
  <c r="S65" i="13"/>
  <c r="S36" i="13"/>
  <c r="R67" i="13"/>
  <c r="R38" i="13"/>
  <c r="Z31" i="12"/>
  <c r="AA26" i="14"/>
  <c r="AA27" i="14" s="1"/>
  <c r="P43" i="14"/>
  <c r="P73" i="14" s="1"/>
  <c r="R68" i="14"/>
  <c r="R39" i="14"/>
  <c r="Z29" i="14"/>
  <c r="Z59" i="14" s="1"/>
  <c r="Y31" i="12"/>
  <c r="AB26" i="12"/>
  <c r="U36" i="12"/>
  <c r="U65" i="12"/>
  <c r="Z29" i="13"/>
  <c r="Z59" i="13" s="1"/>
  <c r="O71" i="13"/>
  <c r="O42" i="13"/>
  <c r="AD9" i="12"/>
  <c r="AC10" i="12"/>
  <c r="AC14" i="12" s="1"/>
  <c r="Z28" i="13"/>
  <c r="Z58" i="13" s="1"/>
  <c r="V32" i="13"/>
  <c r="Y29" i="13"/>
  <c r="I78" i="14"/>
  <c r="I49" i="14"/>
  <c r="F78" i="14"/>
  <c r="F49" i="14"/>
  <c r="L80" i="14"/>
  <c r="L51" i="14"/>
  <c r="O76" i="14"/>
  <c r="O47" i="14"/>
  <c r="G81" i="14"/>
  <c r="G52" i="14"/>
  <c r="E82" i="14"/>
  <c r="E53" i="14"/>
  <c r="C79" i="14"/>
  <c r="C50" i="14"/>
  <c r="J80" i="14"/>
  <c r="J51" i="14"/>
  <c r="G79" i="13"/>
  <c r="G50" i="13"/>
  <c r="H76" i="13"/>
  <c r="H47" i="13"/>
  <c r="M83" i="13"/>
  <c r="M54" i="13"/>
  <c r="F78" i="13"/>
  <c r="F49" i="13"/>
  <c r="L78" i="13"/>
  <c r="L49" i="13"/>
  <c r="C81" i="13"/>
  <c r="C52" i="13"/>
  <c r="K77" i="13"/>
  <c r="K48" i="13"/>
  <c r="J78" i="13"/>
  <c r="J49" i="13"/>
  <c r="E79" i="13"/>
  <c r="E50" i="13"/>
  <c r="O77" i="12"/>
  <c r="O48" i="12"/>
  <c r="M50" i="12"/>
  <c r="M51" i="12" s="1"/>
  <c r="K51" i="12"/>
  <c r="K81" i="12" s="1"/>
  <c r="F48" i="12"/>
  <c r="F77" i="12"/>
  <c r="E52" i="12"/>
  <c r="E82" i="12" s="1"/>
  <c r="J51" i="12"/>
  <c r="H48" i="12"/>
  <c r="H77" i="12"/>
  <c r="L77" i="12"/>
  <c r="L48" i="12"/>
  <c r="I77" i="12"/>
  <c r="I48" i="12"/>
  <c r="G51" i="12"/>
  <c r="G80" i="12"/>
  <c r="M80" i="12"/>
  <c r="F59" i="11"/>
  <c r="D61" i="11"/>
  <c r="E61" i="11"/>
  <c r="B63" i="11"/>
  <c r="N60" i="11"/>
  <c r="M60" i="11"/>
  <c r="L60" i="11"/>
  <c r="AK25" i="6"/>
  <c r="AK24" i="6"/>
  <c r="I29" i="6"/>
  <c r="J29" i="6"/>
  <c r="K29" i="6"/>
  <c r="F30" i="6"/>
  <c r="L30" i="6" s="1"/>
  <c r="B31" i="5"/>
  <c r="C63" i="11" l="1"/>
  <c r="C26" i="16" s="1"/>
  <c r="B26" i="16"/>
  <c r="D24" i="16"/>
  <c r="H59" i="11"/>
  <c r="N76" i="12"/>
  <c r="N47" i="12"/>
  <c r="N77" i="12" s="1"/>
  <c r="AA57" i="14"/>
  <c r="AA28" i="14"/>
  <c r="AA58" i="14" s="1"/>
  <c r="V62" i="13"/>
  <c r="R68" i="13"/>
  <c r="R39" i="13"/>
  <c r="P71" i="13"/>
  <c r="P43" i="13"/>
  <c r="P73" i="13" s="1"/>
  <c r="P42" i="13"/>
  <c r="AA28" i="13"/>
  <c r="M70" i="14"/>
  <c r="M41" i="14"/>
  <c r="T68" i="13"/>
  <c r="T39" i="13"/>
  <c r="Y30" i="13"/>
  <c r="Y60" i="13" s="1"/>
  <c r="S66" i="13"/>
  <c r="S37" i="13"/>
  <c r="T67" i="14"/>
  <c r="T38" i="14"/>
  <c r="AC10" i="13"/>
  <c r="AC14" i="13" s="1"/>
  <c r="AD9" i="13"/>
  <c r="Z32" i="12"/>
  <c r="W63" i="13"/>
  <c r="W65" i="12"/>
  <c r="R67" i="12"/>
  <c r="R38" i="12"/>
  <c r="X60" i="13"/>
  <c r="AC26" i="12"/>
  <c r="AB27" i="12"/>
  <c r="Y32" i="12"/>
  <c r="Y61" i="12"/>
  <c r="AB26" i="13"/>
  <c r="AB27" i="13" s="1"/>
  <c r="S41" i="12"/>
  <c r="S42" i="12" s="1"/>
  <c r="S70" i="12"/>
  <c r="T66" i="12"/>
  <c r="T37" i="12"/>
  <c r="W62" i="14"/>
  <c r="W64" i="13"/>
  <c r="W35" i="13"/>
  <c r="X61" i="14"/>
  <c r="X33" i="14"/>
  <c r="S67" i="14"/>
  <c r="S38" i="14"/>
  <c r="U66" i="13"/>
  <c r="U37" i="13"/>
  <c r="N45" i="14"/>
  <c r="U34" i="14"/>
  <c r="U64" i="14" s="1"/>
  <c r="U63" i="14"/>
  <c r="AD10" i="12"/>
  <c r="AD14" i="12" s="1"/>
  <c r="AE9" i="12"/>
  <c r="AC10" i="14"/>
  <c r="AC14" i="14" s="1"/>
  <c r="AD9" i="14"/>
  <c r="P44" i="13"/>
  <c r="P74" i="13" s="1"/>
  <c r="Q69" i="14"/>
  <c r="Q40" i="14"/>
  <c r="X32" i="13"/>
  <c r="W36" i="12"/>
  <c r="Y59" i="13"/>
  <c r="R69" i="14"/>
  <c r="R40" i="14"/>
  <c r="Z61" i="12"/>
  <c r="V33" i="13"/>
  <c r="AB26" i="14"/>
  <c r="AB28" i="14" s="1"/>
  <c r="AB27" i="14"/>
  <c r="AB57" i="14" s="1"/>
  <c r="Y31" i="13"/>
  <c r="Y61" i="13" s="1"/>
  <c r="K80" i="14"/>
  <c r="K51" i="14"/>
  <c r="Y34" i="14"/>
  <c r="N45" i="13"/>
  <c r="Z58" i="14"/>
  <c r="V64" i="12"/>
  <c r="V35" i="12"/>
  <c r="AA57" i="12"/>
  <c r="AA28" i="12"/>
  <c r="P72" i="12"/>
  <c r="P44" i="12"/>
  <c r="W34" i="14"/>
  <c r="X34" i="12"/>
  <c r="P44" i="14"/>
  <c r="P45" i="13"/>
  <c r="P75" i="13" s="1"/>
  <c r="V35" i="14"/>
  <c r="O72" i="13"/>
  <c r="O43" i="13"/>
  <c r="U66" i="12"/>
  <c r="U37" i="12"/>
  <c r="Q71" i="12"/>
  <c r="Q42" i="12"/>
  <c r="Z30" i="13"/>
  <c r="Z31" i="13" s="1"/>
  <c r="I83" i="13"/>
  <c r="I54" i="13"/>
  <c r="Z30" i="14"/>
  <c r="Z60" i="14" s="1"/>
  <c r="H82" i="14"/>
  <c r="H53" i="14"/>
  <c r="N75" i="12"/>
  <c r="N48" i="12"/>
  <c r="N78" i="12" s="1"/>
  <c r="Y60" i="12"/>
  <c r="Q67" i="13"/>
  <c r="Q38" i="13"/>
  <c r="S43" i="12"/>
  <c r="G82" i="14"/>
  <c r="G53" i="14"/>
  <c r="F79" i="14"/>
  <c r="F50" i="14"/>
  <c r="C80" i="14"/>
  <c r="C51" i="14"/>
  <c r="L81" i="14"/>
  <c r="L52" i="14"/>
  <c r="E83" i="14"/>
  <c r="E54" i="14"/>
  <c r="I79" i="14"/>
  <c r="I50" i="14"/>
  <c r="O77" i="14"/>
  <c r="O48" i="14"/>
  <c r="J81" i="14"/>
  <c r="J52" i="14"/>
  <c r="L79" i="13"/>
  <c r="L50" i="13"/>
  <c r="G80" i="13"/>
  <c r="G51" i="13"/>
  <c r="E80" i="13"/>
  <c r="E51" i="13"/>
  <c r="F79" i="13"/>
  <c r="F50" i="13"/>
  <c r="C82" i="13"/>
  <c r="C53" i="13"/>
  <c r="J79" i="13"/>
  <c r="J50" i="13"/>
  <c r="K78" i="13"/>
  <c r="K49" i="13"/>
  <c r="M84" i="13"/>
  <c r="M55" i="13"/>
  <c r="M85" i="13" s="1"/>
  <c r="M19" i="13" s="1"/>
  <c r="M20" i="13" s="1"/>
  <c r="M22" i="13" s="1"/>
  <c r="H77" i="13"/>
  <c r="H48" i="13"/>
  <c r="K52" i="12"/>
  <c r="K82" i="12" s="1"/>
  <c r="O78" i="12"/>
  <c r="O49" i="12"/>
  <c r="E53" i="12"/>
  <c r="E83" i="12" s="1"/>
  <c r="F49" i="12"/>
  <c r="F78" i="12"/>
  <c r="J52" i="12"/>
  <c r="J82" i="12" s="1"/>
  <c r="J81" i="12"/>
  <c r="M52" i="12"/>
  <c r="M81" i="12"/>
  <c r="L49" i="12"/>
  <c r="L79" i="12" s="1"/>
  <c r="L78" i="12"/>
  <c r="H49" i="12"/>
  <c r="H78" i="12"/>
  <c r="G52" i="12"/>
  <c r="G81" i="12"/>
  <c r="I49" i="12"/>
  <c r="I78" i="12"/>
  <c r="F60" i="11"/>
  <c r="B64" i="11"/>
  <c r="E62" i="11"/>
  <c r="D62" i="11"/>
  <c r="L61" i="11"/>
  <c r="M61" i="11"/>
  <c r="N61" i="11"/>
  <c r="AL25" i="6"/>
  <c r="AL24" i="6"/>
  <c r="I30" i="6"/>
  <c r="J30" i="6"/>
  <c r="K30" i="6"/>
  <c r="F31" i="6"/>
  <c r="L31" i="6" s="1"/>
  <c r="B32" i="5"/>
  <c r="E22" i="16" l="1"/>
  <c r="I59" i="11"/>
  <c r="H60" i="11"/>
  <c r="D25" i="16"/>
  <c r="C64" i="11"/>
  <c r="C27" i="16" s="1"/>
  <c r="B27" i="16"/>
  <c r="Z32" i="13"/>
  <c r="Z62" i="13" s="1"/>
  <c r="Z61" i="13"/>
  <c r="U67" i="13"/>
  <c r="U38" i="13"/>
  <c r="S68" i="14"/>
  <c r="S39" i="14"/>
  <c r="AB58" i="14"/>
  <c r="AE10" i="12"/>
  <c r="AE14" i="12" s="1"/>
  <c r="AF9" i="12"/>
  <c r="Y62" i="12"/>
  <c r="Y33" i="12"/>
  <c r="W64" i="14"/>
  <c r="W35" i="14"/>
  <c r="X63" i="14"/>
  <c r="X34" i="14"/>
  <c r="S72" i="12"/>
  <c r="AB57" i="13"/>
  <c r="AB28" i="13"/>
  <c r="P74" i="14"/>
  <c r="P45" i="14"/>
  <c r="Q70" i="14"/>
  <c r="Q41" i="14"/>
  <c r="Z62" i="12"/>
  <c r="Z33" i="12"/>
  <c r="Z63" i="12" s="1"/>
  <c r="Z34" i="12"/>
  <c r="AA29" i="12"/>
  <c r="AA58" i="12"/>
  <c r="S73" i="12"/>
  <c r="S44" i="12"/>
  <c r="S74" i="12" s="1"/>
  <c r="Z60" i="13"/>
  <c r="Z33" i="13"/>
  <c r="Z63" i="13" s="1"/>
  <c r="AC27" i="12"/>
  <c r="AA58" i="13"/>
  <c r="AA29" i="13"/>
  <c r="AA30" i="14"/>
  <c r="AA60" i="14" s="1"/>
  <c r="Q72" i="12"/>
  <c r="Q43" i="12"/>
  <c r="R41" i="14"/>
  <c r="W66" i="12"/>
  <c r="W37" i="12"/>
  <c r="AC26" i="14"/>
  <c r="AC27" i="14" s="1"/>
  <c r="N75" i="14"/>
  <c r="N46" i="14"/>
  <c r="N47" i="14"/>
  <c r="N77" i="14" s="1"/>
  <c r="AB57" i="12"/>
  <c r="AB28" i="12"/>
  <c r="Y36" i="14"/>
  <c r="T68" i="14"/>
  <c r="T39" i="14"/>
  <c r="R69" i="13"/>
  <c r="R40" i="13"/>
  <c r="AD26" i="12"/>
  <c r="AD27" i="12" s="1"/>
  <c r="AD57" i="12" s="1"/>
  <c r="N75" i="13"/>
  <c r="N46" i="13"/>
  <c r="S45" i="12"/>
  <c r="R68" i="12"/>
  <c r="R39" i="12"/>
  <c r="Q68" i="13"/>
  <c r="Q39" i="13"/>
  <c r="Q44" i="12"/>
  <c r="Q74" i="12" s="1"/>
  <c r="P74" i="12"/>
  <c r="P45" i="12"/>
  <c r="P46" i="12" s="1"/>
  <c r="AA30" i="13"/>
  <c r="AA60" i="13" s="1"/>
  <c r="AB29" i="14"/>
  <c r="V63" i="13"/>
  <c r="V34" i="13"/>
  <c r="X34" i="13"/>
  <c r="S67" i="13"/>
  <c r="S38" i="13"/>
  <c r="AA29" i="14"/>
  <c r="V65" i="12"/>
  <c r="V36" i="12"/>
  <c r="Y64" i="14"/>
  <c r="Y35" i="14"/>
  <c r="K81" i="14"/>
  <c r="K52" i="14"/>
  <c r="X62" i="13"/>
  <c r="U35" i="14"/>
  <c r="W65" i="13"/>
  <c r="W36" i="13"/>
  <c r="S71" i="12"/>
  <c r="X33" i="13"/>
  <c r="Y32" i="13"/>
  <c r="AD10" i="13"/>
  <c r="AD14" i="13" s="1"/>
  <c r="AE9" i="13"/>
  <c r="T69" i="13"/>
  <c r="T40" i="13"/>
  <c r="P72" i="13"/>
  <c r="P46" i="13"/>
  <c r="N49" i="12"/>
  <c r="AE9" i="14"/>
  <c r="AD10" i="14"/>
  <c r="AD14" i="14" s="1"/>
  <c r="T67" i="12"/>
  <c r="T38" i="12"/>
  <c r="I84" i="13"/>
  <c r="I55" i="13"/>
  <c r="I85" i="13" s="1"/>
  <c r="I19" i="13" s="1"/>
  <c r="I20" i="13" s="1"/>
  <c r="I22" i="13" s="1"/>
  <c r="V65" i="14"/>
  <c r="V36" i="14"/>
  <c r="Z31" i="14"/>
  <c r="R70" i="14"/>
  <c r="Y33" i="13"/>
  <c r="Y63" i="13" s="1"/>
  <c r="AC26" i="13"/>
  <c r="M71" i="14"/>
  <c r="M42" i="14"/>
  <c r="M43" i="14" s="1"/>
  <c r="O73" i="13"/>
  <c r="O44" i="13"/>
  <c r="H83" i="14"/>
  <c r="H54" i="14"/>
  <c r="U67" i="12"/>
  <c r="U38" i="12"/>
  <c r="X64" i="12"/>
  <c r="X36" i="12"/>
  <c r="X66" i="12" s="1"/>
  <c r="X35" i="12"/>
  <c r="F61" i="11"/>
  <c r="E84" i="14"/>
  <c r="E55" i="14"/>
  <c r="E85" i="14" s="1"/>
  <c r="O78" i="14"/>
  <c r="O49" i="14"/>
  <c r="L82" i="14"/>
  <c r="L53" i="14"/>
  <c r="C81" i="14"/>
  <c r="C52" i="14"/>
  <c r="J82" i="14"/>
  <c r="J53" i="14"/>
  <c r="F80" i="14"/>
  <c r="F51" i="14"/>
  <c r="G83" i="14"/>
  <c r="G54" i="14"/>
  <c r="I80" i="14"/>
  <c r="I51" i="14"/>
  <c r="H78" i="13"/>
  <c r="H49" i="13"/>
  <c r="G81" i="13"/>
  <c r="G52" i="13"/>
  <c r="K79" i="13"/>
  <c r="K50" i="13"/>
  <c r="J80" i="13"/>
  <c r="J51" i="13"/>
  <c r="E81" i="13"/>
  <c r="E52" i="13"/>
  <c r="C83" i="13"/>
  <c r="C54" i="13"/>
  <c r="F80" i="13"/>
  <c r="F51" i="13"/>
  <c r="L80" i="13"/>
  <c r="L51" i="13"/>
  <c r="E54" i="12"/>
  <c r="E84" i="12" s="1"/>
  <c r="K53" i="12"/>
  <c r="K83" i="12" s="1"/>
  <c r="J53" i="12"/>
  <c r="J83" i="12" s="1"/>
  <c r="K54" i="12"/>
  <c r="K84" i="12" s="1"/>
  <c r="O79" i="12"/>
  <c r="O50" i="12"/>
  <c r="F50" i="12"/>
  <c r="F79" i="12"/>
  <c r="E55" i="12"/>
  <c r="E85" i="12" s="1"/>
  <c r="E19" i="12" s="1"/>
  <c r="E20" i="12" s="1"/>
  <c r="E22" i="12" s="1"/>
  <c r="M82" i="12"/>
  <c r="M53" i="12"/>
  <c r="H50" i="12"/>
  <c r="H79" i="12"/>
  <c r="G53" i="12"/>
  <c r="G82" i="12"/>
  <c r="I50" i="12"/>
  <c r="I79" i="12"/>
  <c r="L50" i="12"/>
  <c r="D63" i="11"/>
  <c r="E63" i="11"/>
  <c r="N62" i="11"/>
  <c r="L62" i="11"/>
  <c r="M62" i="11"/>
  <c r="B65" i="11"/>
  <c r="AM25" i="6"/>
  <c r="AM24" i="6"/>
  <c r="I31" i="6"/>
  <c r="K31" i="6"/>
  <c r="J31" i="6"/>
  <c r="F32" i="6"/>
  <c r="L32" i="6" s="1"/>
  <c r="B33" i="5"/>
  <c r="AC22" i="16" l="1"/>
  <c r="E23" i="16"/>
  <c r="AC23" i="16" s="1"/>
  <c r="I60" i="11"/>
  <c r="C65" i="11"/>
  <c r="C28" i="16" s="1"/>
  <c r="B28" i="16"/>
  <c r="H61" i="11"/>
  <c r="D26" i="16"/>
  <c r="F62" i="11"/>
  <c r="M73" i="14"/>
  <c r="X64" i="13"/>
  <c r="X35" i="13"/>
  <c r="X65" i="13" s="1"/>
  <c r="AC57" i="14"/>
  <c r="H19" i="14"/>
  <c r="H20" i="14" s="1"/>
  <c r="H22" i="14" s="1"/>
  <c r="AG9" i="12"/>
  <c r="AF10" i="12"/>
  <c r="AF14" i="12" s="1"/>
  <c r="N50" i="12"/>
  <c r="N79" i="12"/>
  <c r="X36" i="13"/>
  <c r="AA59" i="14"/>
  <c r="AA31" i="14"/>
  <c r="AA32" i="14" s="1"/>
  <c r="P76" i="12"/>
  <c r="R69" i="12"/>
  <c r="R40" i="12"/>
  <c r="Y66" i="14"/>
  <c r="AB58" i="13"/>
  <c r="AB29" i="13"/>
  <c r="W65" i="14"/>
  <c r="W36" i="14"/>
  <c r="T70" i="13"/>
  <c r="T41" i="13"/>
  <c r="K82" i="14"/>
  <c r="K53" i="14"/>
  <c r="V66" i="12"/>
  <c r="V37" i="12"/>
  <c r="AB59" i="14"/>
  <c r="W67" i="12"/>
  <c r="W38" i="12"/>
  <c r="AA31" i="13"/>
  <c r="Y63" i="12"/>
  <c r="Y34" i="12"/>
  <c r="AE26" i="12"/>
  <c r="AE28" i="12" s="1"/>
  <c r="AE27" i="12"/>
  <c r="AE57" i="12" s="1"/>
  <c r="M72" i="14"/>
  <c r="M44" i="14"/>
  <c r="AA59" i="12"/>
  <c r="S69" i="14"/>
  <c r="S40" i="14"/>
  <c r="X65" i="12"/>
  <c r="O74" i="13"/>
  <c r="O45" i="13"/>
  <c r="S68" i="13"/>
  <c r="S39" i="13"/>
  <c r="U68" i="13"/>
  <c r="U39" i="13"/>
  <c r="X37" i="12"/>
  <c r="AC27" i="13"/>
  <c r="AC28" i="13" s="1"/>
  <c r="Z61" i="14"/>
  <c r="T39" i="12"/>
  <c r="T68" i="12"/>
  <c r="P76" i="13"/>
  <c r="AF9" i="13"/>
  <c r="AE10" i="13"/>
  <c r="AE14" i="13" s="1"/>
  <c r="W66" i="13"/>
  <c r="W37" i="13"/>
  <c r="Z33" i="14"/>
  <c r="Z63" i="14" s="1"/>
  <c r="Z32" i="14"/>
  <c r="Q69" i="13"/>
  <c r="Q40" i="13"/>
  <c r="Y34" i="13"/>
  <c r="R70" i="13"/>
  <c r="R41" i="13"/>
  <c r="T69" i="14"/>
  <c r="T40" i="14"/>
  <c r="AB29" i="12"/>
  <c r="AA59" i="13"/>
  <c r="Z35" i="12"/>
  <c r="Z64" i="12"/>
  <c r="X64" i="14"/>
  <c r="P47" i="13"/>
  <c r="U68" i="12"/>
  <c r="U39" i="12"/>
  <c r="AD26" i="13"/>
  <c r="U65" i="14"/>
  <c r="U36" i="14"/>
  <c r="Y65" i="14"/>
  <c r="Y38" i="14"/>
  <c r="Y37" i="14"/>
  <c r="V64" i="13"/>
  <c r="V35" i="13"/>
  <c r="P75" i="12"/>
  <c r="S46" i="12"/>
  <c r="S75" i="12"/>
  <c r="N76" i="13"/>
  <c r="N47" i="13"/>
  <c r="AD29" i="12"/>
  <c r="AC28" i="14"/>
  <c r="AC28" i="12"/>
  <c r="P75" i="14"/>
  <c r="AB30" i="14"/>
  <c r="AD26" i="14"/>
  <c r="Y62" i="13"/>
  <c r="P47" i="12"/>
  <c r="P77" i="12" s="1"/>
  <c r="AD28" i="12"/>
  <c r="N76" i="14"/>
  <c r="N48" i="14"/>
  <c r="Q73" i="12"/>
  <c r="Q45" i="12"/>
  <c r="Z34" i="13"/>
  <c r="AA30" i="12"/>
  <c r="P46" i="14"/>
  <c r="H84" i="14"/>
  <c r="H55" i="14"/>
  <c r="H85" i="14" s="1"/>
  <c r="V37" i="14"/>
  <c r="V66" i="14"/>
  <c r="AF9" i="14"/>
  <c r="AE10" i="14"/>
  <c r="AE14" i="14" s="1"/>
  <c r="X63" i="13"/>
  <c r="AB58" i="12"/>
  <c r="R71" i="14"/>
  <c r="R42" i="14"/>
  <c r="AC57" i="12"/>
  <c r="Q71" i="14"/>
  <c r="Q42" i="14"/>
  <c r="X35" i="14"/>
  <c r="C82" i="14"/>
  <c r="C53" i="14"/>
  <c r="I81" i="14"/>
  <c r="I52" i="14"/>
  <c r="G84" i="14"/>
  <c r="G55" i="14"/>
  <c r="G85" i="14" s="1"/>
  <c r="J83" i="14"/>
  <c r="J54" i="14"/>
  <c r="O79" i="14"/>
  <c r="O50" i="14"/>
  <c r="E19" i="14"/>
  <c r="E20" i="14" s="1"/>
  <c r="E22" i="14" s="1"/>
  <c r="F81" i="14"/>
  <c r="F52" i="14"/>
  <c r="L83" i="14"/>
  <c r="L54" i="14"/>
  <c r="L81" i="13"/>
  <c r="L52" i="13"/>
  <c r="K80" i="13"/>
  <c r="K51" i="13"/>
  <c r="J81" i="13"/>
  <c r="J52" i="13"/>
  <c r="C84" i="13"/>
  <c r="C55" i="13"/>
  <c r="C85" i="13" s="1"/>
  <c r="C19" i="13" s="1"/>
  <c r="C20" i="13" s="1"/>
  <c r="H79" i="13"/>
  <c r="H50" i="13"/>
  <c r="F81" i="13"/>
  <c r="F52" i="13"/>
  <c r="E82" i="13"/>
  <c r="E53" i="13"/>
  <c r="G82" i="13"/>
  <c r="G53" i="13"/>
  <c r="K55" i="12"/>
  <c r="K85" i="12" s="1"/>
  <c r="K19" i="12" s="1"/>
  <c r="K20" i="12" s="1"/>
  <c r="K22" i="12" s="1"/>
  <c r="J54" i="12"/>
  <c r="J84" i="12" s="1"/>
  <c r="O80" i="12"/>
  <c r="O51" i="12"/>
  <c r="F80" i="12"/>
  <c r="F51" i="12"/>
  <c r="I51" i="12"/>
  <c r="I80" i="12"/>
  <c r="H51" i="12"/>
  <c r="H80" i="12"/>
  <c r="L80" i="12"/>
  <c r="L51" i="12"/>
  <c r="M83" i="12"/>
  <c r="M54" i="12"/>
  <c r="G83" i="12"/>
  <c r="G54" i="12"/>
  <c r="B66" i="11"/>
  <c r="L63" i="11"/>
  <c r="N63" i="11"/>
  <c r="M63" i="11"/>
  <c r="D64" i="11"/>
  <c r="E64" i="11"/>
  <c r="AN24" i="6"/>
  <c r="AN25" i="6"/>
  <c r="I32" i="6"/>
  <c r="J32" i="6"/>
  <c r="K32" i="6"/>
  <c r="F33" i="6"/>
  <c r="L33" i="6" s="1"/>
  <c r="B34" i="5"/>
  <c r="AD22" i="16" l="1"/>
  <c r="AD23" i="16"/>
  <c r="E24" i="16"/>
  <c r="I61" i="11"/>
  <c r="C66" i="11"/>
  <c r="C29" i="16" s="1"/>
  <c r="B29" i="16"/>
  <c r="D27" i="16"/>
  <c r="H62" i="11"/>
  <c r="AA62" i="14"/>
  <c r="AA33" i="14"/>
  <c r="AA63" i="14" s="1"/>
  <c r="AA35" i="14"/>
  <c r="AA34" i="14"/>
  <c r="AA64" i="14" s="1"/>
  <c r="AC58" i="13"/>
  <c r="AC30" i="13"/>
  <c r="AC60" i="13" s="1"/>
  <c r="AE58" i="12"/>
  <c r="W68" i="12"/>
  <c r="W39" i="12"/>
  <c r="P47" i="14"/>
  <c r="AC58" i="12"/>
  <c r="AC29" i="12"/>
  <c r="Y67" i="14"/>
  <c r="AD27" i="13"/>
  <c r="AB31" i="14"/>
  <c r="M74" i="14"/>
  <c r="M45" i="14"/>
  <c r="AE29" i="12"/>
  <c r="AE59" i="12" s="1"/>
  <c r="V67" i="12"/>
  <c r="V38" i="12"/>
  <c r="AB32" i="13"/>
  <c r="AB62" i="13" s="1"/>
  <c r="R70" i="12"/>
  <c r="R41" i="12"/>
  <c r="AF26" i="12"/>
  <c r="W67" i="13"/>
  <c r="W38" i="13"/>
  <c r="V67" i="14"/>
  <c r="V38" i="14"/>
  <c r="AD58" i="12"/>
  <c r="AB59" i="12"/>
  <c r="AB30" i="12"/>
  <c r="AE26" i="13"/>
  <c r="AE27" i="13"/>
  <c r="AE57" i="13" s="1"/>
  <c r="AB31" i="12"/>
  <c r="AB61" i="12" s="1"/>
  <c r="AG10" i="12"/>
  <c r="AG14" i="12" s="1"/>
  <c r="AH9" i="12"/>
  <c r="Z65" i="12"/>
  <c r="Z36" i="12"/>
  <c r="AA31" i="12"/>
  <c r="AA60" i="12"/>
  <c r="P48" i="12"/>
  <c r="P78" i="12" s="1"/>
  <c r="R72" i="14"/>
  <c r="R43" i="14"/>
  <c r="Z64" i="13"/>
  <c r="N77" i="13"/>
  <c r="N48" i="13"/>
  <c r="Y68" i="14"/>
  <c r="Y39" i="14"/>
  <c r="U69" i="12"/>
  <c r="U40" i="12"/>
  <c r="R71" i="13"/>
  <c r="R42" i="13"/>
  <c r="Q70" i="13"/>
  <c r="Q41" i="13"/>
  <c r="AG9" i="13"/>
  <c r="AF10" i="13"/>
  <c r="AF14" i="13" s="1"/>
  <c r="O75" i="13"/>
  <c r="O46" i="13"/>
  <c r="Z35" i="13"/>
  <c r="AB59" i="13"/>
  <c r="AB30" i="13"/>
  <c r="P49" i="12"/>
  <c r="P79" i="12" s="1"/>
  <c r="AA61" i="14"/>
  <c r="T69" i="12"/>
  <c r="T40" i="12"/>
  <c r="Q75" i="12"/>
  <c r="Q46" i="12"/>
  <c r="X65" i="14"/>
  <c r="X36" i="14"/>
  <c r="P76" i="14"/>
  <c r="P48" i="14"/>
  <c r="P78" i="14" s="1"/>
  <c r="AD27" i="14"/>
  <c r="AC58" i="14"/>
  <c r="X67" i="12"/>
  <c r="X38" i="12"/>
  <c r="S69" i="13"/>
  <c r="S40" i="13"/>
  <c r="AA61" i="13"/>
  <c r="AA32" i="13"/>
  <c r="AC57" i="13"/>
  <c r="S70" i="14"/>
  <c r="S41" i="14"/>
  <c r="Q72" i="14"/>
  <c r="Q43" i="14"/>
  <c r="AE26" i="14"/>
  <c r="AE27" i="14"/>
  <c r="AE57" i="14" s="1"/>
  <c r="N78" i="14"/>
  <c r="AB60" i="14"/>
  <c r="N49" i="14"/>
  <c r="V65" i="13"/>
  <c r="V36" i="13"/>
  <c r="Z62" i="14"/>
  <c r="Z34" i="14"/>
  <c r="Z35" i="14" s="1"/>
  <c r="AC29" i="14"/>
  <c r="W66" i="14"/>
  <c r="W37" i="14"/>
  <c r="AB31" i="13"/>
  <c r="AB61" i="13" s="1"/>
  <c r="N80" i="12"/>
  <c r="N51" i="12"/>
  <c r="AD30" i="12"/>
  <c r="AD59" i="12"/>
  <c r="Y64" i="13"/>
  <c r="Y35" i="13"/>
  <c r="X66" i="13"/>
  <c r="X37" i="13"/>
  <c r="AG9" i="14"/>
  <c r="AF10" i="14"/>
  <c r="AF14" i="14" s="1"/>
  <c r="S76" i="12"/>
  <c r="S47" i="12"/>
  <c r="S48" i="12" s="1"/>
  <c r="U66" i="14"/>
  <c r="U37" i="14"/>
  <c r="P77" i="13"/>
  <c r="P48" i="13"/>
  <c r="T70" i="14"/>
  <c r="T41" i="14"/>
  <c r="U69" i="13"/>
  <c r="U40" i="13"/>
  <c r="Y64" i="12"/>
  <c r="Y35" i="12"/>
  <c r="K83" i="14"/>
  <c r="K54" i="14"/>
  <c r="T71" i="13"/>
  <c r="T42" i="13"/>
  <c r="AC29" i="13"/>
  <c r="AC59" i="13" s="1"/>
  <c r="F63" i="11"/>
  <c r="F82" i="14"/>
  <c r="F53" i="14"/>
  <c r="G19" i="14"/>
  <c r="G20" i="14" s="1"/>
  <c r="G22" i="14" s="1"/>
  <c r="L84" i="14"/>
  <c r="L55" i="14"/>
  <c r="L85" i="14" s="1"/>
  <c r="J84" i="14"/>
  <c r="J55" i="14"/>
  <c r="J85" i="14" s="1"/>
  <c r="J19" i="14" s="1"/>
  <c r="J20" i="14" s="1"/>
  <c r="J22" i="14" s="1"/>
  <c r="I82" i="14"/>
  <c r="I53" i="14"/>
  <c r="O80" i="14"/>
  <c r="O51" i="14"/>
  <c r="C83" i="14"/>
  <c r="C54" i="14"/>
  <c r="G83" i="13"/>
  <c r="G54" i="13"/>
  <c r="F82" i="13"/>
  <c r="F53" i="13"/>
  <c r="J82" i="13"/>
  <c r="J53" i="13"/>
  <c r="E83" i="13"/>
  <c r="E54" i="13"/>
  <c r="H80" i="13"/>
  <c r="H51" i="13"/>
  <c r="K81" i="13"/>
  <c r="K52" i="13"/>
  <c r="L82" i="13"/>
  <c r="L53" i="13"/>
  <c r="J55" i="12"/>
  <c r="J85" i="12" s="1"/>
  <c r="J19" i="12" s="1"/>
  <c r="J20" i="12" s="1"/>
  <c r="J22" i="12" s="1"/>
  <c r="O81" i="12"/>
  <c r="O52" i="12"/>
  <c r="F52" i="12"/>
  <c r="F81" i="12"/>
  <c r="I52" i="12"/>
  <c r="I81" i="12"/>
  <c r="M55" i="12"/>
  <c r="M85" i="12" s="1"/>
  <c r="M84" i="12"/>
  <c r="H52" i="12"/>
  <c r="H81" i="12"/>
  <c r="L52" i="12"/>
  <c r="L81" i="12"/>
  <c r="G84" i="12"/>
  <c r="G55" i="12"/>
  <c r="G85" i="12" s="1"/>
  <c r="D65" i="11"/>
  <c r="E65" i="11"/>
  <c r="B67" i="11"/>
  <c r="N64" i="11"/>
  <c r="M64" i="11"/>
  <c r="L64" i="11"/>
  <c r="AO24" i="6"/>
  <c r="AO25" i="6"/>
  <c r="I33" i="6"/>
  <c r="J33" i="6"/>
  <c r="K33" i="6"/>
  <c r="F34" i="6"/>
  <c r="L34" i="6" s="1"/>
  <c r="B35" i="5"/>
  <c r="AE22" i="16" l="1"/>
  <c r="AE24" i="16"/>
  <c r="AE23" i="16"/>
  <c r="AC24" i="16"/>
  <c r="AD24" i="16"/>
  <c r="E25" i="16"/>
  <c r="AE25" i="16" s="1"/>
  <c r="I62" i="11"/>
  <c r="C67" i="11"/>
  <c r="C30" i="16" s="1"/>
  <c r="B30" i="16"/>
  <c r="D28" i="16"/>
  <c r="H63" i="11"/>
  <c r="S78" i="12"/>
  <c r="Z65" i="14"/>
  <c r="Z36" i="14"/>
  <c r="X67" i="13"/>
  <c r="X38" i="13"/>
  <c r="V66" i="13"/>
  <c r="V37" i="13"/>
  <c r="AG26" i="12"/>
  <c r="AC30" i="12"/>
  <c r="AC59" i="12"/>
  <c r="T72" i="13"/>
  <c r="T43" i="13"/>
  <c r="Y65" i="12"/>
  <c r="Y36" i="12"/>
  <c r="U70" i="13"/>
  <c r="U41" i="13"/>
  <c r="S71" i="14"/>
  <c r="S42" i="14"/>
  <c r="X66" i="14"/>
  <c r="X37" i="14"/>
  <c r="U70" i="12"/>
  <c r="U41" i="12"/>
  <c r="W68" i="13"/>
  <c r="W39" i="13"/>
  <c r="AC31" i="12"/>
  <c r="AC61" i="12" s="1"/>
  <c r="AD31" i="12"/>
  <c r="T71" i="14"/>
  <c r="T42" i="14"/>
  <c r="U67" i="14"/>
  <c r="U38" i="14"/>
  <c r="AF26" i="14"/>
  <c r="AF27" i="14" s="1"/>
  <c r="N79" i="14"/>
  <c r="N50" i="14"/>
  <c r="AB33" i="13"/>
  <c r="AB63" i="13" s="1"/>
  <c r="AF26" i="13"/>
  <c r="AF27" i="13"/>
  <c r="AF57" i="13" s="1"/>
  <c r="R72" i="13"/>
  <c r="R43" i="13"/>
  <c r="Z66" i="12"/>
  <c r="Z37" i="12"/>
  <c r="M75" i="14"/>
  <c r="M46" i="14"/>
  <c r="M47" i="14" s="1"/>
  <c r="AA65" i="14"/>
  <c r="AA36" i="14"/>
  <c r="AD28" i="14"/>
  <c r="AD60" i="12"/>
  <c r="K84" i="14"/>
  <c r="K55" i="14"/>
  <c r="K85" i="14" s="1"/>
  <c r="K19" i="14" s="1"/>
  <c r="K20" i="14" s="1"/>
  <c r="K22" i="14" s="1"/>
  <c r="AC31" i="13"/>
  <c r="AH9" i="14"/>
  <c r="AG10" i="14"/>
  <c r="AG14" i="14" s="1"/>
  <c r="Y65" i="13"/>
  <c r="Y36" i="13"/>
  <c r="Z64" i="14"/>
  <c r="Q73" i="14"/>
  <c r="Q44" i="14"/>
  <c r="AB34" i="13"/>
  <c r="AB64" i="13" s="1"/>
  <c r="AB60" i="13"/>
  <c r="O47" i="13"/>
  <c r="AH9" i="13"/>
  <c r="AG10" i="13"/>
  <c r="AG14" i="13" s="1"/>
  <c r="R44" i="14"/>
  <c r="P50" i="12"/>
  <c r="AC32" i="12"/>
  <c r="AC62" i="12" s="1"/>
  <c r="P77" i="14"/>
  <c r="AE30" i="12"/>
  <c r="P49" i="14"/>
  <c r="AH10" i="12"/>
  <c r="AH14" i="12" s="1"/>
  <c r="AI9" i="12"/>
  <c r="P78" i="13"/>
  <c r="S49" i="12"/>
  <c r="S79" i="12" s="1"/>
  <c r="N81" i="12"/>
  <c r="N52" i="12"/>
  <c r="X68" i="12"/>
  <c r="X39" i="12"/>
  <c r="Y69" i="14"/>
  <c r="Y40" i="14"/>
  <c r="AA32" i="12"/>
  <c r="AA61" i="12"/>
  <c r="AB60" i="12"/>
  <c r="AB32" i="12"/>
  <c r="AF27" i="12"/>
  <c r="AB61" i="14"/>
  <c r="AB32" i="14"/>
  <c r="AC33" i="12"/>
  <c r="AC63" i="12" s="1"/>
  <c r="AD29" i="14"/>
  <c r="AD59" i="14" s="1"/>
  <c r="AD57" i="13"/>
  <c r="L19" i="14"/>
  <c r="L20" i="14" s="1"/>
  <c r="L22" i="14" s="1"/>
  <c r="W67" i="14"/>
  <c r="W38" i="14"/>
  <c r="S70" i="13"/>
  <c r="S41" i="13"/>
  <c r="T70" i="12"/>
  <c r="T41" i="12"/>
  <c r="AE29" i="13"/>
  <c r="AE59" i="13" s="1"/>
  <c r="V68" i="14"/>
  <c r="V39" i="14"/>
  <c r="P49" i="13"/>
  <c r="AA62" i="13"/>
  <c r="AA33" i="13"/>
  <c r="AA63" i="13" s="1"/>
  <c r="R73" i="14"/>
  <c r="Z65" i="13"/>
  <c r="Z36" i="13"/>
  <c r="Z37" i="13" s="1"/>
  <c r="S77" i="12"/>
  <c r="AC59" i="14"/>
  <c r="AC30" i="14"/>
  <c r="AE28" i="14"/>
  <c r="AD57" i="14"/>
  <c r="AD30" i="14"/>
  <c r="AD60" i="14" s="1"/>
  <c r="AD31" i="14"/>
  <c r="AD61" i="14" s="1"/>
  <c r="Q47" i="12"/>
  <c r="Q76" i="12"/>
  <c r="O76" i="13"/>
  <c r="Q71" i="13"/>
  <c r="Q42" i="13"/>
  <c r="N78" i="13"/>
  <c r="N49" i="13"/>
  <c r="AE28" i="13"/>
  <c r="AE58" i="13" s="1"/>
  <c r="R71" i="12"/>
  <c r="R42" i="12"/>
  <c r="V68" i="12"/>
  <c r="V39" i="12"/>
  <c r="W69" i="12"/>
  <c r="W40" i="12"/>
  <c r="AD28" i="13"/>
  <c r="AD58" i="13" s="1"/>
  <c r="I83" i="14"/>
  <c r="I54" i="14"/>
  <c r="C84" i="14"/>
  <c r="C55" i="14"/>
  <c r="C85" i="14" s="1"/>
  <c r="O81" i="14"/>
  <c r="O52" i="14"/>
  <c r="F83" i="14"/>
  <c r="F54" i="14"/>
  <c r="H81" i="13"/>
  <c r="H52" i="13"/>
  <c r="G84" i="13"/>
  <c r="G55" i="13"/>
  <c r="G85" i="13" s="1"/>
  <c r="G19" i="13" s="1"/>
  <c r="G20" i="13" s="1"/>
  <c r="G22" i="13" s="1"/>
  <c r="L83" i="13"/>
  <c r="L54" i="13"/>
  <c r="E84" i="13"/>
  <c r="E55" i="13"/>
  <c r="E85" i="13" s="1"/>
  <c r="E19" i="13" s="1"/>
  <c r="E20" i="13" s="1"/>
  <c r="E22" i="13" s="1"/>
  <c r="F83" i="13"/>
  <c r="F54" i="13"/>
  <c r="K82" i="13"/>
  <c r="K53" i="13"/>
  <c r="J83" i="13"/>
  <c r="J54" i="13"/>
  <c r="O53" i="12"/>
  <c r="O83" i="12" s="1"/>
  <c r="O82" i="12"/>
  <c r="M19" i="12"/>
  <c r="M20" i="12" s="1"/>
  <c r="M22" i="12" s="1"/>
  <c r="G19" i="12"/>
  <c r="G20" i="12" s="1"/>
  <c r="G22" i="12" s="1"/>
  <c r="F53" i="12"/>
  <c r="F82" i="12"/>
  <c r="H82" i="12"/>
  <c r="H53" i="12"/>
  <c r="L82" i="12"/>
  <c r="L53" i="12"/>
  <c r="I82" i="12"/>
  <c r="I53" i="12"/>
  <c r="F64" i="11"/>
  <c r="E66" i="11"/>
  <c r="D66" i="11"/>
  <c r="B68" i="11"/>
  <c r="L65" i="11"/>
  <c r="M65" i="11"/>
  <c r="N65" i="11"/>
  <c r="AP24" i="6"/>
  <c r="AP25" i="6"/>
  <c r="I34" i="6"/>
  <c r="J34" i="6"/>
  <c r="K34" i="6"/>
  <c r="F35" i="6"/>
  <c r="L35" i="6" s="1"/>
  <c r="B36" i="5"/>
  <c r="AF22" i="16" l="1"/>
  <c r="AF24" i="16"/>
  <c r="AF23" i="16"/>
  <c r="AF25" i="16"/>
  <c r="AC25" i="16"/>
  <c r="AD25" i="16"/>
  <c r="I63" i="11"/>
  <c r="E26" i="16"/>
  <c r="C68" i="11"/>
  <c r="C31" i="16" s="1"/>
  <c r="B31" i="16"/>
  <c r="D29" i="16"/>
  <c r="H64" i="11"/>
  <c r="Z67" i="13"/>
  <c r="Z38" i="13"/>
  <c r="AF57" i="14"/>
  <c r="AF28" i="14"/>
  <c r="AF58" i="14" s="1"/>
  <c r="M77" i="14"/>
  <c r="M48" i="14"/>
  <c r="M78" i="14" s="1"/>
  <c r="W70" i="12"/>
  <c r="W41" i="12"/>
  <c r="AC61" i="13"/>
  <c r="AJ9" i="12"/>
  <c r="AI10" i="12"/>
  <c r="AI14" i="12" s="1"/>
  <c r="Z67" i="12"/>
  <c r="Z38" i="12"/>
  <c r="Y66" i="12"/>
  <c r="Y37" i="12"/>
  <c r="T73" i="13"/>
  <c r="T44" i="13"/>
  <c r="V38" i="13"/>
  <c r="V67" i="13"/>
  <c r="Z37" i="14"/>
  <c r="Z66" i="14"/>
  <c r="AE58" i="14"/>
  <c r="AG26" i="13"/>
  <c r="AG27" i="13" s="1"/>
  <c r="V69" i="12"/>
  <c r="V40" i="12"/>
  <c r="N79" i="13"/>
  <c r="N50" i="13"/>
  <c r="AA34" i="13"/>
  <c r="AC32" i="13"/>
  <c r="AB35" i="13"/>
  <c r="AD29" i="13"/>
  <c r="AE30" i="13"/>
  <c r="X40" i="12"/>
  <c r="X69" i="12"/>
  <c r="AH26" i="12"/>
  <c r="O77" i="13"/>
  <c r="O48" i="13"/>
  <c r="Q74" i="14"/>
  <c r="Q45" i="14"/>
  <c r="AD58" i="14"/>
  <c r="S50" i="12"/>
  <c r="S80" i="12" s="1"/>
  <c r="X67" i="14"/>
  <c r="X38" i="14"/>
  <c r="Z66" i="13"/>
  <c r="AF57" i="12"/>
  <c r="AF28" i="12"/>
  <c r="AI9" i="13"/>
  <c r="AH10" i="13"/>
  <c r="AH14" i="13" s="1"/>
  <c r="AD32" i="14"/>
  <c r="AD62" i="14" s="1"/>
  <c r="V69" i="14"/>
  <c r="V40" i="14"/>
  <c r="AE29" i="14"/>
  <c r="AE59" i="14" s="1"/>
  <c r="AD30" i="13"/>
  <c r="AD60" i="13" s="1"/>
  <c r="AB62" i="14"/>
  <c r="AB33" i="14"/>
  <c r="N82" i="12"/>
  <c r="N53" i="12"/>
  <c r="P79" i="14"/>
  <c r="P50" i="14"/>
  <c r="AA66" i="14"/>
  <c r="AA37" i="14"/>
  <c r="N80" i="14"/>
  <c r="N51" i="14"/>
  <c r="AE31" i="12"/>
  <c r="S72" i="14"/>
  <c r="S43" i="14"/>
  <c r="AC60" i="12"/>
  <c r="AC34" i="12"/>
  <c r="X68" i="13"/>
  <c r="X39" i="13"/>
  <c r="Q72" i="13"/>
  <c r="Q43" i="13"/>
  <c r="AC60" i="14"/>
  <c r="AC31" i="14"/>
  <c r="AC61" i="14" s="1"/>
  <c r="R73" i="13"/>
  <c r="R44" i="13"/>
  <c r="T71" i="12"/>
  <c r="T42" i="12"/>
  <c r="O55" i="12"/>
  <c r="O85" i="12" s="1"/>
  <c r="AB62" i="12"/>
  <c r="AB33" i="12"/>
  <c r="AA62" i="12"/>
  <c r="AA33" i="12"/>
  <c r="P80" i="12"/>
  <c r="P51" i="12"/>
  <c r="Y66" i="13"/>
  <c r="Y37" i="13"/>
  <c r="AG27" i="12"/>
  <c r="AE31" i="13"/>
  <c r="AE61" i="13" s="1"/>
  <c r="AD32" i="12"/>
  <c r="AD61" i="12"/>
  <c r="R72" i="12"/>
  <c r="R43" i="12"/>
  <c r="AC33" i="13"/>
  <c r="AC63" i="13" s="1"/>
  <c r="P79" i="13"/>
  <c r="P50" i="13"/>
  <c r="R74" i="14"/>
  <c r="R45" i="14"/>
  <c r="M76" i="14"/>
  <c r="AE32" i="13"/>
  <c r="AE62" i="13" s="1"/>
  <c r="AD31" i="13"/>
  <c r="AD61" i="13" s="1"/>
  <c r="T72" i="14"/>
  <c r="T43" i="14"/>
  <c r="W69" i="13"/>
  <c r="W40" i="13"/>
  <c r="AI9" i="14"/>
  <c r="AH10" i="14"/>
  <c r="AH14" i="14" s="1"/>
  <c r="U68" i="14"/>
  <c r="U39" i="14"/>
  <c r="U71" i="12"/>
  <c r="U42" i="12"/>
  <c r="Y70" i="14"/>
  <c r="Y41" i="14"/>
  <c r="O54" i="12"/>
  <c r="O84" i="12" s="1"/>
  <c r="Q77" i="12"/>
  <c r="Q49" i="12"/>
  <c r="Q79" i="12" s="1"/>
  <c r="Q50" i="12"/>
  <c r="Q48" i="12"/>
  <c r="Q78" i="12" s="1"/>
  <c r="S71" i="13"/>
  <c r="S42" i="13"/>
  <c r="W68" i="14"/>
  <c r="W39" i="14"/>
  <c r="AD32" i="13"/>
  <c r="AD62" i="13" s="1"/>
  <c r="AE60" i="12"/>
  <c r="AG26" i="14"/>
  <c r="AG27" i="14"/>
  <c r="AG57" i="14" s="1"/>
  <c r="AG28" i="14"/>
  <c r="AF28" i="13"/>
  <c r="U71" i="13"/>
  <c r="U42" i="13"/>
  <c r="F65" i="11"/>
  <c r="C19" i="14"/>
  <c r="C20" i="14" s="1"/>
  <c r="F84" i="14"/>
  <c r="F55" i="14"/>
  <c r="F85" i="14" s="1"/>
  <c r="O82" i="14"/>
  <c r="O53" i="14"/>
  <c r="I84" i="14"/>
  <c r="I55" i="14"/>
  <c r="I85" i="14" s="1"/>
  <c r="H82" i="13"/>
  <c r="H53" i="13"/>
  <c r="J84" i="13"/>
  <c r="J55" i="13"/>
  <c r="J85" i="13" s="1"/>
  <c r="J19" i="13" s="1"/>
  <c r="J20" i="13" s="1"/>
  <c r="J22" i="13" s="1"/>
  <c r="K83" i="13"/>
  <c r="K54" i="13"/>
  <c r="F84" i="13"/>
  <c r="F55" i="13"/>
  <c r="F85" i="13" s="1"/>
  <c r="L84" i="13"/>
  <c r="L55" i="13"/>
  <c r="L85" i="13" s="1"/>
  <c r="L19" i="13" s="1"/>
  <c r="L20" i="13" s="1"/>
  <c r="L22" i="13" s="1"/>
  <c r="O19" i="12"/>
  <c r="O20" i="12" s="1"/>
  <c r="O22" i="12" s="1"/>
  <c r="F54" i="12"/>
  <c r="F83" i="12"/>
  <c r="I83" i="12"/>
  <c r="I54" i="12"/>
  <c r="H54" i="12"/>
  <c r="H83" i="12"/>
  <c r="L83" i="12"/>
  <c r="L54" i="12"/>
  <c r="D67" i="11"/>
  <c r="E67" i="11"/>
  <c r="B69" i="11"/>
  <c r="N66" i="11"/>
  <c r="M66" i="11"/>
  <c r="L66" i="11"/>
  <c r="AQ24" i="6"/>
  <c r="AQ25" i="6"/>
  <c r="I35" i="6"/>
  <c r="K35" i="6"/>
  <c r="J35" i="6"/>
  <c r="F36" i="6"/>
  <c r="L36" i="6" s="1"/>
  <c r="B37" i="5"/>
  <c r="AG25" i="16" l="1"/>
  <c r="AG22" i="16"/>
  <c r="AG26" i="16"/>
  <c r="AG24" i="16"/>
  <c r="AG23" i="16"/>
  <c r="AC26" i="16"/>
  <c r="AD26" i="16"/>
  <c r="AE26" i="16"/>
  <c r="AF26" i="16"/>
  <c r="E27" i="16"/>
  <c r="I64" i="11"/>
  <c r="D30" i="16"/>
  <c r="H65" i="11"/>
  <c r="C69" i="11"/>
  <c r="C32" i="16" s="1"/>
  <c r="B32" i="16"/>
  <c r="AG57" i="13"/>
  <c r="AF58" i="13"/>
  <c r="N81" i="14"/>
  <c r="N52" i="14"/>
  <c r="AG29" i="14"/>
  <c r="Y71" i="14"/>
  <c r="Y42" i="14"/>
  <c r="T73" i="14"/>
  <c r="T44" i="14"/>
  <c r="AD62" i="12"/>
  <c r="AD33" i="12"/>
  <c r="AC32" i="14"/>
  <c r="S73" i="14"/>
  <c r="S44" i="14"/>
  <c r="AI10" i="13"/>
  <c r="AI14" i="13" s="1"/>
  <c r="AJ9" i="13"/>
  <c r="V68" i="13"/>
  <c r="V39" i="13"/>
  <c r="AC34" i="13"/>
  <c r="N80" i="13"/>
  <c r="N51" i="13"/>
  <c r="N81" i="13" s="1"/>
  <c r="Y67" i="13"/>
  <c r="Y38" i="13"/>
  <c r="AH26" i="13"/>
  <c r="AH27" i="13"/>
  <c r="AH57" i="13" s="1"/>
  <c r="X70" i="12"/>
  <c r="X41" i="12"/>
  <c r="AE33" i="13"/>
  <c r="Q80" i="12"/>
  <c r="Q51" i="12"/>
  <c r="Q81" i="12" s="1"/>
  <c r="AH26" i="14"/>
  <c r="AH27" i="14" s="1"/>
  <c r="AA34" i="12"/>
  <c r="AA63" i="12"/>
  <c r="AC64" i="12"/>
  <c r="AC35" i="12"/>
  <c r="AC36" i="12"/>
  <c r="AE60" i="13"/>
  <c r="AA64" i="13"/>
  <c r="AA35" i="13"/>
  <c r="Y67" i="12"/>
  <c r="Y38" i="12"/>
  <c r="Z68" i="12"/>
  <c r="Z39" i="12"/>
  <c r="AI26" i="12"/>
  <c r="AI27" i="12" s="1"/>
  <c r="W71" i="12"/>
  <c r="W42" i="12"/>
  <c r="AF30" i="14"/>
  <c r="AF60" i="14" s="1"/>
  <c r="AH27" i="12"/>
  <c r="AB63" i="12"/>
  <c r="AB34" i="12"/>
  <c r="AB35" i="12" s="1"/>
  <c r="AE30" i="14"/>
  <c r="AI10" i="14"/>
  <c r="AI14" i="14" s="1"/>
  <c r="AJ9" i="14"/>
  <c r="R73" i="12"/>
  <c r="R44" i="12"/>
  <c r="AG57" i="12"/>
  <c r="R74" i="13"/>
  <c r="R45" i="13"/>
  <c r="X69" i="13"/>
  <c r="X40" i="13"/>
  <c r="O78" i="13"/>
  <c r="O49" i="13"/>
  <c r="O79" i="13" s="1"/>
  <c r="O51" i="13"/>
  <c r="O81" i="13" s="1"/>
  <c r="O52" i="13"/>
  <c r="O82" i="13" s="1"/>
  <c r="O54" i="13"/>
  <c r="O84" i="13" s="1"/>
  <c r="O53" i="13"/>
  <c r="O83" i="13" s="1"/>
  <c r="O50" i="13"/>
  <c r="O80" i="13" s="1"/>
  <c r="AG29" i="13"/>
  <c r="AG59" i="13" s="1"/>
  <c r="T74" i="13"/>
  <c r="T45" i="13"/>
  <c r="AK9" i="12"/>
  <c r="AJ10" i="12"/>
  <c r="AJ14" i="12" s="1"/>
  <c r="AF29" i="14"/>
  <c r="Z68" i="13"/>
  <c r="Z39" i="13"/>
  <c r="AG30" i="14"/>
  <c r="AG60" i="14" s="1"/>
  <c r="AG58" i="14"/>
  <c r="S72" i="13"/>
  <c r="S43" i="13"/>
  <c r="U69" i="14"/>
  <c r="U40" i="14"/>
  <c r="AB63" i="14"/>
  <c r="AB34" i="14"/>
  <c r="AC62" i="13"/>
  <c r="AF29" i="13"/>
  <c r="P80" i="13"/>
  <c r="P51" i="13"/>
  <c r="AE35" i="13"/>
  <c r="AE65" i="13" s="1"/>
  <c r="V70" i="14"/>
  <c r="V41" i="14"/>
  <c r="AF58" i="12"/>
  <c r="AF29" i="12"/>
  <c r="X68" i="14"/>
  <c r="X39" i="14"/>
  <c r="V70" i="12"/>
  <c r="V41" i="12"/>
  <c r="AG28" i="13"/>
  <c r="AG58" i="13" s="1"/>
  <c r="AF31" i="14"/>
  <c r="AF61" i="14" s="1"/>
  <c r="U72" i="13"/>
  <c r="U43" i="13"/>
  <c r="AD33" i="14"/>
  <c r="AB65" i="13"/>
  <c r="U72" i="12"/>
  <c r="U43" i="12"/>
  <c r="R75" i="14"/>
  <c r="R46" i="14"/>
  <c r="S51" i="12"/>
  <c r="S81" i="12" s="1"/>
  <c r="N54" i="12"/>
  <c r="N83" i="12"/>
  <c r="W69" i="14"/>
  <c r="W40" i="14"/>
  <c r="W70" i="13"/>
  <c r="W41" i="13"/>
  <c r="P81" i="12"/>
  <c r="P52" i="12"/>
  <c r="AG28" i="12"/>
  <c r="AE61" i="12"/>
  <c r="AE32" i="12"/>
  <c r="P80" i="14"/>
  <c r="P51" i="14"/>
  <c r="Q52" i="12"/>
  <c r="AA67" i="14"/>
  <c r="AA38" i="14"/>
  <c r="Q75" i="14"/>
  <c r="Q46" i="14"/>
  <c r="AB36" i="13"/>
  <c r="AE34" i="13"/>
  <c r="AE64" i="13" s="1"/>
  <c r="T43" i="12"/>
  <c r="T72" i="12"/>
  <c r="Q73" i="13"/>
  <c r="Q44" i="13"/>
  <c r="AH28" i="12"/>
  <c r="AD59" i="13"/>
  <c r="AD33" i="13"/>
  <c r="Z67" i="14"/>
  <c r="Z38" i="14"/>
  <c r="M49" i="14"/>
  <c r="M79" i="14" s="1"/>
  <c r="F66" i="11"/>
  <c r="I19" i="14"/>
  <c r="I20" i="14" s="1"/>
  <c r="I22" i="14" s="1"/>
  <c r="F19" i="14"/>
  <c r="F20" i="14" s="1"/>
  <c r="F22" i="14" s="1"/>
  <c r="O83" i="14"/>
  <c r="O54" i="14"/>
  <c r="H83" i="13"/>
  <c r="H54" i="13"/>
  <c r="F19" i="13"/>
  <c r="F20" i="13" s="1"/>
  <c r="F22" i="13" s="1"/>
  <c r="K84" i="13"/>
  <c r="K55" i="13"/>
  <c r="K85" i="13" s="1"/>
  <c r="F84" i="12"/>
  <c r="F55" i="12"/>
  <c r="F85" i="12" s="1"/>
  <c r="L55" i="12"/>
  <c r="L85" i="12" s="1"/>
  <c r="L19" i="12" s="1"/>
  <c r="L20" i="12" s="1"/>
  <c r="L22" i="12" s="1"/>
  <c r="L84" i="12"/>
  <c r="H55" i="12"/>
  <c r="H85" i="12" s="1"/>
  <c r="H84" i="12"/>
  <c r="I55" i="12"/>
  <c r="I85" i="12" s="1"/>
  <c r="I19" i="12" s="1"/>
  <c r="I20" i="12" s="1"/>
  <c r="I22" i="12" s="1"/>
  <c r="I84" i="12"/>
  <c r="B70" i="11"/>
  <c r="L67" i="11"/>
  <c r="N67" i="11"/>
  <c r="M67" i="11"/>
  <c r="D68" i="11"/>
  <c r="E68" i="11"/>
  <c r="AR25" i="6"/>
  <c r="AR24" i="6"/>
  <c r="F37" i="6"/>
  <c r="L37" i="6" s="1"/>
  <c r="I36" i="6"/>
  <c r="J36" i="6"/>
  <c r="K36" i="6"/>
  <c r="B38" i="5"/>
  <c r="AH22" i="16" l="1"/>
  <c r="AH26" i="16"/>
  <c r="AH24" i="16"/>
  <c r="AH25" i="16"/>
  <c r="AH23" i="16"/>
  <c r="AH27" i="16"/>
  <c r="AC27" i="16"/>
  <c r="AD27" i="16"/>
  <c r="AE27" i="16"/>
  <c r="AF27" i="16"/>
  <c r="AG27" i="16"/>
  <c r="I65" i="11"/>
  <c r="E28" i="16"/>
  <c r="AH28" i="16" s="1"/>
  <c r="C70" i="11"/>
  <c r="C33" i="16" s="1"/>
  <c r="B33" i="16"/>
  <c r="H66" i="11"/>
  <c r="D31" i="16"/>
  <c r="AI28" i="12"/>
  <c r="AI58" i="12" s="1"/>
  <c r="AI57" i="12"/>
  <c r="AI29" i="12"/>
  <c r="AI59" i="12" s="1"/>
  <c r="AB36" i="12"/>
  <c r="AB65" i="12"/>
  <c r="AH57" i="14"/>
  <c r="AH30" i="14"/>
  <c r="AH29" i="14"/>
  <c r="AH59" i="14" s="1"/>
  <c r="AH28" i="14"/>
  <c r="AH58" i="14" s="1"/>
  <c r="Y68" i="12"/>
  <c r="Y39" i="12"/>
  <c r="AB66" i="13"/>
  <c r="AB37" i="13"/>
  <c r="AE62" i="12"/>
  <c r="AE33" i="12"/>
  <c r="X69" i="14"/>
  <c r="X40" i="14"/>
  <c r="Z69" i="13"/>
  <c r="Z40" i="13"/>
  <c r="R74" i="12"/>
  <c r="R45" i="12"/>
  <c r="AH28" i="13"/>
  <c r="Y68" i="13"/>
  <c r="Y39" i="13"/>
  <c r="AJ10" i="13"/>
  <c r="AJ14" i="13" s="1"/>
  <c r="AK9" i="13"/>
  <c r="AG59" i="14"/>
  <c r="AG31" i="14"/>
  <c r="N82" i="14"/>
  <c r="N53" i="14"/>
  <c r="O55" i="13"/>
  <c r="O85" i="13" s="1"/>
  <c r="O19" i="13" s="1"/>
  <c r="O20" i="13" s="1"/>
  <c r="O22" i="13" s="1"/>
  <c r="AD63" i="14"/>
  <c r="AD34" i="14"/>
  <c r="AB64" i="14"/>
  <c r="AD34" i="12"/>
  <c r="AD63" i="12"/>
  <c r="AD35" i="12"/>
  <c r="Z68" i="14"/>
  <c r="Z39" i="14"/>
  <c r="AA68" i="14"/>
  <c r="AA39" i="14"/>
  <c r="AF30" i="12"/>
  <c r="AF60" i="12" s="1"/>
  <c r="U73" i="12"/>
  <c r="U44" i="12"/>
  <c r="V71" i="12"/>
  <c r="V42" i="12"/>
  <c r="P81" i="13"/>
  <c r="P52" i="13"/>
  <c r="U70" i="14"/>
  <c r="U41" i="14"/>
  <c r="W72" i="12"/>
  <c r="W43" i="12"/>
  <c r="AG30" i="13"/>
  <c r="AC65" i="12"/>
  <c r="AH29" i="13"/>
  <c r="AH59" i="13" s="1"/>
  <c r="AC64" i="13"/>
  <c r="AC35" i="13"/>
  <c r="AI26" i="13"/>
  <c r="AI27" i="13" s="1"/>
  <c r="AC62" i="14"/>
  <c r="AC33" i="14"/>
  <c r="T74" i="14"/>
  <c r="T45" i="14"/>
  <c r="N54" i="14"/>
  <c r="N84" i="14" s="1"/>
  <c r="R75" i="13"/>
  <c r="R46" i="13"/>
  <c r="R76" i="13" s="1"/>
  <c r="AE60" i="14"/>
  <c r="AC66" i="12"/>
  <c r="AC37" i="12"/>
  <c r="AH29" i="12"/>
  <c r="AH58" i="12"/>
  <c r="U73" i="13"/>
  <c r="U44" i="13"/>
  <c r="P53" i="13"/>
  <c r="P83" i="13" s="1"/>
  <c r="S52" i="12"/>
  <c r="S82" i="12" s="1"/>
  <c r="AJ10" i="14"/>
  <c r="AJ14" i="14" s="1"/>
  <c r="AK9" i="14"/>
  <c r="AA64" i="12"/>
  <c r="AA35" i="12"/>
  <c r="AD35" i="14"/>
  <c r="AG58" i="12"/>
  <c r="Q74" i="13"/>
  <c r="Q45" i="13"/>
  <c r="P81" i="14"/>
  <c r="P52" i="14"/>
  <c r="N84" i="12"/>
  <c r="N19" i="12" s="1"/>
  <c r="N20" i="12" s="1"/>
  <c r="N22" i="12" s="1"/>
  <c r="N55" i="12"/>
  <c r="N85" i="12" s="1"/>
  <c r="T73" i="12"/>
  <c r="T44" i="12"/>
  <c r="Q53" i="12"/>
  <c r="Q82" i="12"/>
  <c r="P82" i="12"/>
  <c r="P53" i="12"/>
  <c r="R76" i="14"/>
  <c r="R47" i="14"/>
  <c r="V71" i="14"/>
  <c r="V42" i="14"/>
  <c r="S73" i="13"/>
  <c r="S44" i="13"/>
  <c r="AF59" i="14"/>
  <c r="AF32" i="14"/>
  <c r="T75" i="13"/>
  <c r="T46" i="13"/>
  <c r="AI26" i="14"/>
  <c r="AH57" i="12"/>
  <c r="Z69" i="12"/>
  <c r="Z40" i="12"/>
  <c r="AE31" i="14"/>
  <c r="AE63" i="13"/>
  <c r="X42" i="12"/>
  <c r="X71" i="12"/>
  <c r="M50" i="14"/>
  <c r="M51" i="14" s="1"/>
  <c r="S53" i="12"/>
  <c r="AD34" i="13"/>
  <c r="AD64" i="13" s="1"/>
  <c r="Q76" i="14"/>
  <c r="Q47" i="14"/>
  <c r="AK10" i="12"/>
  <c r="AK14" i="12" s="1"/>
  <c r="AL9" i="12"/>
  <c r="AE36" i="13"/>
  <c r="AE37" i="13" s="1"/>
  <c r="S74" i="14"/>
  <c r="S45" i="14"/>
  <c r="AB64" i="12"/>
  <c r="AF31" i="12"/>
  <c r="AF61" i="12" s="1"/>
  <c r="W71" i="13"/>
  <c r="W42" i="13"/>
  <c r="W70" i="14"/>
  <c r="W41" i="14"/>
  <c r="AB35" i="14"/>
  <c r="X70" i="13"/>
  <c r="X41" i="13"/>
  <c r="AG29" i="12"/>
  <c r="AG59" i="12" s="1"/>
  <c r="AA65" i="13"/>
  <c r="AA36" i="13"/>
  <c r="AF30" i="13"/>
  <c r="AF60" i="13" s="1"/>
  <c r="AH30" i="13"/>
  <c r="AH60" i="13" s="1"/>
  <c r="N52" i="13"/>
  <c r="AD63" i="13"/>
  <c r="AF59" i="12"/>
  <c r="AF59" i="13"/>
  <c r="AJ26" i="12"/>
  <c r="AJ27" i="12" s="1"/>
  <c r="AJ57" i="12" s="1"/>
  <c r="AH31" i="13"/>
  <c r="AH61" i="13" s="1"/>
  <c r="V69" i="13"/>
  <c r="V40" i="13"/>
  <c r="Y72" i="14"/>
  <c r="Y43" i="14"/>
  <c r="O84" i="14"/>
  <c r="O55" i="14"/>
  <c r="O85" i="14" s="1"/>
  <c r="O19" i="14" s="1"/>
  <c r="O20" i="14" s="1"/>
  <c r="O22" i="14" s="1"/>
  <c r="H84" i="13"/>
  <c r="H55" i="13"/>
  <c r="H85" i="13" s="1"/>
  <c r="H19" i="13" s="1"/>
  <c r="H20" i="13" s="1"/>
  <c r="H22" i="13" s="1"/>
  <c r="K19" i="13"/>
  <c r="K20" i="13" s="1"/>
  <c r="K22" i="13" s="1"/>
  <c r="F19" i="12"/>
  <c r="F20" i="12" s="1"/>
  <c r="F22" i="12" s="1"/>
  <c r="H19" i="12"/>
  <c r="H20" i="12" s="1"/>
  <c r="H22" i="12" s="1"/>
  <c r="F67" i="11"/>
  <c r="D69" i="11"/>
  <c r="E69" i="11"/>
  <c r="B71" i="11"/>
  <c r="N68" i="11"/>
  <c r="M68" i="11"/>
  <c r="L68" i="11"/>
  <c r="AS25" i="6"/>
  <c r="AS24" i="6"/>
  <c r="F38" i="6"/>
  <c r="L38" i="6" s="1"/>
  <c r="I37" i="6"/>
  <c r="J37" i="6"/>
  <c r="K37" i="6"/>
  <c r="E40" i="5"/>
  <c r="E41" i="5" s="1"/>
  <c r="F41" i="5" s="1"/>
  <c r="E5" i="5"/>
  <c r="AI24" i="16" l="1"/>
  <c r="AI28" i="16"/>
  <c r="AI25" i="16"/>
  <c r="AI23" i="16"/>
  <c r="AI27" i="16"/>
  <c r="AI26" i="16"/>
  <c r="AI22" i="16"/>
  <c r="AC28" i="16"/>
  <c r="AD28" i="16"/>
  <c r="AE28" i="16"/>
  <c r="AF28" i="16"/>
  <c r="AG28" i="16"/>
  <c r="E29" i="16"/>
  <c r="AI29" i="16" s="1"/>
  <c r="I66" i="11"/>
  <c r="C71" i="11"/>
  <c r="C34" i="16" s="1"/>
  <c r="B34" i="16"/>
  <c r="D32" i="16"/>
  <c r="H67" i="11"/>
  <c r="AE67" i="13"/>
  <c r="AE38" i="13"/>
  <c r="M81" i="14"/>
  <c r="AI57" i="13"/>
  <c r="W71" i="14"/>
  <c r="W42" i="14"/>
  <c r="N82" i="13"/>
  <c r="N53" i="13"/>
  <c r="N83" i="13" s="1"/>
  <c r="Z70" i="12"/>
  <c r="Z41" i="12"/>
  <c r="AG61" i="14"/>
  <c r="S75" i="14"/>
  <c r="S46" i="14"/>
  <c r="AL10" i="12"/>
  <c r="AL14" i="12" s="1"/>
  <c r="AM9" i="12"/>
  <c r="AI27" i="14"/>
  <c r="S74" i="13"/>
  <c r="S45" i="13"/>
  <c r="T74" i="12"/>
  <c r="T45" i="12"/>
  <c r="AA36" i="12"/>
  <c r="AA65" i="12"/>
  <c r="U74" i="13"/>
  <c r="U45" i="13"/>
  <c r="AG60" i="13"/>
  <c r="N83" i="14"/>
  <c r="N55" i="14"/>
  <c r="N85" i="14" s="1"/>
  <c r="N19" i="14" s="1"/>
  <c r="N20" i="14" s="1"/>
  <c r="N22" i="14" s="1"/>
  <c r="AH58" i="13"/>
  <c r="AH32" i="13"/>
  <c r="M52" i="14"/>
  <c r="M82" i="14" s="1"/>
  <c r="AB66" i="12"/>
  <c r="AB37" i="12"/>
  <c r="Y69" i="13"/>
  <c r="Y40" i="13"/>
  <c r="AH31" i="14"/>
  <c r="AH61" i="14" s="1"/>
  <c r="AH60" i="14"/>
  <c r="X71" i="13"/>
  <c r="X42" i="13"/>
  <c r="AD35" i="13"/>
  <c r="AD65" i="13" s="1"/>
  <c r="N54" i="13"/>
  <c r="Y73" i="14"/>
  <c r="Y44" i="14"/>
  <c r="AJ28" i="12"/>
  <c r="AK26" i="12"/>
  <c r="AK27" i="12" s="1"/>
  <c r="AK57" i="12" s="1"/>
  <c r="AK28" i="12"/>
  <c r="AK58" i="12" s="1"/>
  <c r="AE61" i="14"/>
  <c r="T76" i="13"/>
  <c r="AF31" i="13"/>
  <c r="AH34" i="13"/>
  <c r="AH64" i="13" s="1"/>
  <c r="AI28" i="13"/>
  <c r="AI58" i="13" s="1"/>
  <c r="W73" i="12"/>
  <c r="W44" i="12"/>
  <c r="U71" i="14"/>
  <c r="U42" i="14"/>
  <c r="V72" i="12"/>
  <c r="V43" i="12"/>
  <c r="AG32" i="14"/>
  <c r="Z69" i="14"/>
  <c r="Z40" i="14"/>
  <c r="AD64" i="14"/>
  <c r="X70" i="14"/>
  <c r="X41" i="14"/>
  <c r="X72" i="12"/>
  <c r="X43" i="12"/>
  <c r="P82" i="14"/>
  <c r="P53" i="14"/>
  <c r="P83" i="14" s="1"/>
  <c r="AC65" i="13"/>
  <c r="AC36" i="13"/>
  <c r="U74" i="12"/>
  <c r="U45" i="12"/>
  <c r="AD65" i="12"/>
  <c r="AD36" i="12"/>
  <c r="AH33" i="13"/>
  <c r="AH63" i="13" s="1"/>
  <c r="AF62" i="14"/>
  <c r="R77" i="14"/>
  <c r="R48" i="14"/>
  <c r="AC67" i="12"/>
  <c r="AC38" i="12"/>
  <c r="AK10" i="13"/>
  <c r="AK14" i="13" s="1"/>
  <c r="AL9" i="13"/>
  <c r="AF32" i="12"/>
  <c r="AI30" i="12"/>
  <c r="AI60" i="12" s="1"/>
  <c r="AA69" i="14"/>
  <c r="AA40" i="14"/>
  <c r="AB65" i="14"/>
  <c r="AB36" i="14"/>
  <c r="W72" i="13"/>
  <c r="W43" i="13"/>
  <c r="AE66" i="13"/>
  <c r="S54" i="12"/>
  <c r="S83" i="12"/>
  <c r="AG33" i="14"/>
  <c r="AG63" i="14" s="1"/>
  <c r="Q83" i="12"/>
  <c r="Q54" i="12"/>
  <c r="AH59" i="12"/>
  <c r="R47" i="13"/>
  <c r="AJ26" i="13"/>
  <c r="AE34" i="12"/>
  <c r="AE63" i="12"/>
  <c r="AB67" i="13"/>
  <c r="AB38" i="13"/>
  <c r="Y69" i="12"/>
  <c r="Y40" i="12"/>
  <c r="AF33" i="14"/>
  <c r="V70" i="13"/>
  <c r="V41" i="13"/>
  <c r="AJ26" i="14"/>
  <c r="AJ27" i="14"/>
  <c r="AJ57" i="14" s="1"/>
  <c r="AA66" i="13"/>
  <c r="AA37" i="13"/>
  <c r="Q77" i="14"/>
  <c r="Q48" i="14"/>
  <c r="T75" i="14"/>
  <c r="T46" i="14"/>
  <c r="AC63" i="14"/>
  <c r="AC34" i="14"/>
  <c r="P82" i="13"/>
  <c r="P55" i="13"/>
  <c r="P85" i="13" s="1"/>
  <c r="P19" i="13" s="1"/>
  <c r="P20" i="13" s="1"/>
  <c r="P22" i="13" s="1"/>
  <c r="AD64" i="12"/>
  <c r="AG31" i="13"/>
  <c r="R75" i="12"/>
  <c r="R46" i="12"/>
  <c r="T47" i="13"/>
  <c r="T48" i="13" s="1"/>
  <c r="AG34" i="14"/>
  <c r="AG64" i="14" s="1"/>
  <c r="M80" i="14"/>
  <c r="V72" i="14"/>
  <c r="V43" i="14"/>
  <c r="P83" i="12"/>
  <c r="P54" i="12"/>
  <c r="P54" i="14"/>
  <c r="P84" i="14" s="1"/>
  <c r="Q75" i="13"/>
  <c r="Q46" i="13"/>
  <c r="AD65" i="14"/>
  <c r="AD36" i="14"/>
  <c r="AL9" i="14"/>
  <c r="AK10" i="14"/>
  <c r="AK14" i="14" s="1"/>
  <c r="AE32" i="14"/>
  <c r="AG30" i="12"/>
  <c r="P54" i="13"/>
  <c r="P84" i="13" s="1"/>
  <c r="AH30" i="12"/>
  <c r="Z70" i="13"/>
  <c r="Z41" i="13"/>
  <c r="AG31" i="12"/>
  <c r="N84" i="13"/>
  <c r="N55" i="13"/>
  <c r="N85" i="13" s="1"/>
  <c r="F68" i="11"/>
  <c r="E70" i="11"/>
  <c r="D70" i="11"/>
  <c r="L69" i="11"/>
  <c r="M69" i="11"/>
  <c r="N69" i="11"/>
  <c r="B72" i="11"/>
  <c r="AT25" i="6"/>
  <c r="AT24" i="6"/>
  <c r="I38" i="6"/>
  <c r="F39" i="6"/>
  <c r="L39" i="6" s="1"/>
  <c r="L7" i="6" s="1"/>
  <c r="L8" i="6" s="1"/>
  <c r="K38" i="6"/>
  <c r="J38" i="6"/>
  <c r="AJ25" i="16" l="1"/>
  <c r="AJ23" i="16"/>
  <c r="AJ24" i="16"/>
  <c r="AJ28" i="16"/>
  <c r="AJ27" i="16"/>
  <c r="AJ26" i="16"/>
  <c r="AJ22" i="16"/>
  <c r="AJ29" i="16"/>
  <c r="AC29" i="16"/>
  <c r="AD29" i="16"/>
  <c r="AE29" i="16"/>
  <c r="AF29" i="16"/>
  <c r="AG29" i="16"/>
  <c r="AH29" i="16"/>
  <c r="E30" i="16"/>
  <c r="AJ30" i="16" s="1"/>
  <c r="I67" i="11"/>
  <c r="D33" i="16"/>
  <c r="H68" i="11"/>
  <c r="E31" i="16" s="1"/>
  <c r="AJ31" i="16" s="1"/>
  <c r="C72" i="11"/>
  <c r="C35" i="16" s="1"/>
  <c r="B35" i="16"/>
  <c r="T78" i="13"/>
  <c r="T49" i="13"/>
  <c r="AE62" i="14"/>
  <c r="AE33" i="14"/>
  <c r="AH60" i="12"/>
  <c r="AH31" i="12"/>
  <c r="P55" i="14"/>
  <c r="P85" i="14" s="1"/>
  <c r="P19" i="14" s="1"/>
  <c r="P20" i="14" s="1"/>
  <c r="P22" i="14" s="1"/>
  <c r="AG61" i="13"/>
  <c r="AA67" i="13"/>
  <c r="AA38" i="13"/>
  <c r="AF63" i="14"/>
  <c r="AL10" i="13"/>
  <c r="AL14" i="13" s="1"/>
  <c r="AM9" i="13"/>
  <c r="V73" i="12"/>
  <c r="V44" i="12"/>
  <c r="Y74" i="14"/>
  <c r="Y45" i="14"/>
  <c r="AI57" i="14"/>
  <c r="AI28" i="14"/>
  <c r="AJ28" i="14"/>
  <c r="AC66" i="13"/>
  <c r="AC37" i="13"/>
  <c r="AM9" i="14"/>
  <c r="AL10" i="14"/>
  <c r="AL14" i="14" s="1"/>
  <c r="P55" i="12"/>
  <c r="P85" i="12" s="1"/>
  <c r="P19" i="12" s="1"/>
  <c r="P20" i="12" s="1"/>
  <c r="P22" i="12" s="1"/>
  <c r="P84" i="12"/>
  <c r="V71" i="13"/>
  <c r="V42" i="13"/>
  <c r="Y41" i="12"/>
  <c r="Y70" i="12"/>
  <c r="AJ27" i="13"/>
  <c r="AK26" i="13"/>
  <c r="AK27" i="13"/>
  <c r="AK57" i="13" s="1"/>
  <c r="AK28" i="13"/>
  <c r="AK58" i="13" s="1"/>
  <c r="U75" i="12"/>
  <c r="U46" i="12"/>
  <c r="Z70" i="14"/>
  <c r="Z41" i="14"/>
  <c r="AF61" i="13"/>
  <c r="AF32" i="13"/>
  <c r="AK29" i="12"/>
  <c r="AJ58" i="12"/>
  <c r="AJ29" i="12"/>
  <c r="AJ30" i="12"/>
  <c r="AH32" i="14"/>
  <c r="AA66" i="12"/>
  <c r="AA37" i="12"/>
  <c r="S84" i="12"/>
  <c r="S55" i="12"/>
  <c r="S85" i="12" s="1"/>
  <c r="S19" i="12" s="1"/>
  <c r="S20" i="12" s="1"/>
  <c r="S22" i="12" s="1"/>
  <c r="U75" i="13"/>
  <c r="U46" i="13"/>
  <c r="X73" i="12"/>
  <c r="X44" i="12"/>
  <c r="AG60" i="12"/>
  <c r="AD66" i="14"/>
  <c r="AD37" i="14"/>
  <c r="M53" i="14"/>
  <c r="M83" i="14" s="1"/>
  <c r="AG32" i="13"/>
  <c r="AG62" i="13" s="1"/>
  <c r="AF34" i="14"/>
  <c r="W74" i="12"/>
  <c r="W45" i="12"/>
  <c r="X72" i="13"/>
  <c r="X43" i="13"/>
  <c r="Y70" i="13"/>
  <c r="Y41" i="13"/>
  <c r="AH62" i="13"/>
  <c r="Z42" i="12"/>
  <c r="Z71" i="12"/>
  <c r="AE68" i="13"/>
  <c r="AE39" i="13"/>
  <c r="Z71" i="13"/>
  <c r="Z42" i="13"/>
  <c r="T77" i="13"/>
  <c r="S76" i="14"/>
  <c r="S47" i="14"/>
  <c r="M54" i="14"/>
  <c r="M84" i="14" s="1"/>
  <c r="AE64" i="12"/>
  <c r="AE35" i="12"/>
  <c r="Q84" i="12"/>
  <c r="Q55" i="12"/>
  <c r="Q85" i="12" s="1"/>
  <c r="Q19" i="12" s="1"/>
  <c r="Q20" i="12" s="1"/>
  <c r="Q22" i="12" s="1"/>
  <c r="AD66" i="12"/>
  <c r="AD37" i="12"/>
  <c r="AG62" i="14"/>
  <c r="AG35" i="14"/>
  <c r="W72" i="14"/>
  <c r="W43" i="14"/>
  <c r="AI29" i="13"/>
  <c r="M55" i="14"/>
  <c r="M85" i="14" s="1"/>
  <c r="AF62" i="12"/>
  <c r="AF33" i="12"/>
  <c r="AF63" i="12" s="1"/>
  <c r="AF34" i="12"/>
  <c r="AF64" i="12" s="1"/>
  <c r="S75" i="13"/>
  <c r="S46" i="13"/>
  <c r="AK26" i="14"/>
  <c r="AK27" i="14"/>
  <c r="AK57" i="14" s="1"/>
  <c r="U72" i="14"/>
  <c r="U43" i="14"/>
  <c r="AH33" i="14"/>
  <c r="AH63" i="14" s="1"/>
  <c r="AG32" i="12"/>
  <c r="AG62" i="12" s="1"/>
  <c r="AG61" i="12"/>
  <c r="N19" i="13"/>
  <c r="N20" i="13" s="1"/>
  <c r="N22" i="13" s="1"/>
  <c r="AH35" i="13"/>
  <c r="M19" i="14"/>
  <c r="M20" i="14" s="1"/>
  <c r="M22" i="14" s="1"/>
  <c r="AC64" i="14"/>
  <c r="AC35" i="14"/>
  <c r="T76" i="14"/>
  <c r="T47" i="14"/>
  <c r="Q78" i="14"/>
  <c r="Q49" i="14"/>
  <c r="AI31" i="12"/>
  <c r="T75" i="12"/>
  <c r="T46" i="12"/>
  <c r="AL26" i="12"/>
  <c r="AL29" i="12" s="1"/>
  <c r="AL27" i="12"/>
  <c r="AL57" i="12" s="1"/>
  <c r="AL28" i="12"/>
  <c r="AL58" i="12" s="1"/>
  <c r="AB66" i="14"/>
  <c r="AB37" i="14"/>
  <c r="X71" i="14"/>
  <c r="X42" i="14"/>
  <c r="AB67" i="12"/>
  <c r="AB38" i="12"/>
  <c r="Q76" i="13"/>
  <c r="Q47" i="13"/>
  <c r="V73" i="14"/>
  <c r="V44" i="14"/>
  <c r="R76" i="12"/>
  <c r="R47" i="12"/>
  <c r="AD36" i="13"/>
  <c r="AJ29" i="14"/>
  <c r="AJ59" i="14" s="1"/>
  <c r="AB68" i="13"/>
  <c r="AB39" i="13"/>
  <c r="R77" i="13"/>
  <c r="R48" i="13"/>
  <c r="W73" i="13"/>
  <c r="W44" i="13"/>
  <c r="AA70" i="14"/>
  <c r="AA41" i="14"/>
  <c r="AC68" i="12"/>
  <c r="AC39" i="12"/>
  <c r="R78" i="14"/>
  <c r="R49" i="14"/>
  <c r="AM10" i="12"/>
  <c r="AM14" i="12" s="1"/>
  <c r="AN9" i="12"/>
  <c r="F69" i="11"/>
  <c r="B73" i="11"/>
  <c r="D71" i="11"/>
  <c r="E71" i="11"/>
  <c r="N70" i="11"/>
  <c r="L70" i="11"/>
  <c r="M70" i="11"/>
  <c r="AU25" i="6"/>
  <c r="AU24" i="6"/>
  <c r="J39" i="6"/>
  <c r="J7" i="6" s="1"/>
  <c r="J8" i="6" s="1"/>
  <c r="I39" i="6"/>
  <c r="I7" i="6" s="1"/>
  <c r="K39" i="6"/>
  <c r="K7" i="6" s="1"/>
  <c r="K8" i="6" s="1"/>
  <c r="AL24" i="16" l="1"/>
  <c r="AL22" i="16"/>
  <c r="AL26" i="16"/>
  <c r="AL23" i="16"/>
  <c r="AL27" i="16"/>
  <c r="AL31" i="16"/>
  <c r="AL25" i="16"/>
  <c r="AL30" i="16"/>
  <c r="AL29" i="16"/>
  <c r="AL28" i="16"/>
  <c r="AC31" i="16"/>
  <c r="AD31" i="16"/>
  <c r="AE31" i="16"/>
  <c r="AF31" i="16"/>
  <c r="AG31" i="16"/>
  <c r="AH31" i="16"/>
  <c r="AI31" i="16"/>
  <c r="AK23" i="16"/>
  <c r="AK27" i="16"/>
  <c r="AK31" i="16"/>
  <c r="AK24" i="16"/>
  <c r="AK28" i="16"/>
  <c r="AK26" i="16"/>
  <c r="AK30" i="16"/>
  <c r="AK22" i="16"/>
  <c r="AK29" i="16"/>
  <c r="AK25" i="16"/>
  <c r="AC30" i="16"/>
  <c r="AD30" i="16"/>
  <c r="AE30" i="16"/>
  <c r="AF30" i="16"/>
  <c r="AG30" i="16"/>
  <c r="AH30" i="16"/>
  <c r="AI30" i="16"/>
  <c r="D34" i="16"/>
  <c r="C73" i="11"/>
  <c r="C36" i="16" s="1"/>
  <c r="B36" i="16"/>
  <c r="H69" i="11"/>
  <c r="I68" i="11"/>
  <c r="AL30" i="12"/>
  <c r="AL60" i="12" s="1"/>
  <c r="AL59" i="12"/>
  <c r="AC69" i="12"/>
  <c r="AC40" i="12"/>
  <c r="W73" i="14"/>
  <c r="W44" i="14"/>
  <c r="AD67" i="12"/>
  <c r="AD38" i="12"/>
  <c r="X73" i="13"/>
  <c r="X44" i="13"/>
  <c r="AL26" i="13"/>
  <c r="AL27" i="13"/>
  <c r="AL57" i="13" s="1"/>
  <c r="AL28" i="13"/>
  <c r="AL58" i="13" s="1"/>
  <c r="AL29" i="13"/>
  <c r="AL59" i="13" s="1"/>
  <c r="AL30" i="13"/>
  <c r="AL60" i="13" s="1"/>
  <c r="W75" i="12"/>
  <c r="W46" i="12"/>
  <c r="AD66" i="13"/>
  <c r="AD37" i="13"/>
  <c r="T76" i="12"/>
  <c r="T47" i="12"/>
  <c r="AH34" i="14"/>
  <c r="U73" i="14"/>
  <c r="U44" i="14"/>
  <c r="S77" i="14"/>
  <c r="S48" i="14"/>
  <c r="Z72" i="13"/>
  <c r="Z43" i="13"/>
  <c r="AG33" i="12"/>
  <c r="AA67" i="12"/>
  <c r="AA38" i="12"/>
  <c r="V72" i="13"/>
  <c r="V43" i="13"/>
  <c r="AC67" i="13"/>
  <c r="AC38" i="13"/>
  <c r="V74" i="12"/>
  <c r="V45" i="12"/>
  <c r="AH32" i="12"/>
  <c r="AH61" i="12"/>
  <c r="AM10" i="14"/>
  <c r="AM14" i="14" s="1"/>
  <c r="AN9" i="14"/>
  <c r="AI30" i="13"/>
  <c r="AF62" i="13"/>
  <c r="AF33" i="13"/>
  <c r="AA71" i="14"/>
  <c r="AA42" i="14"/>
  <c r="V74" i="14"/>
  <c r="V45" i="14"/>
  <c r="S76" i="13"/>
  <c r="S47" i="13"/>
  <c r="AF35" i="12"/>
  <c r="X74" i="12"/>
  <c r="X45" i="12"/>
  <c r="Z71" i="14"/>
  <c r="Z42" i="14"/>
  <c r="AK29" i="13"/>
  <c r="Y75" i="14"/>
  <c r="Y46" i="14"/>
  <c r="X72" i="14"/>
  <c r="X43" i="14"/>
  <c r="AB69" i="13"/>
  <c r="AB40" i="13"/>
  <c r="AB67" i="14"/>
  <c r="AB38" i="14"/>
  <c r="T77" i="14"/>
  <c r="T48" i="14"/>
  <c r="AH36" i="13"/>
  <c r="AH65" i="13"/>
  <c r="AH37" i="13"/>
  <c r="AH67" i="13" s="1"/>
  <c r="AJ30" i="14"/>
  <c r="AD67" i="14"/>
  <c r="AD38" i="14"/>
  <c r="AH62" i="14"/>
  <c r="AJ57" i="13"/>
  <c r="AJ28" i="13"/>
  <c r="AJ30" i="13" s="1"/>
  <c r="AJ29" i="13"/>
  <c r="AJ59" i="13" s="1"/>
  <c r="AF35" i="14"/>
  <c r="AC65" i="14"/>
  <c r="AC36" i="14"/>
  <c r="Y71" i="12"/>
  <c r="Y42" i="12"/>
  <c r="R78" i="13"/>
  <c r="R49" i="13"/>
  <c r="AB68" i="12"/>
  <c r="AB39" i="12"/>
  <c r="AG65" i="14"/>
  <c r="AE65" i="12"/>
  <c r="AE36" i="12"/>
  <c r="Z72" i="12"/>
  <c r="Z43" i="12"/>
  <c r="Y71" i="13"/>
  <c r="Y42" i="13"/>
  <c r="AJ31" i="12"/>
  <c r="AJ60" i="12"/>
  <c r="U76" i="12"/>
  <c r="U47" i="12"/>
  <c r="AJ58" i="14"/>
  <c r="AI58" i="14"/>
  <c r="AI29" i="14"/>
  <c r="R77" i="12"/>
  <c r="R48" i="12"/>
  <c r="AL31" i="12"/>
  <c r="AL61" i="12" s="1"/>
  <c r="AE69" i="13"/>
  <c r="AE40" i="13"/>
  <c r="AF64" i="14"/>
  <c r="AH35" i="14"/>
  <c r="AF36" i="14"/>
  <c r="AA68" i="13"/>
  <c r="AA39" i="13"/>
  <c r="AG36" i="14"/>
  <c r="Q79" i="14"/>
  <c r="Q50" i="14"/>
  <c r="AO9" i="12"/>
  <c r="AN10" i="12"/>
  <c r="AN14" i="12" s="1"/>
  <c r="R79" i="14"/>
  <c r="R50" i="14"/>
  <c r="AI59" i="13"/>
  <c r="AM26" i="12"/>
  <c r="AM27" i="12" s="1"/>
  <c r="W74" i="13"/>
  <c r="W45" i="13"/>
  <c r="AG33" i="13"/>
  <c r="Q77" i="13"/>
  <c r="Q48" i="13"/>
  <c r="AI32" i="12"/>
  <c r="AI61" i="12"/>
  <c r="AK28" i="14"/>
  <c r="AJ31" i="14"/>
  <c r="AJ61" i="14" s="1"/>
  <c r="U76" i="13"/>
  <c r="U47" i="13"/>
  <c r="AJ59" i="12"/>
  <c r="AK30" i="12"/>
  <c r="AK59" i="12"/>
  <c r="AK31" i="12"/>
  <c r="AK61" i="12" s="1"/>
  <c r="AL26" i="14"/>
  <c r="AL27" i="14" s="1"/>
  <c r="AN9" i="13"/>
  <c r="AM10" i="13"/>
  <c r="AM14" i="13" s="1"/>
  <c r="AE34" i="14"/>
  <c r="AE63" i="14"/>
  <c r="T79" i="13"/>
  <c r="T50" i="13"/>
  <c r="F70" i="11"/>
  <c r="L71" i="11"/>
  <c r="M71" i="11"/>
  <c r="N71" i="11"/>
  <c r="E72" i="11"/>
  <c r="D72" i="11"/>
  <c r="B74" i="11"/>
  <c r="AV25" i="6"/>
  <c r="AV24" i="6"/>
  <c r="N10" i="6"/>
  <c r="L4" i="6"/>
  <c r="I6" i="6"/>
  <c r="E32" i="16" l="1"/>
  <c r="I69" i="11"/>
  <c r="H70" i="11"/>
  <c r="C74" i="11"/>
  <c r="C37" i="16" s="1"/>
  <c r="B37" i="16"/>
  <c r="D35" i="16"/>
  <c r="AM57" i="12"/>
  <c r="AJ60" i="13"/>
  <c r="AJ31" i="13"/>
  <c r="AJ61" i="13" s="1"/>
  <c r="AL57" i="14"/>
  <c r="Z73" i="13"/>
  <c r="Z44" i="13"/>
  <c r="AC70" i="12"/>
  <c r="AC41" i="12"/>
  <c r="AI33" i="12"/>
  <c r="AI62" i="12"/>
  <c r="AP9" i="12"/>
  <c r="AO10" i="12"/>
  <c r="AO14" i="12" s="1"/>
  <c r="R78" i="12"/>
  <c r="R49" i="12"/>
  <c r="AJ61" i="12"/>
  <c r="AJ32" i="12"/>
  <c r="AJ32" i="13"/>
  <c r="AJ62" i="13" s="1"/>
  <c r="AA72" i="14"/>
  <c r="AA43" i="14"/>
  <c r="V75" i="12"/>
  <c r="V46" i="12"/>
  <c r="T77" i="12"/>
  <c r="T48" i="12"/>
  <c r="AK32" i="12"/>
  <c r="AG63" i="13"/>
  <c r="Q80" i="14"/>
  <c r="Q51" i="14"/>
  <c r="AI30" i="14"/>
  <c r="U77" i="12"/>
  <c r="U48" i="12"/>
  <c r="AL32" i="12"/>
  <c r="AL33" i="12"/>
  <c r="AK59" i="13"/>
  <c r="AK30" i="13"/>
  <c r="AA68" i="12"/>
  <c r="AA39" i="12"/>
  <c r="S78" i="14"/>
  <c r="S49" i="14"/>
  <c r="AN26" i="12"/>
  <c r="AN27" i="12"/>
  <c r="AL28" i="14"/>
  <c r="AL58" i="14" s="1"/>
  <c r="W75" i="13"/>
  <c r="W46" i="13"/>
  <c r="AA69" i="13"/>
  <c r="AA40" i="13"/>
  <c r="Y72" i="13"/>
  <c r="Y43" i="13"/>
  <c r="Y72" i="12"/>
  <c r="Y43" i="12"/>
  <c r="AC66" i="14"/>
  <c r="AC37" i="14"/>
  <c r="AG34" i="13"/>
  <c r="AJ34" i="13"/>
  <c r="AJ64" i="13" s="1"/>
  <c r="AH66" i="13"/>
  <c r="AH38" i="13"/>
  <c r="AH68" i="13" s="1"/>
  <c r="AH39" i="13"/>
  <c r="AH69" i="13" s="1"/>
  <c r="W76" i="12"/>
  <c r="W47" i="12"/>
  <c r="AO9" i="13"/>
  <c r="AN10" i="13"/>
  <c r="AN14" i="13" s="1"/>
  <c r="Z72" i="14"/>
  <c r="Z43" i="14"/>
  <c r="AE64" i="14"/>
  <c r="AE35" i="14"/>
  <c r="AI34" i="12"/>
  <c r="R80" i="14"/>
  <c r="R51" i="14"/>
  <c r="AJ32" i="14"/>
  <c r="AF65" i="12"/>
  <c r="AF36" i="12"/>
  <c r="AF37" i="12"/>
  <c r="AF63" i="13"/>
  <c r="AF34" i="13"/>
  <c r="AH62" i="12"/>
  <c r="AH33" i="12"/>
  <c r="AC68" i="13"/>
  <c r="AC39" i="13"/>
  <c r="AG34" i="12"/>
  <c r="AG63" i="12"/>
  <c r="W74" i="14"/>
  <c r="W45" i="14"/>
  <c r="R79" i="13"/>
  <c r="R50" i="13"/>
  <c r="R80" i="13" s="1"/>
  <c r="R51" i="13"/>
  <c r="R81" i="13" s="1"/>
  <c r="AL29" i="14"/>
  <c r="AL59" i="14" s="1"/>
  <c r="AK58" i="14"/>
  <c r="AG66" i="14"/>
  <c r="AG37" i="14"/>
  <c r="AE70" i="13"/>
  <c r="AE41" i="13"/>
  <c r="AI59" i="14"/>
  <c r="Z73" i="12"/>
  <c r="Z44" i="12"/>
  <c r="AB69" i="12"/>
  <c r="AB40" i="12"/>
  <c r="AF65" i="14"/>
  <c r="AF38" i="14"/>
  <c r="AD68" i="14"/>
  <c r="AD39" i="14"/>
  <c r="S77" i="13"/>
  <c r="S48" i="13"/>
  <c r="U74" i="14"/>
  <c r="U45" i="14"/>
  <c r="AD68" i="12"/>
  <c r="AD39" i="12"/>
  <c r="AB70" i="13"/>
  <c r="AB41" i="13"/>
  <c r="AM26" i="14"/>
  <c r="AM27" i="14"/>
  <c r="AM57" i="14" s="1"/>
  <c r="AM28" i="14"/>
  <c r="AM58" i="14" s="1"/>
  <c r="AL30" i="14"/>
  <c r="AL60" i="14" s="1"/>
  <c r="U77" i="13"/>
  <c r="U48" i="13"/>
  <c r="AM28" i="12"/>
  <c r="AM58" i="12" s="1"/>
  <c r="AF66" i="14"/>
  <c r="AF37" i="14"/>
  <c r="AF67" i="14" s="1"/>
  <c r="AJ33" i="12"/>
  <c r="AJ63" i="12" s="1"/>
  <c r="AB68" i="14"/>
  <c r="AB39" i="14"/>
  <c r="X73" i="14"/>
  <c r="X44" i="14"/>
  <c r="X75" i="12"/>
  <c r="X46" i="12"/>
  <c r="V75" i="14"/>
  <c r="V46" i="14"/>
  <c r="AI60" i="13"/>
  <c r="AI31" i="13"/>
  <c r="AD67" i="13"/>
  <c r="AD38" i="13"/>
  <c r="AH65" i="14"/>
  <c r="AH36" i="14"/>
  <c r="Y76" i="14"/>
  <c r="Y47" i="14"/>
  <c r="T80" i="13"/>
  <c r="T52" i="13"/>
  <c r="T82" i="13" s="1"/>
  <c r="T51" i="13"/>
  <c r="T81" i="13" s="1"/>
  <c r="AM26" i="13"/>
  <c r="AK60" i="12"/>
  <c r="Q78" i="13"/>
  <c r="Q49" i="13"/>
  <c r="AK29" i="14"/>
  <c r="AK30" i="14" s="1"/>
  <c r="AE66" i="12"/>
  <c r="AE37" i="12"/>
  <c r="AJ58" i="13"/>
  <c r="AJ33" i="13"/>
  <c r="AJ63" i="13" s="1"/>
  <c r="AJ60" i="14"/>
  <c r="T78" i="14"/>
  <c r="T49" i="14"/>
  <c r="AO9" i="14"/>
  <c r="AN10" i="14"/>
  <c r="AN14" i="14" s="1"/>
  <c r="V73" i="13"/>
  <c r="V44" i="13"/>
  <c r="AH64" i="14"/>
  <c r="AL31" i="13"/>
  <c r="X74" i="13"/>
  <c r="X45" i="13"/>
  <c r="F71" i="11"/>
  <c r="D73" i="11"/>
  <c r="E73" i="11"/>
  <c r="B75" i="11"/>
  <c r="N72" i="11"/>
  <c r="M72" i="11"/>
  <c r="L72" i="11"/>
  <c r="AW24" i="6"/>
  <c r="AW25" i="6"/>
  <c r="AM22" i="16" l="1"/>
  <c r="AM26" i="16"/>
  <c r="AM30" i="16"/>
  <c r="AM23" i="16"/>
  <c r="AM27" i="16"/>
  <c r="AM28" i="16"/>
  <c r="AM25" i="16"/>
  <c r="AM24" i="16"/>
  <c r="AM31" i="16"/>
  <c r="AM32" i="16"/>
  <c r="AM29" i="16"/>
  <c r="AC32" i="16"/>
  <c r="AD32" i="16"/>
  <c r="AE32" i="16"/>
  <c r="AF32" i="16"/>
  <c r="AG32" i="16"/>
  <c r="AH32" i="16"/>
  <c r="AI32" i="16"/>
  <c r="AJ32" i="16"/>
  <c r="AK32" i="16"/>
  <c r="AL32" i="16"/>
  <c r="I70" i="11"/>
  <c r="E33" i="16"/>
  <c r="D36" i="16"/>
  <c r="C75" i="11"/>
  <c r="C38" i="16" s="1"/>
  <c r="B38" i="16"/>
  <c r="H71" i="11"/>
  <c r="AK60" i="14"/>
  <c r="AL32" i="13"/>
  <c r="AJ35" i="13"/>
  <c r="S78" i="13"/>
  <c r="S49" i="13"/>
  <c r="AF68" i="14"/>
  <c r="AF39" i="14"/>
  <c r="Z74" i="12"/>
  <c r="Z45" i="12"/>
  <c r="AF67" i="12"/>
  <c r="AF38" i="12"/>
  <c r="AL34" i="12"/>
  <c r="AL63" i="12"/>
  <c r="AK33" i="12"/>
  <c r="AK62" i="12"/>
  <c r="T78" i="12"/>
  <c r="T49" i="12"/>
  <c r="AA73" i="14"/>
  <c r="AA44" i="14"/>
  <c r="R79" i="12"/>
  <c r="R50" i="12"/>
  <c r="AC71" i="12"/>
  <c r="AC42" i="12"/>
  <c r="AI61" i="13"/>
  <c r="AI32" i="13"/>
  <c r="AI62" i="13" s="1"/>
  <c r="AI60" i="14"/>
  <c r="AI31" i="14"/>
  <c r="AI32" i="14"/>
  <c r="AI62" i="14" s="1"/>
  <c r="X74" i="14"/>
  <c r="X45" i="14"/>
  <c r="X75" i="13"/>
  <c r="X46" i="13"/>
  <c r="Q79" i="13"/>
  <c r="Q50" i="13"/>
  <c r="AD69" i="12"/>
  <c r="AD40" i="12"/>
  <c r="AJ62" i="14"/>
  <c r="AJ33" i="14"/>
  <c r="Z73" i="14"/>
  <c r="Z44" i="14"/>
  <c r="Y73" i="13"/>
  <c r="Y44" i="13"/>
  <c r="W76" i="13"/>
  <c r="W47" i="13"/>
  <c r="AK31" i="13"/>
  <c r="V74" i="13"/>
  <c r="V45" i="13"/>
  <c r="AI35" i="12"/>
  <c r="AI65" i="12" s="1"/>
  <c r="AI64" i="12"/>
  <c r="AN26" i="14"/>
  <c r="AN27" i="14"/>
  <c r="AN57" i="14" s="1"/>
  <c r="AM27" i="13"/>
  <c r="Y77" i="14"/>
  <c r="Y48" i="14"/>
  <c r="V76" i="14"/>
  <c r="V47" i="14"/>
  <c r="U75" i="14"/>
  <c r="U46" i="14"/>
  <c r="AK31" i="14"/>
  <c r="AK61" i="14" s="1"/>
  <c r="AG67" i="14"/>
  <c r="AG38" i="14"/>
  <c r="AH63" i="12"/>
  <c r="AH34" i="12"/>
  <c r="AF66" i="12"/>
  <c r="R81" i="14"/>
  <c r="R52" i="14"/>
  <c r="AL31" i="14"/>
  <c r="W77" i="12"/>
  <c r="W48" i="12"/>
  <c r="AH40" i="13"/>
  <c r="AG64" i="13"/>
  <c r="AG35" i="13"/>
  <c r="AA70" i="13"/>
  <c r="AA41" i="13"/>
  <c r="AJ36" i="13"/>
  <c r="AJ66" i="13" s="1"/>
  <c r="Q81" i="14"/>
  <c r="Q52" i="14"/>
  <c r="AJ34" i="12"/>
  <c r="AI63" i="12"/>
  <c r="AI36" i="12"/>
  <c r="AL61" i="13"/>
  <c r="AP9" i="14"/>
  <c r="AO10" i="14"/>
  <c r="AO14" i="14" s="1"/>
  <c r="AL33" i="13"/>
  <c r="AD69" i="14"/>
  <c r="AD40" i="14"/>
  <c r="AN26" i="13"/>
  <c r="AN27" i="13"/>
  <c r="AN57" i="13" s="1"/>
  <c r="AC67" i="14"/>
  <c r="AC38" i="14"/>
  <c r="AK60" i="13"/>
  <c r="AL62" i="12"/>
  <c r="AE67" i="12"/>
  <c r="AE38" i="12"/>
  <c r="AA69" i="12"/>
  <c r="AA40" i="12"/>
  <c r="AH66" i="14"/>
  <c r="AH37" i="14"/>
  <c r="AD68" i="13"/>
  <c r="AD39" i="13"/>
  <c r="AB69" i="14"/>
  <c r="AB40" i="14"/>
  <c r="U78" i="13"/>
  <c r="U49" i="13"/>
  <c r="AE71" i="13"/>
  <c r="AE42" i="13"/>
  <c r="AM29" i="12"/>
  <c r="W75" i="14"/>
  <c r="W46" i="14"/>
  <c r="AG64" i="12"/>
  <c r="AG35" i="12"/>
  <c r="AF64" i="13"/>
  <c r="AF35" i="13"/>
  <c r="AM30" i="12"/>
  <c r="AM60" i="12" s="1"/>
  <c r="AE65" i="14"/>
  <c r="AE36" i="14"/>
  <c r="AP9" i="13"/>
  <c r="AO10" i="13"/>
  <c r="AO14" i="13" s="1"/>
  <c r="AN28" i="12"/>
  <c r="AN57" i="12"/>
  <c r="S79" i="14"/>
  <c r="S50" i="14"/>
  <c r="AO26" i="12"/>
  <c r="AO27" i="12"/>
  <c r="AJ37" i="13"/>
  <c r="AJ67" i="13" s="1"/>
  <c r="T54" i="13"/>
  <c r="T84" i="13" s="1"/>
  <c r="AK59" i="14"/>
  <c r="T53" i="13"/>
  <c r="X76" i="12"/>
  <c r="X47" i="12"/>
  <c r="AB71" i="13"/>
  <c r="AB42" i="13"/>
  <c r="AB70" i="12"/>
  <c r="AB41" i="12"/>
  <c r="R52" i="13"/>
  <c r="AC69" i="13"/>
  <c r="AC40" i="13"/>
  <c r="Y73" i="12"/>
  <c r="Y44" i="12"/>
  <c r="U78" i="12"/>
  <c r="U49" i="12"/>
  <c r="AJ62" i="12"/>
  <c r="AQ9" i="12"/>
  <c r="AP10" i="12"/>
  <c r="AP14" i="12" s="1"/>
  <c r="Z74" i="13"/>
  <c r="Z45" i="13"/>
  <c r="T79" i="14"/>
  <c r="T50" i="14"/>
  <c r="AM29" i="14"/>
  <c r="AM59" i="14" s="1"/>
  <c r="V76" i="12"/>
  <c r="V47" i="12"/>
  <c r="F72" i="11"/>
  <c r="E74" i="11"/>
  <c r="D74" i="11"/>
  <c r="L73" i="11"/>
  <c r="B76" i="11"/>
  <c r="AX24" i="6"/>
  <c r="AX25" i="6"/>
  <c r="AN23" i="16" l="1"/>
  <c r="AN25" i="16"/>
  <c r="AN22" i="16"/>
  <c r="AN26" i="16"/>
  <c r="AN30" i="16"/>
  <c r="AN29" i="16"/>
  <c r="AN28" i="16"/>
  <c r="AN27" i="16"/>
  <c r="AN24" i="16"/>
  <c r="AN31" i="16"/>
  <c r="AN32" i="16"/>
  <c r="AN33" i="16"/>
  <c r="AC33" i="16"/>
  <c r="AD33" i="16"/>
  <c r="AE33" i="16"/>
  <c r="AF33" i="16"/>
  <c r="AG33" i="16"/>
  <c r="AH33" i="16"/>
  <c r="AI33" i="16"/>
  <c r="AJ33" i="16"/>
  <c r="AL33" i="16"/>
  <c r="AK33" i="16"/>
  <c r="AM33" i="16"/>
  <c r="E34" i="16"/>
  <c r="AN34" i="16" s="1"/>
  <c r="I71" i="11"/>
  <c r="C76" i="11"/>
  <c r="C39" i="16" s="1"/>
  <c r="B39" i="16"/>
  <c r="H72" i="11"/>
  <c r="D37" i="16"/>
  <c r="Z75" i="13"/>
  <c r="Z46" i="13"/>
  <c r="AH67" i="14"/>
  <c r="AH38" i="14"/>
  <c r="AM31" i="12"/>
  <c r="X77" i="12"/>
  <c r="X48" i="12"/>
  <c r="AN58" i="12"/>
  <c r="AM59" i="12"/>
  <c r="AL61" i="14"/>
  <c r="AL33" i="14"/>
  <c r="AL63" i="14" s="1"/>
  <c r="AI33" i="13"/>
  <c r="T79" i="12"/>
  <c r="T50" i="12"/>
  <c r="AK32" i="14"/>
  <c r="U79" i="12"/>
  <c r="U50" i="12"/>
  <c r="AC70" i="13"/>
  <c r="AC41" i="13"/>
  <c r="AE72" i="13"/>
  <c r="AE43" i="13"/>
  <c r="U79" i="13"/>
  <c r="U50" i="13"/>
  <c r="AG65" i="13"/>
  <c r="AG36" i="13"/>
  <c r="R82" i="14"/>
  <c r="R53" i="14"/>
  <c r="AH64" i="12"/>
  <c r="AH35" i="12"/>
  <c r="V77" i="14"/>
  <c r="V48" i="14"/>
  <c r="W77" i="13"/>
  <c r="W48" i="13"/>
  <c r="AI33" i="14"/>
  <c r="R80" i="12"/>
  <c r="R51" i="12"/>
  <c r="S79" i="13"/>
  <c r="S50" i="13"/>
  <c r="T80" i="14"/>
  <c r="T51" i="14"/>
  <c r="AP26" i="12"/>
  <c r="AP27" i="12" s="1"/>
  <c r="AP57" i="12" s="1"/>
  <c r="AB72" i="13"/>
  <c r="AB43" i="13"/>
  <c r="T83" i="13"/>
  <c r="T55" i="13"/>
  <c r="T85" i="13" s="1"/>
  <c r="T19" i="13" s="1"/>
  <c r="T20" i="13" s="1"/>
  <c r="T22" i="13" s="1"/>
  <c r="AO26" i="13"/>
  <c r="AO27" i="13"/>
  <c r="AO57" i="13" s="1"/>
  <c r="AI37" i="12"/>
  <c r="AI66" i="12"/>
  <c r="AJ38" i="13"/>
  <c r="Z74" i="14"/>
  <c r="Z45" i="14"/>
  <c r="AN29" i="12"/>
  <c r="AO28" i="12"/>
  <c r="AO57" i="12"/>
  <c r="AJ63" i="14"/>
  <c r="AF68" i="12"/>
  <c r="AF39" i="12"/>
  <c r="AR9" i="12"/>
  <c r="AQ10" i="12"/>
  <c r="AQ14" i="12" s="1"/>
  <c r="Y74" i="12"/>
  <c r="Y45" i="12"/>
  <c r="R82" i="13"/>
  <c r="R53" i="13"/>
  <c r="AQ9" i="13"/>
  <c r="AP10" i="13"/>
  <c r="AP14" i="13" s="1"/>
  <c r="AB70" i="14"/>
  <c r="AB41" i="14"/>
  <c r="AA70" i="12"/>
  <c r="AA41" i="12"/>
  <c r="AN28" i="13"/>
  <c r="AJ35" i="12"/>
  <c r="AJ64" i="12"/>
  <c r="AH70" i="13"/>
  <c r="AH41" i="13"/>
  <c r="AL32" i="14"/>
  <c r="U76" i="14"/>
  <c r="U47" i="14"/>
  <c r="V75" i="13"/>
  <c r="V46" i="13"/>
  <c r="AK61" i="13"/>
  <c r="AK32" i="13"/>
  <c r="AD70" i="12"/>
  <c r="AD41" i="12"/>
  <c r="X76" i="13"/>
  <c r="X47" i="13"/>
  <c r="AK63" i="12"/>
  <c r="AK34" i="12"/>
  <c r="Z75" i="12"/>
  <c r="Z46" i="12"/>
  <c r="AE66" i="14"/>
  <c r="AE37" i="14"/>
  <c r="AF65" i="13"/>
  <c r="AF36" i="13"/>
  <c r="W76" i="14"/>
  <c r="W47" i="14"/>
  <c r="AD70" i="14"/>
  <c r="AD41" i="14"/>
  <c r="AO26" i="14"/>
  <c r="AO27" i="14" s="1"/>
  <c r="Y78" i="14"/>
  <c r="Y49" i="14"/>
  <c r="Q80" i="13"/>
  <c r="Q51" i="13"/>
  <c r="AM32" i="12"/>
  <c r="S80" i="14"/>
  <c r="S51" i="14"/>
  <c r="AM30" i="14"/>
  <c r="AD69" i="13"/>
  <c r="AD40" i="13"/>
  <c r="AQ9" i="14"/>
  <c r="AP10" i="14"/>
  <c r="AP14" i="14" s="1"/>
  <c r="Y74" i="13"/>
  <c r="Y45" i="13"/>
  <c r="X75" i="14"/>
  <c r="X46" i="14"/>
  <c r="AI61" i="14"/>
  <c r="AC72" i="12"/>
  <c r="AC43" i="12"/>
  <c r="AA74" i="14"/>
  <c r="AA45" i="14"/>
  <c r="AF69" i="14"/>
  <c r="AF40" i="14"/>
  <c r="AJ65" i="13"/>
  <c r="V77" i="12"/>
  <c r="V48" i="12"/>
  <c r="AB71" i="12"/>
  <c r="AB42" i="12"/>
  <c r="AG65" i="12"/>
  <c r="AG36" i="12"/>
  <c r="AE68" i="12"/>
  <c r="AE39" i="12"/>
  <c r="AC68" i="14"/>
  <c r="AC39" i="14"/>
  <c r="AL34" i="13"/>
  <c r="AL63" i="13"/>
  <c r="Q82" i="14"/>
  <c r="Q53" i="14"/>
  <c r="AA71" i="13"/>
  <c r="AA42" i="13"/>
  <c r="W78" i="12"/>
  <c r="W49" i="12"/>
  <c r="AG68" i="14"/>
  <c r="AG39" i="14"/>
  <c r="AM57" i="13"/>
  <c r="AM28" i="13"/>
  <c r="AN28" i="14"/>
  <c r="AJ34" i="14"/>
  <c r="AJ64" i="14" s="1"/>
  <c r="AL64" i="12"/>
  <c r="AL35" i="12"/>
  <c r="AL62" i="13"/>
  <c r="F73" i="11"/>
  <c r="D75" i="11"/>
  <c r="E75" i="11"/>
  <c r="B77" i="11"/>
  <c r="L74" i="11"/>
  <c r="AY24" i="6"/>
  <c r="AY25" i="6"/>
  <c r="AO25" i="16" l="1"/>
  <c r="AO29" i="16"/>
  <c r="AO33" i="16"/>
  <c r="AO22" i="16"/>
  <c r="AO26" i="16"/>
  <c r="AO23" i="16"/>
  <c r="AO28" i="16"/>
  <c r="AO27" i="16"/>
  <c r="AO34" i="16"/>
  <c r="AO24" i="16"/>
  <c r="AO30" i="16"/>
  <c r="AO31" i="16"/>
  <c r="AO32" i="16"/>
  <c r="AC34" i="16"/>
  <c r="AD34" i="16"/>
  <c r="AE34" i="16"/>
  <c r="AF34" i="16"/>
  <c r="AG34" i="16"/>
  <c r="AH34" i="16"/>
  <c r="AI34" i="16"/>
  <c r="AJ34" i="16"/>
  <c r="AL34" i="16"/>
  <c r="AK34" i="16"/>
  <c r="AM34" i="16"/>
  <c r="I72" i="11"/>
  <c r="E35" i="16"/>
  <c r="AO35" i="16" s="1"/>
  <c r="H73" i="11"/>
  <c r="I73" i="11" s="1"/>
  <c r="C77" i="11"/>
  <c r="C40" i="16" s="1"/>
  <c r="B40" i="16"/>
  <c r="D38" i="16"/>
  <c r="AO57" i="14"/>
  <c r="AL36" i="12"/>
  <c r="AL66" i="12" s="1"/>
  <c r="AL65" i="12"/>
  <c r="AB72" i="12"/>
  <c r="AB43" i="12"/>
  <c r="U77" i="14"/>
  <c r="U48" i="14"/>
  <c r="AM34" i="12"/>
  <c r="AJ35" i="14"/>
  <c r="AJ65" i="14" s="1"/>
  <c r="Z75" i="14"/>
  <c r="Z46" i="14"/>
  <c r="T80" i="12"/>
  <c r="T51" i="12"/>
  <c r="AL34" i="14"/>
  <c r="Z76" i="13"/>
  <c r="Z47" i="13"/>
  <c r="AO29" i="12"/>
  <c r="AD70" i="13"/>
  <c r="AD41" i="13"/>
  <c r="AD71" i="14"/>
  <c r="AD42" i="14"/>
  <c r="AC71" i="13"/>
  <c r="AC42" i="13"/>
  <c r="AF70" i="14"/>
  <c r="AF41" i="14"/>
  <c r="Y75" i="13"/>
  <c r="Y46" i="13"/>
  <c r="AL37" i="12"/>
  <c r="AL67" i="12" s="1"/>
  <c r="W79" i="12"/>
  <c r="W50" i="12"/>
  <c r="AG66" i="12"/>
  <c r="AG37" i="12"/>
  <c r="AM60" i="14"/>
  <c r="Q81" i="13"/>
  <c r="Q52" i="13"/>
  <c r="W77" i="14"/>
  <c r="W48" i="14"/>
  <c r="V76" i="13"/>
  <c r="V47" i="13"/>
  <c r="AQ26" i="12"/>
  <c r="AQ27" i="12"/>
  <c r="AN30" i="12"/>
  <c r="AN59" i="12"/>
  <c r="AI67" i="12"/>
  <c r="AI38" i="12"/>
  <c r="AP28" i="12"/>
  <c r="AI63" i="14"/>
  <c r="AI34" i="14"/>
  <c r="R83" i="14"/>
  <c r="R54" i="14"/>
  <c r="AE73" i="13"/>
  <c r="AE44" i="13"/>
  <c r="U80" i="12"/>
  <c r="U51" i="12"/>
  <c r="AK64" i="12"/>
  <c r="AH65" i="12"/>
  <c r="AH36" i="12"/>
  <c r="AL64" i="13"/>
  <c r="AL35" i="13"/>
  <c r="AL36" i="13"/>
  <c r="AL66" i="13" s="1"/>
  <c r="V78" i="12"/>
  <c r="V49" i="12"/>
  <c r="AA75" i="14"/>
  <c r="AA46" i="14"/>
  <c r="AP26" i="14"/>
  <c r="Z76" i="12"/>
  <c r="Z47" i="12"/>
  <c r="X77" i="13"/>
  <c r="X48" i="13"/>
  <c r="AL62" i="14"/>
  <c r="AA71" i="12"/>
  <c r="AA42" i="12"/>
  <c r="AS9" i="12"/>
  <c r="AR10" i="12"/>
  <c r="AR14" i="12" s="1"/>
  <c r="AM31" i="14"/>
  <c r="AM32" i="14" s="1"/>
  <c r="AM61" i="12"/>
  <c r="S80" i="13"/>
  <c r="S51" i="13"/>
  <c r="AM58" i="13"/>
  <c r="AC69" i="14"/>
  <c r="AC40" i="14"/>
  <c r="AQ10" i="14"/>
  <c r="AQ14" i="14" s="1"/>
  <c r="AR9" i="14"/>
  <c r="S81" i="14"/>
  <c r="S52" i="14"/>
  <c r="AO29" i="14"/>
  <c r="AO59" i="14" s="1"/>
  <c r="AO28" i="13"/>
  <c r="T81" i="14"/>
  <c r="T52" i="14"/>
  <c r="AI63" i="13"/>
  <c r="AI34" i="13"/>
  <c r="AH68" i="14"/>
  <c r="AH39" i="14"/>
  <c r="AG69" i="14"/>
  <c r="AG40" i="14"/>
  <c r="AO58" i="12"/>
  <c r="X78" i="12"/>
  <c r="X49" i="12"/>
  <c r="X76" i="14"/>
  <c r="X47" i="14"/>
  <c r="AO28" i="14"/>
  <c r="AO58" i="14" s="1"/>
  <c r="AF66" i="13"/>
  <c r="AF37" i="13"/>
  <c r="AK35" i="12"/>
  <c r="AM29" i="13"/>
  <c r="AK62" i="13"/>
  <c r="AK35" i="13"/>
  <c r="AK65" i="13" s="1"/>
  <c r="AK34" i="13"/>
  <c r="AK64" i="13" s="1"/>
  <c r="AK33" i="13"/>
  <c r="AB71" i="14"/>
  <c r="AB42" i="14"/>
  <c r="R83" i="13"/>
  <c r="R54" i="13"/>
  <c r="R84" i="13" s="1"/>
  <c r="AF69" i="12"/>
  <c r="AF40" i="12"/>
  <c r="V78" i="14"/>
  <c r="V49" i="14"/>
  <c r="AG66" i="13"/>
  <c r="AG37" i="13"/>
  <c r="AL35" i="14"/>
  <c r="AL65" i="14" s="1"/>
  <c r="AA72" i="13"/>
  <c r="AA43" i="13"/>
  <c r="AN58" i="14"/>
  <c r="AC73" i="12"/>
  <c r="AC44" i="12"/>
  <c r="AO30" i="12"/>
  <c r="AO60" i="12" s="1"/>
  <c r="AM33" i="12"/>
  <c r="AM62" i="12"/>
  <c r="AD71" i="12"/>
  <c r="AD42" i="12"/>
  <c r="AJ65" i="12"/>
  <c r="AJ36" i="12"/>
  <c r="AB73" i="13"/>
  <c r="AB44" i="13"/>
  <c r="R81" i="12"/>
  <c r="R52" i="12"/>
  <c r="W78" i="13"/>
  <c r="W49" i="13"/>
  <c r="AK62" i="14"/>
  <c r="AK33" i="14"/>
  <c r="AN29" i="14"/>
  <c r="AQ10" i="13"/>
  <c r="AQ14" i="13" s="1"/>
  <c r="AR9" i="13"/>
  <c r="U80" i="13"/>
  <c r="U51" i="13"/>
  <c r="AL38" i="12"/>
  <c r="AL68" i="12" s="1"/>
  <c r="Q83" i="14"/>
  <c r="Q54" i="14"/>
  <c r="AE69" i="12"/>
  <c r="AE40" i="12"/>
  <c r="Y79" i="14"/>
  <c r="Y50" i="14"/>
  <c r="AE67" i="14"/>
  <c r="AE38" i="14"/>
  <c r="AH71" i="13"/>
  <c r="AH42" i="13"/>
  <c r="AN29" i="13"/>
  <c r="AN58" i="13"/>
  <c r="AP26" i="13"/>
  <c r="AP28" i="13" s="1"/>
  <c r="AP58" i="13" s="1"/>
  <c r="AP27" i="13"/>
  <c r="AP57" i="13" s="1"/>
  <c r="Y75" i="12"/>
  <c r="Y46" i="12"/>
  <c r="AJ36" i="14"/>
  <c r="AJ68" i="13"/>
  <c r="AJ39" i="13"/>
  <c r="AN31" i="12"/>
  <c r="AN61" i="12" s="1"/>
  <c r="F74" i="11"/>
  <c r="E76" i="11"/>
  <c r="D76" i="11"/>
  <c r="B78" i="11"/>
  <c r="L75" i="11"/>
  <c r="AZ24" i="6"/>
  <c r="AZ25" i="6"/>
  <c r="AP22" i="16" l="1"/>
  <c r="AP24" i="16"/>
  <c r="AP25" i="16"/>
  <c r="AP29" i="16"/>
  <c r="AP33" i="16"/>
  <c r="AP23" i="16"/>
  <c r="AP28" i="16"/>
  <c r="AP27" i="16"/>
  <c r="AP26" i="16"/>
  <c r="AP34" i="16"/>
  <c r="AP35" i="16"/>
  <c r="AP30" i="16"/>
  <c r="AP31" i="16"/>
  <c r="AP32" i="16"/>
  <c r="AC35" i="16"/>
  <c r="AD35" i="16"/>
  <c r="AE35" i="16"/>
  <c r="AF35" i="16"/>
  <c r="AG35" i="16"/>
  <c r="AH35" i="16"/>
  <c r="AI35" i="16"/>
  <c r="AJ35" i="16"/>
  <c r="AL35" i="16"/>
  <c r="AK35" i="16"/>
  <c r="AM35" i="16"/>
  <c r="AN35" i="16"/>
  <c r="C78" i="11"/>
  <c r="C41" i="16" s="1"/>
  <c r="B41" i="16"/>
  <c r="D39" i="16"/>
  <c r="E36" i="16"/>
  <c r="AP36" i="16" s="1"/>
  <c r="H74" i="11"/>
  <c r="AM62" i="14"/>
  <c r="AN59" i="14"/>
  <c r="AD72" i="14"/>
  <c r="AD43" i="14"/>
  <c r="AJ66" i="14"/>
  <c r="AJ37" i="14"/>
  <c r="Y80" i="14"/>
  <c r="Y51" i="14"/>
  <c r="X77" i="14"/>
  <c r="X48" i="14"/>
  <c r="T82" i="14"/>
  <c r="T53" i="14"/>
  <c r="AQ26" i="14"/>
  <c r="AQ30" i="14" s="1"/>
  <c r="AQ27" i="14"/>
  <c r="AQ57" i="14" s="1"/>
  <c r="AQ29" i="14"/>
  <c r="AQ59" i="14" s="1"/>
  <c r="AQ28" i="14"/>
  <c r="AQ58" i="14" s="1"/>
  <c r="AP58" i="12"/>
  <c r="AP30" i="12"/>
  <c r="AP60" i="12" s="1"/>
  <c r="AP29" i="12"/>
  <c r="W80" i="12"/>
  <c r="W51" i="12"/>
  <c r="Y76" i="13"/>
  <c r="Y47" i="13"/>
  <c r="U78" i="14"/>
  <c r="U49" i="14"/>
  <c r="AC74" i="12"/>
  <c r="AC45" i="12"/>
  <c r="U81" i="12"/>
  <c r="U52" i="12"/>
  <c r="W78" i="14"/>
  <c r="W49" i="14"/>
  <c r="R82" i="12"/>
  <c r="R53" i="12"/>
  <c r="AD72" i="12"/>
  <c r="AD43" i="12"/>
  <c r="AA73" i="13"/>
  <c r="AA44" i="13"/>
  <c r="AM59" i="13"/>
  <c r="AG70" i="14"/>
  <c r="AG41" i="14"/>
  <c r="AN30" i="13"/>
  <c r="AA72" i="12"/>
  <c r="AA43" i="12"/>
  <c r="Z77" i="12"/>
  <c r="Z48" i="12"/>
  <c r="V79" i="12"/>
  <c r="V50" i="12"/>
  <c r="AL65" i="13"/>
  <c r="AE74" i="13"/>
  <c r="AE45" i="13"/>
  <c r="AI68" i="12"/>
  <c r="AI39" i="12"/>
  <c r="AN60" i="12"/>
  <c r="AN32" i="12"/>
  <c r="V77" i="13"/>
  <c r="V48" i="13"/>
  <c r="AD71" i="13"/>
  <c r="AD42" i="13"/>
  <c r="AL64" i="14"/>
  <c r="AK63" i="14"/>
  <c r="AK34" i="14"/>
  <c r="AG67" i="13"/>
  <c r="AG38" i="13"/>
  <c r="AF70" i="12"/>
  <c r="AF41" i="12"/>
  <c r="AK36" i="12"/>
  <c r="AK65" i="12"/>
  <c r="AI64" i="13"/>
  <c r="AI35" i="13"/>
  <c r="AO58" i="13"/>
  <c r="S81" i="13"/>
  <c r="S52" i="13"/>
  <c r="AF71" i="14"/>
  <c r="AF42" i="14"/>
  <c r="AB74" i="13"/>
  <c r="AB45" i="13"/>
  <c r="AB72" i="14"/>
  <c r="AB43" i="14"/>
  <c r="AS10" i="12"/>
  <c r="AS14" i="12" s="1"/>
  <c r="C54" i="11"/>
  <c r="C17" i="16" s="1"/>
  <c r="C40" i="11"/>
  <c r="C3" i="16" s="1"/>
  <c r="C46" i="11"/>
  <c r="C9" i="16" s="1"/>
  <c r="C45" i="11"/>
  <c r="C8" i="16" s="1"/>
  <c r="C48" i="11"/>
  <c r="C11" i="16" s="1"/>
  <c r="C47" i="11"/>
  <c r="C10" i="16" s="1"/>
  <c r="C42" i="11"/>
  <c r="C5" i="16" s="1"/>
  <c r="C44" i="11"/>
  <c r="C7" i="16" s="1"/>
  <c r="C41" i="11"/>
  <c r="C4" i="16" s="1"/>
  <c r="Y76" i="12"/>
  <c r="Y47" i="12"/>
  <c r="U81" i="13"/>
  <c r="U52" i="13"/>
  <c r="AK35" i="14"/>
  <c r="AK65" i="14" s="1"/>
  <c r="AH69" i="14"/>
  <c r="AH40" i="14"/>
  <c r="AN30" i="14"/>
  <c r="AN60" i="14" s="1"/>
  <c r="AC70" i="14"/>
  <c r="AC41" i="14"/>
  <c r="AN31" i="13"/>
  <c r="AN61" i="13" s="1"/>
  <c r="AM30" i="13"/>
  <c r="AH72" i="13"/>
  <c r="AH43" i="13"/>
  <c r="AR10" i="14"/>
  <c r="AR14" i="14" s="1"/>
  <c r="AS9" i="14"/>
  <c r="AS10" i="14" s="1"/>
  <c r="AS14" i="14" s="1"/>
  <c r="AB73" i="12"/>
  <c r="AB44" i="12"/>
  <c r="AE70" i="12"/>
  <c r="AE41" i="12"/>
  <c r="AM63" i="12"/>
  <c r="V79" i="14"/>
  <c r="V50" i="14"/>
  <c r="R55" i="13"/>
  <c r="R85" i="13" s="1"/>
  <c r="R19" i="13" s="1"/>
  <c r="R20" i="13" s="1"/>
  <c r="R22" i="13" s="1"/>
  <c r="AF67" i="13"/>
  <c r="AF38" i="13"/>
  <c r="X79" i="12"/>
  <c r="X50" i="12"/>
  <c r="AL39" i="12"/>
  <c r="AL69" i="12" s="1"/>
  <c r="AO30" i="14"/>
  <c r="AL37" i="13"/>
  <c r="AH66" i="12"/>
  <c r="AH37" i="12"/>
  <c r="R84" i="14"/>
  <c r="R55" i="14"/>
  <c r="R85" i="14" s="1"/>
  <c r="R19" i="14" s="1"/>
  <c r="R20" i="14" s="1"/>
  <c r="R22" i="14" s="1"/>
  <c r="AO59" i="12"/>
  <c r="T81" i="12"/>
  <c r="T52" i="12"/>
  <c r="Z76" i="14"/>
  <c r="Z47" i="14"/>
  <c r="AO31" i="12"/>
  <c r="W79" i="13"/>
  <c r="W50" i="13"/>
  <c r="AA76" i="14"/>
  <c r="AA47" i="14"/>
  <c r="AM35" i="12"/>
  <c r="AM64" i="12"/>
  <c r="AJ69" i="13"/>
  <c r="AJ40" i="13"/>
  <c r="AJ70" i="13" s="1"/>
  <c r="AP29" i="13"/>
  <c r="AP59" i="13" s="1"/>
  <c r="AR10" i="13"/>
  <c r="AR14" i="13" s="1"/>
  <c r="AS9" i="13"/>
  <c r="AS10" i="13" s="1"/>
  <c r="AS14" i="13" s="1"/>
  <c r="AL36" i="14"/>
  <c r="S82" i="14"/>
  <c r="S53" i="14"/>
  <c r="AM61" i="14"/>
  <c r="AM33" i="14"/>
  <c r="AM63" i="14" s="1"/>
  <c r="C43" i="11"/>
  <c r="C6" i="16" s="1"/>
  <c r="X78" i="13"/>
  <c r="X49" i="13"/>
  <c r="AP27" i="14"/>
  <c r="AQ28" i="12"/>
  <c r="AQ57" i="12"/>
  <c r="AC72" i="13"/>
  <c r="AC43" i="13"/>
  <c r="Z77" i="13"/>
  <c r="Z48" i="13"/>
  <c r="AN59" i="13"/>
  <c r="AE68" i="14"/>
  <c r="AE39" i="14"/>
  <c r="Q84" i="14"/>
  <c r="Q55" i="14"/>
  <c r="Q85" i="14" s="1"/>
  <c r="Q19" i="14" s="1"/>
  <c r="Q20" i="14" s="1"/>
  <c r="Q22" i="14" s="1"/>
  <c r="AQ26" i="13"/>
  <c r="AQ27" i="13" s="1"/>
  <c r="AJ66" i="12"/>
  <c r="AJ37" i="12"/>
  <c r="AK63" i="13"/>
  <c r="AK36" i="13"/>
  <c r="AO29" i="13"/>
  <c r="AR26" i="12"/>
  <c r="AR27" i="12" s="1"/>
  <c r="AI64" i="14"/>
  <c r="AI35" i="14"/>
  <c r="Q82" i="13"/>
  <c r="Q53" i="13"/>
  <c r="AG67" i="12"/>
  <c r="AG38" i="12"/>
  <c r="F75" i="11"/>
  <c r="D77" i="11"/>
  <c r="E77" i="11"/>
  <c r="B79" i="11"/>
  <c r="L76" i="11"/>
  <c r="BA25" i="6"/>
  <c r="BA24" i="6"/>
  <c r="AQ23" i="16" l="1"/>
  <c r="AQ25" i="16"/>
  <c r="AQ27" i="16"/>
  <c r="AQ29" i="16"/>
  <c r="AQ31" i="16"/>
  <c r="AQ33" i="16"/>
  <c r="AQ35" i="16"/>
  <c r="AQ24" i="16"/>
  <c r="AQ26" i="16"/>
  <c r="AQ28" i="16"/>
  <c r="AQ30" i="16"/>
  <c r="AQ32" i="16"/>
  <c r="AQ34" i="16"/>
  <c r="AQ36" i="16"/>
  <c r="AQ22" i="16"/>
  <c r="AC36" i="16"/>
  <c r="AD36" i="16"/>
  <c r="AE36" i="16"/>
  <c r="AF36" i="16"/>
  <c r="AG36" i="16"/>
  <c r="AH36" i="16"/>
  <c r="AI36" i="16"/>
  <c r="AJ36" i="16"/>
  <c r="AK36" i="16"/>
  <c r="AL36" i="16"/>
  <c r="AM36" i="16"/>
  <c r="AN36" i="16"/>
  <c r="AO36" i="16"/>
  <c r="E37" i="16"/>
  <c r="I74" i="11"/>
  <c r="D40" i="16"/>
  <c r="H75" i="11"/>
  <c r="I75" i="11" s="1"/>
  <c r="C79" i="11"/>
  <c r="C42" i="16" s="1"/>
  <c r="B42" i="16"/>
  <c r="F76" i="11"/>
  <c r="AQ60" i="14"/>
  <c r="AR28" i="12"/>
  <c r="AR58" i="12" s="1"/>
  <c r="AR57" i="12"/>
  <c r="AQ57" i="13"/>
  <c r="AQ28" i="13"/>
  <c r="AQ58" i="13" s="1"/>
  <c r="AN33" i="12"/>
  <c r="AN62" i="12"/>
  <c r="AA74" i="13"/>
  <c r="AA45" i="13"/>
  <c r="AO59" i="13"/>
  <c r="AO30" i="13"/>
  <c r="X79" i="13"/>
  <c r="X50" i="13"/>
  <c r="AF68" i="13"/>
  <c r="AF39" i="13"/>
  <c r="D46" i="11"/>
  <c r="E46" i="11"/>
  <c r="AS26" i="12"/>
  <c r="AS27" i="12" s="1"/>
  <c r="AS57" i="12" s="1"/>
  <c r="AL40" i="12"/>
  <c r="AO31" i="13"/>
  <c r="AO61" i="13" s="1"/>
  <c r="AO60" i="14"/>
  <c r="AC73" i="13"/>
  <c r="AC44" i="13"/>
  <c r="AE69" i="14"/>
  <c r="AE40" i="14"/>
  <c r="AL66" i="14"/>
  <c r="AJ41" i="13"/>
  <c r="W80" i="13"/>
  <c r="W51" i="13"/>
  <c r="T82" i="12"/>
  <c r="T53" i="12"/>
  <c r="AH70" i="14"/>
  <c r="AH41" i="14"/>
  <c r="AB73" i="14"/>
  <c r="AB44" i="14"/>
  <c r="AG68" i="13"/>
  <c r="AG39" i="13"/>
  <c r="AO31" i="14"/>
  <c r="AN34" i="12"/>
  <c r="AE75" i="13"/>
  <c r="AE46" i="13"/>
  <c r="AN60" i="13"/>
  <c r="Y77" i="13"/>
  <c r="Y48" i="13"/>
  <c r="AH73" i="13"/>
  <c r="AH44" i="13"/>
  <c r="Y77" i="12"/>
  <c r="Y48" i="12"/>
  <c r="S82" i="13"/>
  <c r="S53" i="13"/>
  <c r="AA73" i="12"/>
  <c r="AA44" i="12"/>
  <c r="AD73" i="14"/>
  <c r="AD44" i="14"/>
  <c r="AI65" i="14"/>
  <c r="AI36" i="14"/>
  <c r="AK66" i="13"/>
  <c r="AK37" i="13"/>
  <c r="S83" i="14"/>
  <c r="S54" i="14"/>
  <c r="AS26" i="13"/>
  <c r="AB74" i="12"/>
  <c r="AB45" i="12"/>
  <c r="AN32" i="13"/>
  <c r="E41" i="11"/>
  <c r="D41" i="11"/>
  <c r="AL38" i="13"/>
  <c r="V78" i="13"/>
  <c r="V49" i="13"/>
  <c r="V80" i="12"/>
  <c r="V51" i="12"/>
  <c r="AC75" i="12"/>
  <c r="AC46" i="12"/>
  <c r="Y81" i="14"/>
  <c r="Y52" i="14"/>
  <c r="E45" i="11"/>
  <c r="D45" i="11"/>
  <c r="AG68" i="12"/>
  <c r="AG39" i="12"/>
  <c r="AQ29" i="13"/>
  <c r="AQ59" i="13" s="1"/>
  <c r="AP57" i="14"/>
  <c r="E43" i="11"/>
  <c r="D43" i="11"/>
  <c r="AR26" i="13"/>
  <c r="AH67" i="12"/>
  <c r="AH38" i="12"/>
  <c r="AO32" i="14"/>
  <c r="AO62" i="14" s="1"/>
  <c r="E44" i="11"/>
  <c r="D44" i="11"/>
  <c r="AB75" i="13"/>
  <c r="AB46" i="13"/>
  <c r="AF72" i="14"/>
  <c r="AF43" i="14"/>
  <c r="AP28" i="14"/>
  <c r="AK66" i="12"/>
  <c r="AK37" i="12"/>
  <c r="AD73" i="12"/>
  <c r="AD44" i="12"/>
  <c r="W81" i="12"/>
  <c r="W52" i="12"/>
  <c r="AQ32" i="14"/>
  <c r="AQ62" i="14" s="1"/>
  <c r="T83" i="14"/>
  <c r="T54" i="14"/>
  <c r="AA77" i="14"/>
  <c r="AA48" i="14"/>
  <c r="U82" i="13"/>
  <c r="U53" i="13"/>
  <c r="AI65" i="13"/>
  <c r="AI36" i="13"/>
  <c r="AM34" i="14"/>
  <c r="AE71" i="12"/>
  <c r="AE42" i="12"/>
  <c r="AC71" i="14"/>
  <c r="AC42" i="14"/>
  <c r="E42" i="11"/>
  <c r="D42" i="11"/>
  <c r="Z49" i="12"/>
  <c r="Z78" i="12"/>
  <c r="AG71" i="14"/>
  <c r="AG42" i="14"/>
  <c r="W79" i="14"/>
  <c r="W50" i="14"/>
  <c r="AO33" i="14"/>
  <c r="AO63" i="14" s="1"/>
  <c r="AP31" i="12"/>
  <c r="AP33" i="12" s="1"/>
  <c r="AQ31" i="14"/>
  <c r="AQ61" i="14" s="1"/>
  <c r="E54" i="11"/>
  <c r="D54" i="11"/>
  <c r="Q83" i="13"/>
  <c r="Q54" i="13"/>
  <c r="AR29" i="12"/>
  <c r="X51" i="12"/>
  <c r="X80" i="12"/>
  <c r="V80" i="14"/>
  <c r="V51" i="14"/>
  <c r="AS26" i="14"/>
  <c r="AP29" i="14"/>
  <c r="AP59" i="14" s="1"/>
  <c r="D47" i="11"/>
  <c r="E47" i="11"/>
  <c r="D40" i="11"/>
  <c r="E40" i="11"/>
  <c r="AK64" i="14"/>
  <c r="AK36" i="14"/>
  <c r="AK66" i="14" s="1"/>
  <c r="R83" i="12"/>
  <c r="R54" i="12"/>
  <c r="AP59" i="12"/>
  <c r="AP32" i="12"/>
  <c r="AP62" i="12" s="1"/>
  <c r="X78" i="14"/>
  <c r="X49" i="14"/>
  <c r="AJ67" i="14"/>
  <c r="AJ38" i="14"/>
  <c r="Z77" i="14"/>
  <c r="Z48" i="14"/>
  <c r="AF71" i="12"/>
  <c r="AF42" i="12"/>
  <c r="AJ38" i="12"/>
  <c r="AJ67" i="12"/>
  <c r="Z78" i="13"/>
  <c r="Z49" i="13"/>
  <c r="AQ58" i="12"/>
  <c r="AQ29" i="12"/>
  <c r="AQ59" i="12" s="1"/>
  <c r="AQ30" i="12"/>
  <c r="AQ60" i="12" s="1"/>
  <c r="AM65" i="12"/>
  <c r="AM36" i="12"/>
  <c r="AO61" i="12"/>
  <c r="AO32" i="12"/>
  <c r="AL67" i="13"/>
  <c r="AL39" i="13"/>
  <c r="AL69" i="13" s="1"/>
  <c r="AL40" i="13"/>
  <c r="AP30" i="13"/>
  <c r="AP31" i="13" s="1"/>
  <c r="AP61" i="13" s="1"/>
  <c r="AR26" i="14"/>
  <c r="AM60" i="13"/>
  <c r="AM31" i="13"/>
  <c r="E48" i="11"/>
  <c r="D48" i="11"/>
  <c r="AD72" i="13"/>
  <c r="AD43" i="13"/>
  <c r="AI69" i="12"/>
  <c r="AI40" i="12"/>
  <c r="AL37" i="14"/>
  <c r="U82" i="12"/>
  <c r="U53" i="12"/>
  <c r="U79" i="14"/>
  <c r="U50" i="14"/>
  <c r="AN31" i="14"/>
  <c r="AN61" i="14" s="1"/>
  <c r="B80" i="11"/>
  <c r="L77" i="11"/>
  <c r="E78" i="11"/>
  <c r="D78" i="11"/>
  <c r="BB25" i="6"/>
  <c r="BB24" i="6"/>
  <c r="AR22" i="16" l="1"/>
  <c r="AR24" i="16"/>
  <c r="AR26" i="16"/>
  <c r="AR28" i="16"/>
  <c r="AR30" i="16"/>
  <c r="AR32" i="16"/>
  <c r="AR34" i="16"/>
  <c r="AR36" i="16"/>
  <c r="AR23" i="16"/>
  <c r="AR25" i="16"/>
  <c r="AR27" i="16"/>
  <c r="AR29" i="16"/>
  <c r="AR31" i="16"/>
  <c r="AR33" i="16"/>
  <c r="AR35" i="16"/>
  <c r="AR37" i="16"/>
  <c r="AC37" i="16"/>
  <c r="AD37" i="16"/>
  <c r="AE37" i="16"/>
  <c r="AF37" i="16"/>
  <c r="AG37" i="16"/>
  <c r="AH37" i="16"/>
  <c r="AI37" i="16"/>
  <c r="AJ37" i="16"/>
  <c r="AL37" i="16"/>
  <c r="AK37" i="16"/>
  <c r="AM37" i="16"/>
  <c r="AN37" i="16"/>
  <c r="AO37" i="16"/>
  <c r="AP37" i="16"/>
  <c r="AQ37" i="16"/>
  <c r="D41" i="16"/>
  <c r="H42" i="11"/>
  <c r="D5" i="16"/>
  <c r="D3" i="16"/>
  <c r="D10" i="16"/>
  <c r="C80" i="11"/>
  <c r="C43" i="16" s="1"/>
  <c r="B43" i="16"/>
  <c r="D4" i="16"/>
  <c r="H41" i="11"/>
  <c r="D9" i="16"/>
  <c r="E38" i="16"/>
  <c r="AR38" i="16" s="1"/>
  <c r="D11" i="16"/>
  <c r="D8" i="16"/>
  <c r="D6" i="16"/>
  <c r="H43" i="11"/>
  <c r="D7" i="16"/>
  <c r="H76" i="11"/>
  <c r="E39" i="16" s="1"/>
  <c r="D17" i="16"/>
  <c r="H40" i="11"/>
  <c r="F40" i="11"/>
  <c r="F43" i="11"/>
  <c r="AP63" i="12"/>
  <c r="AH68" i="12"/>
  <c r="AH39" i="12"/>
  <c r="AL70" i="13"/>
  <c r="AL41" i="13"/>
  <c r="AJ68" i="14"/>
  <c r="AJ39" i="14"/>
  <c r="Z79" i="12"/>
  <c r="Z50" i="12"/>
  <c r="AA78" i="14"/>
  <c r="AA49" i="14"/>
  <c r="AK67" i="12"/>
  <c r="AK38" i="12"/>
  <c r="AR27" i="13"/>
  <c r="F41" i="11"/>
  <c r="M41" i="11"/>
  <c r="N41" i="11"/>
  <c r="L41" i="11"/>
  <c r="AA74" i="12"/>
  <c r="AA45" i="12"/>
  <c r="AE76" i="13"/>
  <c r="AE47" i="13"/>
  <c r="W81" i="13"/>
  <c r="W52" i="13"/>
  <c r="AO60" i="13"/>
  <c r="AA75" i="13"/>
  <c r="AA46" i="13"/>
  <c r="AO62" i="12"/>
  <c r="U83" i="12"/>
  <c r="U54" i="12"/>
  <c r="L48" i="11"/>
  <c r="M48" i="11"/>
  <c r="N48" i="11"/>
  <c r="V81" i="14"/>
  <c r="V52" i="14"/>
  <c r="AC72" i="14"/>
  <c r="AC43" i="14"/>
  <c r="AD74" i="12"/>
  <c r="AD45" i="12"/>
  <c r="AN62" i="13"/>
  <c r="AS27" i="13"/>
  <c r="Y78" i="13"/>
  <c r="Y49" i="13"/>
  <c r="AH71" i="14"/>
  <c r="AH42" i="14"/>
  <c r="AE70" i="14"/>
  <c r="AE41" i="14"/>
  <c r="AL70" i="12"/>
  <c r="AL41" i="12"/>
  <c r="AR30" i="12"/>
  <c r="AR60" i="12" s="1"/>
  <c r="AR59" i="12"/>
  <c r="F42" i="11"/>
  <c r="N42" i="11"/>
  <c r="M42" i="11"/>
  <c r="L42" i="11"/>
  <c r="AB76" i="13"/>
  <c r="AB47" i="13"/>
  <c r="AD73" i="13"/>
  <c r="AD44" i="13"/>
  <c r="AF72" i="12"/>
  <c r="AF43" i="12"/>
  <c r="X79" i="14"/>
  <c r="X50" i="14"/>
  <c r="AK37" i="14"/>
  <c r="Q84" i="13"/>
  <c r="Q55" i="13"/>
  <c r="Q85" i="13" s="1"/>
  <c r="Q19" i="13" s="1"/>
  <c r="Q20" i="13" s="1"/>
  <c r="Q22" i="13" s="1"/>
  <c r="W80" i="14"/>
  <c r="W51" i="14"/>
  <c r="AR31" i="12"/>
  <c r="AR61" i="12" s="1"/>
  <c r="AM32" i="13"/>
  <c r="N44" i="11"/>
  <c r="L44" i="11"/>
  <c r="M44" i="11"/>
  <c r="AP30" i="14"/>
  <c r="N45" i="11"/>
  <c r="L45" i="11"/>
  <c r="M45" i="11"/>
  <c r="S84" i="14"/>
  <c r="S55" i="14"/>
  <c r="S85" i="14" s="1"/>
  <c r="S19" i="14" s="1"/>
  <c r="S20" i="14" s="1"/>
  <c r="S22" i="14" s="1"/>
  <c r="AK67" i="13"/>
  <c r="AK38" i="13"/>
  <c r="S83" i="13"/>
  <c r="S54" i="13"/>
  <c r="AN64" i="12"/>
  <c r="AN35" i="12"/>
  <c r="AJ71" i="13"/>
  <c r="AJ42" i="13"/>
  <c r="AS28" i="12"/>
  <c r="AF69" i="13"/>
  <c r="AF40" i="13"/>
  <c r="AO32" i="13"/>
  <c r="V79" i="13"/>
  <c r="V50" i="13"/>
  <c r="AR27" i="14"/>
  <c r="AO33" i="12"/>
  <c r="AQ31" i="12"/>
  <c r="AQ61" i="12" s="1"/>
  <c r="AE72" i="12"/>
  <c r="AE43" i="12"/>
  <c r="N43" i="11"/>
  <c r="M43" i="11"/>
  <c r="AB75" i="12"/>
  <c r="AB46" i="12"/>
  <c r="AI66" i="14"/>
  <c r="AI37" i="14"/>
  <c r="AO61" i="14"/>
  <c r="AC74" i="13"/>
  <c r="AC45" i="13"/>
  <c r="AN32" i="14"/>
  <c r="U80" i="14"/>
  <c r="U51" i="14"/>
  <c r="AP60" i="13"/>
  <c r="L54" i="11"/>
  <c r="N54" i="11"/>
  <c r="M54" i="11"/>
  <c r="Z79" i="13"/>
  <c r="Z50" i="13"/>
  <c r="Z78" i="14"/>
  <c r="Z49" i="14"/>
  <c r="R84" i="12"/>
  <c r="R55" i="12"/>
  <c r="R85" i="12" s="1"/>
  <c r="N40" i="11"/>
  <c r="M40" i="11"/>
  <c r="L40" i="11"/>
  <c r="X81" i="12"/>
  <c r="X52" i="12"/>
  <c r="AI66" i="13"/>
  <c r="AI37" i="13"/>
  <c r="AP58" i="14"/>
  <c r="AR32" i="12"/>
  <c r="AR62" i="12" s="1"/>
  <c r="Y82" i="14"/>
  <c r="Y53" i="14"/>
  <c r="AP34" i="12"/>
  <c r="AP64" i="12" s="1"/>
  <c r="V81" i="12"/>
  <c r="V52" i="12"/>
  <c r="Y78" i="12"/>
  <c r="Y49" i="12"/>
  <c r="L46" i="11"/>
  <c r="N46" i="11"/>
  <c r="M46" i="11"/>
  <c r="AJ68" i="12"/>
  <c r="AJ39" i="12"/>
  <c r="AG40" i="12"/>
  <c r="AG69" i="12"/>
  <c r="AL67" i="14"/>
  <c r="AL38" i="14"/>
  <c r="AM66" i="12"/>
  <c r="AM37" i="12"/>
  <c r="AS27" i="14"/>
  <c r="AG72" i="14"/>
  <c r="AG43" i="14"/>
  <c r="AO34" i="14"/>
  <c r="AO35" i="14" s="1"/>
  <c r="AO65" i="14" s="1"/>
  <c r="T84" i="14"/>
  <c r="T55" i="14"/>
  <c r="T85" i="14" s="1"/>
  <c r="AF73" i="14"/>
  <c r="AF44" i="14"/>
  <c r="AL68" i="13"/>
  <c r="AN33" i="13"/>
  <c r="AP32" i="13"/>
  <c r="AP62" i="13" s="1"/>
  <c r="AB74" i="14"/>
  <c r="AB45" i="14"/>
  <c r="AI70" i="12"/>
  <c r="AI41" i="12"/>
  <c r="AM64" i="14"/>
  <c r="AM35" i="14"/>
  <c r="AQ33" i="14"/>
  <c r="AQ63" i="14" s="1"/>
  <c r="AM61" i="13"/>
  <c r="L47" i="11"/>
  <c r="N47" i="11"/>
  <c r="M47" i="11"/>
  <c r="F47" i="11" s="1"/>
  <c r="AP61" i="12"/>
  <c r="U83" i="13"/>
  <c r="U54" i="13"/>
  <c r="W82" i="12"/>
  <c r="W53" i="12"/>
  <c r="AP31" i="14"/>
  <c r="AP61" i="14" s="1"/>
  <c r="AC76" i="12"/>
  <c r="AC47" i="12"/>
  <c r="AQ30" i="13"/>
  <c r="AD74" i="14"/>
  <c r="AD45" i="14"/>
  <c r="AH74" i="13"/>
  <c r="AH45" i="13"/>
  <c r="AG69" i="13"/>
  <c r="AG40" i="13"/>
  <c r="T83" i="12"/>
  <c r="T54" i="12"/>
  <c r="X80" i="13"/>
  <c r="X51" i="13"/>
  <c r="AN63" i="12"/>
  <c r="F77" i="11"/>
  <c r="H77" i="11" s="1"/>
  <c r="L78" i="11"/>
  <c r="D79" i="11"/>
  <c r="E79" i="11"/>
  <c r="BC25" i="6"/>
  <c r="BC24" i="6"/>
  <c r="D42" i="16" l="1"/>
  <c r="AT23" i="16"/>
  <c r="AT25" i="16"/>
  <c r="AT27" i="16"/>
  <c r="AT29" i="16"/>
  <c r="AT31" i="16"/>
  <c r="AT33" i="16"/>
  <c r="AT35" i="16"/>
  <c r="AT37" i="16"/>
  <c r="AT39" i="16"/>
  <c r="AT22" i="16"/>
  <c r="AT24" i="16"/>
  <c r="AT26" i="16"/>
  <c r="AT28" i="16"/>
  <c r="AT30" i="16"/>
  <c r="AT32" i="16"/>
  <c r="AT34" i="16"/>
  <c r="AT36" i="16"/>
  <c r="AT38" i="16"/>
  <c r="AC39" i="16"/>
  <c r="AD39" i="16"/>
  <c r="AE39" i="16"/>
  <c r="AF39" i="16"/>
  <c r="AG39" i="16"/>
  <c r="AH39" i="16"/>
  <c r="AI39" i="16"/>
  <c r="AJ39" i="16"/>
  <c r="AK39" i="16"/>
  <c r="AL39" i="16"/>
  <c r="AM39" i="16"/>
  <c r="AN39" i="16"/>
  <c r="AO39" i="16"/>
  <c r="AP39" i="16"/>
  <c r="AQ39" i="16"/>
  <c r="AS22" i="16"/>
  <c r="AS24" i="16"/>
  <c r="AS26" i="16"/>
  <c r="AS28" i="16"/>
  <c r="AS30" i="16"/>
  <c r="AS32" i="16"/>
  <c r="AS34" i="16"/>
  <c r="AS36" i="16"/>
  <c r="AS38" i="16"/>
  <c r="AS23" i="16"/>
  <c r="AS25" i="16"/>
  <c r="AS27" i="16"/>
  <c r="AS29" i="16"/>
  <c r="AS31" i="16"/>
  <c r="AS33" i="16"/>
  <c r="AS35" i="16"/>
  <c r="AS37" i="16"/>
  <c r="AS39" i="16"/>
  <c r="AC38" i="16"/>
  <c r="AD38" i="16"/>
  <c r="AE38" i="16"/>
  <c r="AF38" i="16"/>
  <c r="AG38" i="16"/>
  <c r="AH38" i="16"/>
  <c r="AI38" i="16"/>
  <c r="AJ38" i="16"/>
  <c r="AL38" i="16"/>
  <c r="AK38" i="16"/>
  <c r="AM38" i="16"/>
  <c r="AN38" i="16"/>
  <c r="AO38" i="16"/>
  <c r="AP38" i="16"/>
  <c r="AQ38" i="16"/>
  <c r="AR39" i="16"/>
  <c r="E5" i="16"/>
  <c r="AS5" i="16" s="1"/>
  <c r="I42" i="11"/>
  <c r="I41" i="11"/>
  <c r="E4" i="16"/>
  <c r="AT4" i="16" s="1"/>
  <c r="F48" i="11"/>
  <c r="I76" i="11"/>
  <c r="H47" i="11"/>
  <c r="E10" i="16" s="1"/>
  <c r="AS10" i="16" s="1"/>
  <c r="G13" i="16"/>
  <c r="G23" i="16"/>
  <c r="G16" i="16"/>
  <c r="G22" i="16"/>
  <c r="G34" i="16"/>
  <c r="G5" i="16"/>
  <c r="G10" i="16"/>
  <c r="G20" i="16"/>
  <c r="G14" i="16"/>
  <c r="G24" i="16"/>
  <c r="G36" i="16"/>
  <c r="G12" i="16"/>
  <c r="G31" i="16"/>
  <c r="G32" i="16"/>
  <c r="G37" i="16"/>
  <c r="G43" i="16"/>
  <c r="G7" i="16"/>
  <c r="G11" i="16"/>
  <c r="G6" i="16"/>
  <c r="G19" i="16"/>
  <c r="G33" i="16"/>
  <c r="G26" i="16"/>
  <c r="G38" i="16"/>
  <c r="G9" i="16"/>
  <c r="G25" i="16"/>
  <c r="G17" i="16"/>
  <c r="G30" i="16"/>
  <c r="G35" i="16"/>
  <c r="G40" i="16"/>
  <c r="G15" i="16"/>
  <c r="G18" i="16"/>
  <c r="G39" i="16"/>
  <c r="G4" i="16"/>
  <c r="G42" i="16"/>
  <c r="G28" i="16"/>
  <c r="G21" i="16"/>
  <c r="G8" i="16"/>
  <c r="G29" i="16"/>
  <c r="G41" i="16"/>
  <c r="G27" i="16"/>
  <c r="E40" i="16"/>
  <c r="AS40" i="16" s="1"/>
  <c r="I77" i="11"/>
  <c r="E6" i="16"/>
  <c r="AT6" i="16" s="1"/>
  <c r="I43" i="11"/>
  <c r="I40" i="11"/>
  <c r="E3" i="16"/>
  <c r="AS3" i="16" s="1"/>
  <c r="F45" i="11"/>
  <c r="F54" i="11"/>
  <c r="F44" i="11"/>
  <c r="AN65" i="12"/>
  <c r="AP33" i="13"/>
  <c r="AI67" i="13"/>
  <c r="AI38" i="13"/>
  <c r="Z79" i="14"/>
  <c r="Z50" i="14"/>
  <c r="AB76" i="12"/>
  <c r="AB47" i="12"/>
  <c r="AP34" i="13"/>
  <c r="AP64" i="13" s="1"/>
  <c r="V80" i="13"/>
  <c r="V51" i="13"/>
  <c r="AF70" i="13"/>
  <c r="AF41" i="13"/>
  <c r="AN34" i="13"/>
  <c r="AQ32" i="12"/>
  <c r="Z51" i="12"/>
  <c r="Z80" i="12"/>
  <c r="AR28" i="13"/>
  <c r="AC77" i="12"/>
  <c r="AC48" i="12"/>
  <c r="AH72" i="14"/>
  <c r="AH43" i="14"/>
  <c r="AH75" i="13"/>
  <c r="AH46" i="13"/>
  <c r="AN63" i="13"/>
  <c r="AG73" i="14"/>
  <c r="AG44" i="14"/>
  <c r="AG70" i="12"/>
  <c r="AG41" i="12"/>
  <c r="Y83" i="14"/>
  <c r="Y54" i="14"/>
  <c r="U81" i="14"/>
  <c r="U52" i="14"/>
  <c r="AE73" i="12"/>
  <c r="AE44" i="12"/>
  <c r="AK67" i="14"/>
  <c r="AK38" i="14"/>
  <c r="AL71" i="12"/>
  <c r="AL42" i="12"/>
  <c r="AO33" i="13"/>
  <c r="AD74" i="13"/>
  <c r="AD45" i="13"/>
  <c r="V82" i="14"/>
  <c r="V53" i="14"/>
  <c r="T84" i="12"/>
  <c r="T55" i="12"/>
  <c r="T85" i="12" s="1"/>
  <c r="W83" i="12"/>
  <c r="W54" i="12"/>
  <c r="AM33" i="13"/>
  <c r="AI71" i="12"/>
  <c r="AI42" i="12"/>
  <c r="AF74" i="14"/>
  <c r="AF45" i="14"/>
  <c r="AL68" i="14"/>
  <c r="AL39" i="14"/>
  <c r="AJ69" i="12"/>
  <c r="AJ40" i="12"/>
  <c r="Y79" i="12"/>
  <c r="Y50" i="12"/>
  <c r="Z80" i="13"/>
  <c r="Z51" i="13"/>
  <c r="AN62" i="14"/>
  <c r="AN33" i="14"/>
  <c r="AS29" i="12"/>
  <c r="AS58" i="12"/>
  <c r="AQ34" i="14"/>
  <c r="W81" i="14"/>
  <c r="W52" i="14"/>
  <c r="Y79" i="13"/>
  <c r="Y50" i="13"/>
  <c r="AC73" i="14"/>
  <c r="AC44" i="14"/>
  <c r="AA75" i="12"/>
  <c r="AA46" i="12"/>
  <c r="AK68" i="12"/>
  <c r="AK39" i="12"/>
  <c r="AL71" i="13"/>
  <c r="AL42" i="13"/>
  <c r="AD75" i="14"/>
  <c r="AD46" i="14"/>
  <c r="AC75" i="13"/>
  <c r="AC46" i="13"/>
  <c r="AI67" i="14"/>
  <c r="AI38" i="14"/>
  <c r="AO63" i="12"/>
  <c r="AO34" i="12"/>
  <c r="S84" i="13"/>
  <c r="S55" i="13"/>
  <c r="S85" i="13" s="1"/>
  <c r="S19" i="13" s="1"/>
  <c r="S20" i="13" s="1"/>
  <c r="S22" i="13" s="1"/>
  <c r="X80" i="14"/>
  <c r="X51" i="14"/>
  <c r="AB77" i="13"/>
  <c r="AB48" i="13"/>
  <c r="AA76" i="13"/>
  <c r="AA47" i="13"/>
  <c r="AP35" i="12"/>
  <c r="U84" i="13"/>
  <c r="U55" i="13"/>
  <c r="U85" i="13" s="1"/>
  <c r="AS57" i="14"/>
  <c r="AS28" i="14"/>
  <c r="AM67" i="12"/>
  <c r="AM38" i="12"/>
  <c r="X82" i="12"/>
  <c r="X53" i="12"/>
  <c r="AR57" i="14"/>
  <c r="AR28" i="14"/>
  <c r="AP35" i="13"/>
  <c r="AP65" i="13" s="1"/>
  <c r="U84" i="12"/>
  <c r="U55" i="12"/>
  <c r="U85" i="12" s="1"/>
  <c r="U19" i="12" s="1"/>
  <c r="U20" i="12" s="1"/>
  <c r="U22" i="12" s="1"/>
  <c r="C56" i="11" s="1"/>
  <c r="C19" i="16" s="1"/>
  <c r="W82" i="13"/>
  <c r="W53" i="13"/>
  <c r="AR33" i="12"/>
  <c r="AH69" i="12"/>
  <c r="AH40" i="12"/>
  <c r="AM65" i="14"/>
  <c r="AM36" i="14"/>
  <c r="AN36" i="12"/>
  <c r="AG70" i="13"/>
  <c r="AG41" i="13"/>
  <c r="X81" i="13"/>
  <c r="X52" i="13"/>
  <c r="AQ60" i="13"/>
  <c r="T19" i="14"/>
  <c r="T20" i="14" s="1"/>
  <c r="T22" i="14" s="1"/>
  <c r="R19" i="12"/>
  <c r="R20" i="12" s="1"/>
  <c r="R22" i="12" s="1"/>
  <c r="C53" i="11" s="1"/>
  <c r="C16" i="16" s="1"/>
  <c r="AQ31" i="13"/>
  <c r="AP32" i="14"/>
  <c r="AJ72" i="13"/>
  <c r="AJ43" i="13"/>
  <c r="AF73" i="12"/>
  <c r="AF44" i="12"/>
  <c r="AQ32" i="13"/>
  <c r="AQ62" i="13" s="1"/>
  <c r="AE71" i="14"/>
  <c r="AE42" i="14"/>
  <c r="AA79" i="14"/>
  <c r="AA50" i="14"/>
  <c r="AO64" i="14"/>
  <c r="AO36" i="14"/>
  <c r="AM62" i="13"/>
  <c r="AB75" i="14"/>
  <c r="AB46" i="14"/>
  <c r="V82" i="12"/>
  <c r="V53" i="12"/>
  <c r="AO62" i="13"/>
  <c r="AK68" i="13"/>
  <c r="AK39" i="13"/>
  <c r="AP60" i="14"/>
  <c r="AS57" i="13"/>
  <c r="AS28" i="13"/>
  <c r="AD75" i="12"/>
  <c r="AD46" i="12"/>
  <c r="AE77" i="13"/>
  <c r="AE48" i="13"/>
  <c r="AR57" i="13"/>
  <c r="AJ69" i="14"/>
  <c r="AJ40" i="14"/>
  <c r="F78" i="11"/>
  <c r="H78" i="11" s="1"/>
  <c r="L79" i="11"/>
  <c r="E80" i="11"/>
  <c r="D80" i="11"/>
  <c r="BD25" i="6"/>
  <c r="BD24" i="6"/>
  <c r="AT40" i="16" l="1"/>
  <c r="K4" i="16"/>
  <c r="K5" i="16"/>
  <c r="K6" i="16"/>
  <c r="K10" i="16"/>
  <c r="K22" i="16"/>
  <c r="K26" i="16"/>
  <c r="K30" i="16"/>
  <c r="K34" i="16"/>
  <c r="K23" i="16"/>
  <c r="K27" i="16"/>
  <c r="K31" i="16"/>
  <c r="K3" i="16"/>
  <c r="K24" i="16"/>
  <c r="K28" i="16"/>
  <c r="K32" i="16"/>
  <c r="K36" i="16"/>
  <c r="K40" i="16"/>
  <c r="K25" i="16"/>
  <c r="K29" i="16"/>
  <c r="K38" i="16"/>
  <c r="K35" i="16"/>
  <c r="K33" i="16"/>
  <c r="K37" i="16"/>
  <c r="K39" i="16"/>
  <c r="AC4" i="16"/>
  <c r="AD4" i="16"/>
  <c r="AE4" i="16"/>
  <c r="AF4" i="16"/>
  <c r="AG4" i="16"/>
  <c r="AH4" i="16"/>
  <c r="AI4" i="16"/>
  <c r="AJ4" i="16"/>
  <c r="AL4" i="16"/>
  <c r="AK4" i="16"/>
  <c r="AM4" i="16"/>
  <c r="AN4" i="16"/>
  <c r="AO4" i="16"/>
  <c r="AP4" i="16"/>
  <c r="AQ4" i="16"/>
  <c r="AR4" i="16"/>
  <c r="Q5" i="16"/>
  <c r="Q6" i="16"/>
  <c r="Q3" i="16"/>
  <c r="Q23" i="16"/>
  <c r="Q27" i="16"/>
  <c r="Q31" i="16"/>
  <c r="Q35" i="16"/>
  <c r="Q4" i="16"/>
  <c r="Q24" i="16"/>
  <c r="Q28" i="16"/>
  <c r="Q32" i="16"/>
  <c r="Q25" i="16"/>
  <c r="Q29" i="16"/>
  <c r="Q33" i="16"/>
  <c r="Q37" i="16"/>
  <c r="Q10" i="16"/>
  <c r="Q22" i="16"/>
  <c r="Q26" i="16"/>
  <c r="Q30" i="16"/>
  <c r="Q39" i="16"/>
  <c r="Q38" i="16"/>
  <c r="Q34" i="16"/>
  <c r="Q36" i="16"/>
  <c r="Q40" i="16"/>
  <c r="AC10" i="16"/>
  <c r="AD10" i="16"/>
  <c r="AE10" i="16"/>
  <c r="AF10" i="16"/>
  <c r="AG10" i="16"/>
  <c r="AH10" i="16"/>
  <c r="AI10" i="16"/>
  <c r="AJ10" i="16"/>
  <c r="AK10" i="16"/>
  <c r="AL10" i="16"/>
  <c r="AM10" i="16"/>
  <c r="AN10" i="16"/>
  <c r="AO10" i="16"/>
  <c r="AP10" i="16"/>
  <c r="AQ10" i="16"/>
  <c r="AR10" i="16"/>
  <c r="M3" i="16"/>
  <c r="M4" i="16"/>
  <c r="M5" i="16"/>
  <c r="M25" i="16"/>
  <c r="M29" i="16"/>
  <c r="M33" i="16"/>
  <c r="M37" i="16"/>
  <c r="M6" i="16"/>
  <c r="M22" i="16"/>
  <c r="M26" i="16"/>
  <c r="M30" i="16"/>
  <c r="M10" i="16"/>
  <c r="M23" i="16"/>
  <c r="M27" i="16"/>
  <c r="M31" i="16"/>
  <c r="M35" i="16"/>
  <c r="M39" i="16"/>
  <c r="M24" i="16"/>
  <c r="M28" i="16"/>
  <c r="M32" i="16"/>
  <c r="M38" i="16"/>
  <c r="M34" i="16"/>
  <c r="M40" i="16"/>
  <c r="M36" i="16"/>
  <c r="AC6" i="16"/>
  <c r="AD6" i="16"/>
  <c r="AE6" i="16"/>
  <c r="AF6" i="16"/>
  <c r="AG6" i="16"/>
  <c r="AH6" i="16"/>
  <c r="AI6" i="16"/>
  <c r="AJ6" i="16"/>
  <c r="AK6" i="16"/>
  <c r="AL6" i="16"/>
  <c r="AM6" i="16"/>
  <c r="AN6" i="16"/>
  <c r="AO6" i="16"/>
  <c r="AP6" i="16"/>
  <c r="AQ6" i="16"/>
  <c r="AR6" i="16"/>
  <c r="L3" i="16"/>
  <c r="L4" i="16"/>
  <c r="L6" i="16"/>
  <c r="L25" i="16"/>
  <c r="L29" i="16"/>
  <c r="L33" i="16"/>
  <c r="L37" i="16"/>
  <c r="L22" i="16"/>
  <c r="L26" i="16"/>
  <c r="L30" i="16"/>
  <c r="L34" i="16"/>
  <c r="L38" i="16"/>
  <c r="L10" i="16"/>
  <c r="L23" i="16"/>
  <c r="L27" i="16"/>
  <c r="L31" i="16"/>
  <c r="L5" i="16"/>
  <c r="L24" i="16"/>
  <c r="L28" i="16"/>
  <c r="L32" i="16"/>
  <c r="L35" i="16"/>
  <c r="L40" i="16"/>
  <c r="L36" i="16"/>
  <c r="L39" i="16"/>
  <c r="AC5" i="16"/>
  <c r="AD5" i="16"/>
  <c r="AE5" i="16"/>
  <c r="AF5" i="16"/>
  <c r="AG5" i="16"/>
  <c r="AH5" i="16"/>
  <c r="AI5" i="16"/>
  <c r="AJ5" i="16"/>
  <c r="AK5" i="16"/>
  <c r="AL5" i="16"/>
  <c r="AM5" i="16"/>
  <c r="AN5" i="16"/>
  <c r="AO5" i="16"/>
  <c r="AP5" i="16"/>
  <c r="AQ5" i="16"/>
  <c r="AR5" i="16"/>
  <c r="AS6" i="16"/>
  <c r="AT5" i="16"/>
  <c r="J25" i="16"/>
  <c r="J33" i="16"/>
  <c r="J4" i="16"/>
  <c r="J28" i="16"/>
  <c r="J36" i="16"/>
  <c r="J3" i="16"/>
  <c r="J6" i="16"/>
  <c r="J27" i="16"/>
  <c r="J38" i="16"/>
  <c r="J29" i="16"/>
  <c r="J39" i="16"/>
  <c r="J40" i="16"/>
  <c r="J37" i="16"/>
  <c r="J24" i="16"/>
  <c r="J26" i="16"/>
  <c r="J30" i="16"/>
  <c r="J10" i="16"/>
  <c r="J31" i="16"/>
  <c r="J32" i="16"/>
  <c r="J34" i="16"/>
  <c r="J35" i="16"/>
  <c r="J22" i="16"/>
  <c r="J5" i="16"/>
  <c r="J23" i="16"/>
  <c r="AC3" i="16"/>
  <c r="AD3" i="16"/>
  <c r="AE3" i="16"/>
  <c r="AF3" i="16"/>
  <c r="AG3" i="16"/>
  <c r="AH3" i="16"/>
  <c r="AI3" i="16"/>
  <c r="AJ3" i="16"/>
  <c r="AL3" i="16"/>
  <c r="AK3" i="16"/>
  <c r="AM3" i="16"/>
  <c r="AN3" i="16"/>
  <c r="AO3" i="16"/>
  <c r="AP3" i="16"/>
  <c r="AQ3" i="16"/>
  <c r="AR3" i="16"/>
  <c r="AU4" i="16"/>
  <c r="AU6" i="16"/>
  <c r="AU10" i="16"/>
  <c r="AU22" i="16"/>
  <c r="AU24" i="16"/>
  <c r="AU26" i="16"/>
  <c r="AU28" i="16"/>
  <c r="AU30" i="16"/>
  <c r="AU32" i="16"/>
  <c r="AU34" i="16"/>
  <c r="AU36" i="16"/>
  <c r="AU38" i="16"/>
  <c r="AU40" i="16"/>
  <c r="AU33" i="16"/>
  <c r="AU3" i="16"/>
  <c r="AU35" i="16"/>
  <c r="AU5" i="16"/>
  <c r="AU37" i="16"/>
  <c r="AU23" i="16"/>
  <c r="AU39" i="16"/>
  <c r="AU25" i="16"/>
  <c r="AU27" i="16"/>
  <c r="AU29" i="16"/>
  <c r="AU31" i="16"/>
  <c r="AC40" i="16"/>
  <c r="AD40" i="16"/>
  <c r="AE40" i="16"/>
  <c r="AF40" i="16"/>
  <c r="AG40" i="16"/>
  <c r="AH40" i="16"/>
  <c r="AI40" i="16"/>
  <c r="AJ40" i="16"/>
  <c r="AK40" i="16"/>
  <c r="AL40" i="16"/>
  <c r="AM40" i="16"/>
  <c r="AN40" i="16"/>
  <c r="AO40" i="16"/>
  <c r="AP40" i="16"/>
  <c r="AQ40" i="16"/>
  <c r="AR40" i="16"/>
  <c r="AS4" i="16"/>
  <c r="AT10" i="16"/>
  <c r="AT3" i="16"/>
  <c r="H54" i="11"/>
  <c r="H45" i="11"/>
  <c r="I45" i="11" s="1"/>
  <c r="I47" i="11"/>
  <c r="H48" i="11"/>
  <c r="H46" i="11"/>
  <c r="E9" i="16" s="1"/>
  <c r="L9" i="16" s="1"/>
  <c r="D43" i="16"/>
  <c r="H44" i="11"/>
  <c r="E41" i="16"/>
  <c r="Q41" i="16" s="1"/>
  <c r="I78" i="11"/>
  <c r="AK69" i="13"/>
  <c r="AK40" i="13"/>
  <c r="AP65" i="12"/>
  <c r="AP36" i="12"/>
  <c r="AB78" i="13"/>
  <c r="AB49" i="13"/>
  <c r="AO64" i="12"/>
  <c r="AO35" i="12"/>
  <c r="Y80" i="12"/>
  <c r="Y51" i="12"/>
  <c r="V83" i="14"/>
  <c r="V54" i="14"/>
  <c r="U82" i="14"/>
  <c r="U53" i="14"/>
  <c r="AC78" i="12"/>
  <c r="AC49" i="12"/>
  <c r="AQ62" i="12"/>
  <c r="AQ33" i="12"/>
  <c r="AF71" i="13"/>
  <c r="AF42" i="13"/>
  <c r="AR34" i="12"/>
  <c r="AQ64" i="14"/>
  <c r="AD76" i="12"/>
  <c r="AD47" i="12"/>
  <c r="AF74" i="12"/>
  <c r="AF45" i="12"/>
  <c r="AP62" i="14"/>
  <c r="AP33" i="14"/>
  <c r="AG71" i="13"/>
  <c r="AG42" i="13"/>
  <c r="AI72" i="12"/>
  <c r="AI43" i="12"/>
  <c r="AK68" i="14"/>
  <c r="AK39" i="14"/>
  <c r="Z80" i="14"/>
  <c r="Z51" i="14"/>
  <c r="Y80" i="13"/>
  <c r="Y51" i="13"/>
  <c r="AS29" i="14"/>
  <c r="AE78" i="13"/>
  <c r="AE49" i="13"/>
  <c r="AQ33" i="13"/>
  <c r="AQ63" i="13" s="1"/>
  <c r="AQ61" i="13"/>
  <c r="AM68" i="12"/>
  <c r="AM39" i="12"/>
  <c r="AP36" i="13"/>
  <c r="X81" i="14"/>
  <c r="X52" i="14"/>
  <c r="AK69" i="12"/>
  <c r="AK40" i="12"/>
  <c r="AJ70" i="12"/>
  <c r="AJ41" i="12"/>
  <c r="AD75" i="13"/>
  <c r="AD46" i="13"/>
  <c r="Y84" i="14"/>
  <c r="Y55" i="14"/>
  <c r="Y85" i="14" s="1"/>
  <c r="Y19" i="14" s="1"/>
  <c r="Y20" i="14" s="1"/>
  <c r="Y22" i="14" s="1"/>
  <c r="AR58" i="13"/>
  <c r="AR29" i="13"/>
  <c r="AR30" i="13"/>
  <c r="AR60" i="13" s="1"/>
  <c r="V81" i="13"/>
  <c r="V52" i="13"/>
  <c r="AB76" i="14"/>
  <c r="AB47" i="14"/>
  <c r="AS58" i="14"/>
  <c r="AN66" i="12"/>
  <c r="AN37" i="12"/>
  <c r="AA77" i="13"/>
  <c r="AA48" i="13"/>
  <c r="AI68" i="14"/>
  <c r="AI39" i="14"/>
  <c r="AC74" i="14"/>
  <c r="AC45" i="14"/>
  <c r="AN63" i="14"/>
  <c r="AN34" i="14"/>
  <c r="AM34" i="13"/>
  <c r="AM63" i="13"/>
  <c r="AL72" i="13"/>
  <c r="AL43" i="13"/>
  <c r="AG74" i="14"/>
  <c r="AG45" i="14"/>
  <c r="AJ70" i="14"/>
  <c r="AJ41" i="14"/>
  <c r="AS58" i="13"/>
  <c r="AM66" i="14"/>
  <c r="AM37" i="14"/>
  <c r="AR63" i="12"/>
  <c r="X83" i="12"/>
  <c r="X54" i="12"/>
  <c r="AD76" i="14"/>
  <c r="AD47" i="14"/>
  <c r="W82" i="14"/>
  <c r="W53" i="14"/>
  <c r="AS59" i="12"/>
  <c r="AS30" i="12"/>
  <c r="AL69" i="14"/>
  <c r="AL40" i="14"/>
  <c r="W84" i="12"/>
  <c r="W55" i="12"/>
  <c r="W85" i="12" s="1"/>
  <c r="W19" i="12" s="1"/>
  <c r="W20" i="12" s="1"/>
  <c r="W22" i="12" s="1"/>
  <c r="AE74" i="12"/>
  <c r="AE45" i="12"/>
  <c r="AH76" i="13"/>
  <c r="AH47" i="13"/>
  <c r="AN64" i="13"/>
  <c r="AN35" i="13"/>
  <c r="AI68" i="13"/>
  <c r="AI39" i="13"/>
  <c r="D56" i="11"/>
  <c r="E56" i="11"/>
  <c r="V83" i="12"/>
  <c r="V54" i="12"/>
  <c r="AO66" i="14"/>
  <c r="AO37" i="14"/>
  <c r="AE72" i="14"/>
  <c r="AE43" i="14"/>
  <c r="AJ73" i="13"/>
  <c r="AJ44" i="13"/>
  <c r="W83" i="13"/>
  <c r="W54" i="13"/>
  <c r="AC76" i="13"/>
  <c r="AC47" i="13"/>
  <c r="AA76" i="12"/>
  <c r="AA47" i="12"/>
  <c r="Z81" i="13"/>
  <c r="Z52" i="13"/>
  <c r="AL72" i="12"/>
  <c r="AL43" i="12"/>
  <c r="AG42" i="12"/>
  <c r="AG71" i="12"/>
  <c r="Z81" i="12"/>
  <c r="Z52" i="12"/>
  <c r="AH70" i="12"/>
  <c r="AH41" i="12"/>
  <c r="AA80" i="14"/>
  <c r="AA51" i="14"/>
  <c r="E53" i="11"/>
  <c r="D53" i="11"/>
  <c r="X82" i="13"/>
  <c r="X53" i="13"/>
  <c r="AR58" i="14"/>
  <c r="AR29" i="14"/>
  <c r="U19" i="13"/>
  <c r="U20" i="13" s="1"/>
  <c r="U22" i="13" s="1"/>
  <c r="AQ35" i="14"/>
  <c r="AF75" i="14"/>
  <c r="AF46" i="14"/>
  <c r="T19" i="12"/>
  <c r="T20" i="12" s="1"/>
  <c r="T22" i="12" s="1"/>
  <c r="C55" i="11" s="1"/>
  <c r="C18" i="16" s="1"/>
  <c r="AO63" i="13"/>
  <c r="AO34" i="13"/>
  <c r="AH73" i="14"/>
  <c r="AH44" i="14"/>
  <c r="AB77" i="12"/>
  <c r="AB48" i="12"/>
  <c r="AP63" i="13"/>
  <c r="AS29" i="13"/>
  <c r="F79" i="11"/>
  <c r="H79" i="11" s="1"/>
  <c r="F80" i="11"/>
  <c r="L80" i="11"/>
  <c r="BE25" i="6"/>
  <c r="BE24" i="6"/>
  <c r="E8" i="16" l="1"/>
  <c r="J8" i="16" s="1"/>
  <c r="AU41" i="16"/>
  <c r="M9" i="16"/>
  <c r="M41" i="16"/>
  <c r="P5" i="16"/>
  <c r="P9" i="16"/>
  <c r="P6" i="16"/>
  <c r="P10" i="16"/>
  <c r="P4" i="16"/>
  <c r="P23" i="16"/>
  <c r="P27" i="16"/>
  <c r="P31" i="16"/>
  <c r="P35" i="16"/>
  <c r="P24" i="16"/>
  <c r="P28" i="16"/>
  <c r="P32" i="16"/>
  <c r="P36" i="16"/>
  <c r="P40" i="16"/>
  <c r="P8" i="16"/>
  <c r="P25" i="16"/>
  <c r="P29" i="16"/>
  <c r="P3" i="16"/>
  <c r="P22" i="16"/>
  <c r="P26" i="16"/>
  <c r="P30" i="16"/>
  <c r="P39" i="16"/>
  <c r="P38" i="16"/>
  <c r="P33" i="16"/>
  <c r="P34" i="16"/>
  <c r="P41" i="16"/>
  <c r="P37" i="16"/>
  <c r="AC9" i="16"/>
  <c r="AD9" i="16"/>
  <c r="AE9" i="16"/>
  <c r="AF9" i="16"/>
  <c r="AG9" i="16"/>
  <c r="AH9" i="16"/>
  <c r="AI9" i="16"/>
  <c r="AJ9" i="16"/>
  <c r="AL9" i="16"/>
  <c r="AK9" i="16"/>
  <c r="AM9" i="16"/>
  <c r="AN9" i="16"/>
  <c r="AO9" i="16"/>
  <c r="AP9" i="16"/>
  <c r="AQ9" i="16"/>
  <c r="AR9" i="16"/>
  <c r="AS9" i="16"/>
  <c r="AT9" i="16"/>
  <c r="AU9" i="16"/>
  <c r="J9" i="16"/>
  <c r="L41" i="16"/>
  <c r="L8" i="16"/>
  <c r="Q8" i="16"/>
  <c r="O6" i="16"/>
  <c r="O10" i="16"/>
  <c r="O3" i="16"/>
  <c r="O4" i="16"/>
  <c r="O8" i="16"/>
  <c r="O24" i="16"/>
  <c r="O28" i="16"/>
  <c r="O32" i="16"/>
  <c r="O36" i="16"/>
  <c r="O25" i="16"/>
  <c r="O29" i="16"/>
  <c r="O33" i="16"/>
  <c r="O9" i="16"/>
  <c r="O22" i="16"/>
  <c r="O26" i="16"/>
  <c r="O30" i="16"/>
  <c r="O34" i="16"/>
  <c r="O38" i="16"/>
  <c r="O5" i="16"/>
  <c r="O23" i="16"/>
  <c r="O27" i="16"/>
  <c r="O31" i="16"/>
  <c r="O39" i="16"/>
  <c r="O41" i="16"/>
  <c r="O35" i="16"/>
  <c r="O37" i="16"/>
  <c r="O40" i="16"/>
  <c r="AC8" i="16"/>
  <c r="AD8" i="16"/>
  <c r="AE8" i="16"/>
  <c r="AF8" i="16"/>
  <c r="AG8" i="16"/>
  <c r="AH8" i="16"/>
  <c r="AI8" i="16"/>
  <c r="AJ8" i="16"/>
  <c r="AL8" i="16"/>
  <c r="AK8" i="16"/>
  <c r="AM8" i="16"/>
  <c r="AN8" i="16"/>
  <c r="AO8" i="16"/>
  <c r="AP8" i="16"/>
  <c r="AQ8" i="16"/>
  <c r="AR8" i="16"/>
  <c r="AT8" i="16"/>
  <c r="AS8" i="16"/>
  <c r="M8" i="16"/>
  <c r="K9" i="16"/>
  <c r="AV3" i="16"/>
  <c r="AV5" i="16"/>
  <c r="AV9" i="16"/>
  <c r="AV23" i="16"/>
  <c r="AV25" i="16"/>
  <c r="AV27" i="16"/>
  <c r="AV29" i="16"/>
  <c r="AV31" i="16"/>
  <c r="AV33" i="16"/>
  <c r="AV35" i="16"/>
  <c r="AV37" i="16"/>
  <c r="AV39" i="16"/>
  <c r="AV41" i="16"/>
  <c r="AV4" i="16"/>
  <c r="AV6" i="16"/>
  <c r="AV8" i="16"/>
  <c r="AV10" i="16"/>
  <c r="AV22" i="16"/>
  <c r="AV24" i="16"/>
  <c r="AV26" i="16"/>
  <c r="AV28" i="16"/>
  <c r="AV30" i="16"/>
  <c r="AV32" i="16"/>
  <c r="AV34" i="16"/>
  <c r="AV36" i="16"/>
  <c r="AV38" i="16"/>
  <c r="AV40" i="16"/>
  <c r="AC41" i="16"/>
  <c r="AD41" i="16"/>
  <c r="AE41" i="16"/>
  <c r="AF41" i="16"/>
  <c r="AG41" i="16"/>
  <c r="AH41" i="16"/>
  <c r="AI41" i="16"/>
  <c r="AJ41" i="16"/>
  <c r="AL41" i="16"/>
  <c r="AK41" i="16"/>
  <c r="AM41" i="16"/>
  <c r="AN41" i="16"/>
  <c r="AO41" i="16"/>
  <c r="AP41" i="16"/>
  <c r="AQ41" i="16"/>
  <c r="AR41" i="16"/>
  <c r="AT41" i="16"/>
  <c r="AS41" i="16"/>
  <c r="J41" i="16"/>
  <c r="Q9" i="16"/>
  <c r="K41" i="16"/>
  <c r="AU8" i="16"/>
  <c r="K8" i="16"/>
  <c r="E17" i="16"/>
  <c r="O17" i="16" s="1"/>
  <c r="I54" i="11"/>
  <c r="H80" i="11"/>
  <c r="I80" i="11" s="1"/>
  <c r="E11" i="16"/>
  <c r="AV11" i="16" s="1"/>
  <c r="I48" i="11"/>
  <c r="I44" i="11"/>
  <c r="E7" i="16"/>
  <c r="O7" i="16" s="1"/>
  <c r="D16" i="16"/>
  <c r="I46" i="11"/>
  <c r="D19" i="16"/>
  <c r="E43" i="16"/>
  <c r="AV43" i="16" s="1"/>
  <c r="E42" i="16"/>
  <c r="P42" i="16" s="1"/>
  <c r="I79" i="11"/>
  <c r="AO67" i="14"/>
  <c r="AO38" i="14"/>
  <c r="D55" i="11"/>
  <c r="E55" i="11"/>
  <c r="Z82" i="12"/>
  <c r="Z53" i="12"/>
  <c r="W84" i="13"/>
  <c r="W55" i="13"/>
  <c r="W85" i="13" s="1"/>
  <c r="AS30" i="13"/>
  <c r="AK70" i="12"/>
  <c r="AK41" i="12"/>
  <c r="AF72" i="13"/>
  <c r="AF43" i="13"/>
  <c r="U83" i="14"/>
  <c r="U54" i="14"/>
  <c r="AO65" i="12"/>
  <c r="AO36" i="12"/>
  <c r="AP66" i="12"/>
  <c r="AP37" i="12"/>
  <c r="AH77" i="13"/>
  <c r="AH48" i="13"/>
  <c r="AE79" i="13"/>
  <c r="AE50" i="13"/>
  <c r="AR59" i="14"/>
  <c r="AR30" i="14"/>
  <c r="AH74" i="14"/>
  <c r="AH45" i="14"/>
  <c r="AF76" i="14"/>
  <c r="AF47" i="14"/>
  <c r="V84" i="12"/>
  <c r="V55" i="12"/>
  <c r="V85" i="12" s="1"/>
  <c r="AI69" i="13"/>
  <c r="AI40" i="13"/>
  <c r="AC75" i="14"/>
  <c r="AC46" i="14"/>
  <c r="AR31" i="13"/>
  <c r="AS59" i="14"/>
  <c r="AD77" i="12"/>
  <c r="AD48" i="12"/>
  <c r="AA77" i="12"/>
  <c r="AA48" i="12"/>
  <c r="AE75" i="12"/>
  <c r="AE46" i="12"/>
  <c r="AJ71" i="14"/>
  <c r="AJ42" i="14"/>
  <c r="Y81" i="13"/>
  <c r="Y52" i="13"/>
  <c r="AI44" i="12"/>
  <c r="AI73" i="12"/>
  <c r="V84" i="14"/>
  <c r="V55" i="14"/>
  <c r="V85" i="14" s="1"/>
  <c r="V19" i="14" s="1"/>
  <c r="V20" i="14" s="1"/>
  <c r="V22" i="14" s="1"/>
  <c r="AB79" i="13"/>
  <c r="AB50" i="13"/>
  <c r="AR35" i="12"/>
  <c r="AR36" i="12" s="1"/>
  <c r="AR64" i="12"/>
  <c r="X83" i="13"/>
  <c r="X54" i="13"/>
  <c r="AH71" i="12"/>
  <c r="AH42" i="12"/>
  <c r="AG72" i="12"/>
  <c r="AG43" i="12"/>
  <c r="AJ74" i="13"/>
  <c r="AJ45" i="13"/>
  <c r="AS60" i="12"/>
  <c r="AS31" i="12"/>
  <c r="X84" i="12"/>
  <c r="X55" i="12"/>
  <c r="X85" i="12" s="1"/>
  <c r="X19" i="12" s="1"/>
  <c r="X20" i="12" s="1"/>
  <c r="X22" i="12" s="1"/>
  <c r="AM64" i="13"/>
  <c r="AM35" i="13"/>
  <c r="AD76" i="13"/>
  <c r="AD47" i="13"/>
  <c r="X82" i="14"/>
  <c r="X53" i="14"/>
  <c r="AG72" i="13"/>
  <c r="AG43" i="13"/>
  <c r="AP63" i="14"/>
  <c r="AO64" i="13"/>
  <c r="AO35" i="13"/>
  <c r="D58" i="11"/>
  <c r="AM67" i="14"/>
  <c r="AM38" i="14"/>
  <c r="AG75" i="14"/>
  <c r="AG46" i="14"/>
  <c r="AN64" i="14"/>
  <c r="AN35" i="14"/>
  <c r="AI69" i="14"/>
  <c r="AI40" i="14"/>
  <c r="AB77" i="14"/>
  <c r="AB48" i="14"/>
  <c r="Z81" i="14"/>
  <c r="Z52" i="14"/>
  <c r="Y81" i="12"/>
  <c r="Y52" i="12"/>
  <c r="AK69" i="14"/>
  <c r="AK40" i="14"/>
  <c r="AL73" i="12"/>
  <c r="AL44" i="12"/>
  <c r="AC77" i="13"/>
  <c r="AC48" i="13"/>
  <c r="AN65" i="13"/>
  <c r="AN36" i="13"/>
  <c r="AB78" i="12"/>
  <c r="AB49" i="12"/>
  <c r="AE73" i="14"/>
  <c r="AE44" i="14"/>
  <c r="W83" i="14"/>
  <c r="W54" i="14"/>
  <c r="AS31" i="13"/>
  <c r="AS61" i="13" s="1"/>
  <c r="AJ71" i="12"/>
  <c r="AJ42" i="12"/>
  <c r="AP66" i="13"/>
  <c r="AP38" i="13"/>
  <c r="AP37" i="13"/>
  <c r="AS30" i="14"/>
  <c r="AP34" i="14"/>
  <c r="AF75" i="12"/>
  <c r="AF46" i="12"/>
  <c r="AA81" i="14"/>
  <c r="AA52" i="14"/>
  <c r="AD77" i="14"/>
  <c r="AD48" i="14"/>
  <c r="AM69" i="12"/>
  <c r="AM40" i="12"/>
  <c r="AS59" i="13"/>
  <c r="AQ65" i="14"/>
  <c r="AQ36" i="14"/>
  <c r="L53" i="11"/>
  <c r="M53" i="11"/>
  <c r="N53" i="11"/>
  <c r="Z82" i="13"/>
  <c r="Z53" i="13"/>
  <c r="L56" i="11"/>
  <c r="M56" i="11"/>
  <c r="N56" i="11"/>
  <c r="AL70" i="14"/>
  <c r="AL41" i="14"/>
  <c r="AL73" i="13"/>
  <c r="AL44" i="13"/>
  <c r="AA78" i="13"/>
  <c r="AA49" i="13"/>
  <c r="AN67" i="12"/>
  <c r="AN38" i="12"/>
  <c r="V82" i="13"/>
  <c r="V53" i="13"/>
  <c r="AR59" i="13"/>
  <c r="AQ34" i="12"/>
  <c r="AQ63" i="12"/>
  <c r="AC79" i="12"/>
  <c r="AC50" i="12"/>
  <c r="AQ34" i="13"/>
  <c r="AK70" i="13"/>
  <c r="AK41" i="13"/>
  <c r="BF24" i="6"/>
  <c r="BF25" i="6"/>
  <c r="AV42" i="16" l="1"/>
  <c r="N6" i="16"/>
  <c r="N3" i="16"/>
  <c r="N7" i="16"/>
  <c r="N5" i="16"/>
  <c r="N24" i="16"/>
  <c r="N28" i="16"/>
  <c r="N32" i="16"/>
  <c r="N36" i="16"/>
  <c r="N11" i="16"/>
  <c r="N4" i="16"/>
  <c r="N8" i="16"/>
  <c r="N17" i="16"/>
  <c r="N25" i="16"/>
  <c r="N29" i="16"/>
  <c r="N33" i="16"/>
  <c r="N37" i="16"/>
  <c r="N41" i="16"/>
  <c r="N9" i="16"/>
  <c r="N22" i="16"/>
  <c r="N26" i="16"/>
  <c r="N30" i="16"/>
  <c r="N10" i="16"/>
  <c r="N23" i="16"/>
  <c r="N27" i="16"/>
  <c r="N31" i="16"/>
  <c r="N42" i="16"/>
  <c r="N38" i="16"/>
  <c r="N34" i="16"/>
  <c r="N35" i="16"/>
  <c r="N40" i="16"/>
  <c r="N43" i="16"/>
  <c r="N39" i="16"/>
  <c r="AC7" i="16"/>
  <c r="AD7" i="16"/>
  <c r="AE7" i="16"/>
  <c r="AF7" i="16"/>
  <c r="AG7" i="16"/>
  <c r="AH7" i="16"/>
  <c r="AI7" i="16"/>
  <c r="AJ7" i="16"/>
  <c r="AL7" i="16"/>
  <c r="AK7" i="16"/>
  <c r="AM7" i="16"/>
  <c r="AN7" i="16"/>
  <c r="AO7" i="16"/>
  <c r="AP7" i="16"/>
  <c r="AQ7" i="16"/>
  <c r="AR7" i="16"/>
  <c r="AS7" i="16"/>
  <c r="AT7" i="16"/>
  <c r="K7" i="16"/>
  <c r="AU7" i="16"/>
  <c r="M7" i="16"/>
  <c r="L7" i="16"/>
  <c r="J7" i="16"/>
  <c r="Q7" i="16"/>
  <c r="AV17" i="16"/>
  <c r="O42" i="16"/>
  <c r="P11" i="16"/>
  <c r="P7" i="16"/>
  <c r="F53" i="11"/>
  <c r="AW3" i="16"/>
  <c r="AW5" i="16"/>
  <c r="AW7" i="16"/>
  <c r="AW9" i="16"/>
  <c r="AW11" i="16"/>
  <c r="AW17" i="16"/>
  <c r="AW23" i="16"/>
  <c r="AW25" i="16"/>
  <c r="AW27" i="16"/>
  <c r="AW29" i="16"/>
  <c r="AW31" i="16"/>
  <c r="AW33" i="16"/>
  <c r="AW35" i="16"/>
  <c r="AW37" i="16"/>
  <c r="AW39" i="16"/>
  <c r="AW41" i="16"/>
  <c r="AW43" i="16"/>
  <c r="AW4" i="16"/>
  <c r="AW6" i="16"/>
  <c r="AW8" i="16"/>
  <c r="AW10" i="16"/>
  <c r="AW22" i="16"/>
  <c r="AW24" i="16"/>
  <c r="AW26" i="16"/>
  <c r="AW28" i="16"/>
  <c r="AW30" i="16"/>
  <c r="AW32" i="16"/>
  <c r="AW34" i="16"/>
  <c r="AW36" i="16"/>
  <c r="AW38" i="16"/>
  <c r="AW40" i="16"/>
  <c r="AW42" i="16"/>
  <c r="AC42" i="16"/>
  <c r="AD42" i="16"/>
  <c r="AE42" i="16"/>
  <c r="AF42" i="16"/>
  <c r="AG42" i="16"/>
  <c r="AH42" i="16"/>
  <c r="AI42" i="16"/>
  <c r="AJ42" i="16"/>
  <c r="AK42" i="16"/>
  <c r="AL42" i="16"/>
  <c r="AM42" i="16"/>
  <c r="AN42" i="16"/>
  <c r="AO42" i="16"/>
  <c r="AP42" i="16"/>
  <c r="AQ42" i="16"/>
  <c r="AR42" i="16"/>
  <c r="AT42" i="16"/>
  <c r="AS42" i="16"/>
  <c r="M42" i="16"/>
  <c r="AU42" i="16"/>
  <c r="J42" i="16"/>
  <c r="Q42" i="16"/>
  <c r="K42" i="16"/>
  <c r="L42" i="16"/>
  <c r="R4" i="16"/>
  <c r="R8" i="16"/>
  <c r="R5" i="16"/>
  <c r="R9" i="16"/>
  <c r="R3" i="16"/>
  <c r="R22" i="16"/>
  <c r="R26" i="16"/>
  <c r="R30" i="16"/>
  <c r="R34" i="16"/>
  <c r="R23" i="16"/>
  <c r="R27" i="16"/>
  <c r="R31" i="16"/>
  <c r="R35" i="16"/>
  <c r="R39" i="16"/>
  <c r="R43" i="16"/>
  <c r="R7" i="16"/>
  <c r="R6" i="16"/>
  <c r="R11" i="16"/>
  <c r="R24" i="16"/>
  <c r="R28" i="16"/>
  <c r="R17" i="16"/>
  <c r="R25" i="16"/>
  <c r="R29" i="16"/>
  <c r="R10" i="16"/>
  <c r="R37" i="16"/>
  <c r="R40" i="16"/>
  <c r="R32" i="16"/>
  <c r="R42" i="16"/>
  <c r="R33" i="16"/>
  <c r="R38" i="16"/>
  <c r="R41" i="16"/>
  <c r="R36" i="16"/>
  <c r="AC11" i="16"/>
  <c r="AD11" i="16"/>
  <c r="AE11" i="16"/>
  <c r="AF11" i="16"/>
  <c r="AG11" i="16"/>
  <c r="AH11" i="16"/>
  <c r="AI11" i="16"/>
  <c r="AJ11" i="16"/>
  <c r="AL11" i="16"/>
  <c r="AK11" i="16"/>
  <c r="AM11" i="16"/>
  <c r="AN11" i="16"/>
  <c r="AO11" i="16"/>
  <c r="AP11" i="16"/>
  <c r="AQ11" i="16"/>
  <c r="AR11" i="16"/>
  <c r="AS11" i="16"/>
  <c r="AT11" i="16"/>
  <c r="J11" i="16"/>
  <c r="AU11" i="16"/>
  <c r="Q11" i="16"/>
  <c r="M11" i="16"/>
  <c r="K11" i="16"/>
  <c r="L11" i="16"/>
  <c r="AX4" i="16"/>
  <c r="AX6" i="16"/>
  <c r="AX8" i="16"/>
  <c r="AX10" i="16"/>
  <c r="AX22" i="16"/>
  <c r="AX24" i="16"/>
  <c r="AX26" i="16"/>
  <c r="AX28" i="16"/>
  <c r="AX30" i="16"/>
  <c r="AX32" i="16"/>
  <c r="AX34" i="16"/>
  <c r="AX36" i="16"/>
  <c r="AX38" i="16"/>
  <c r="AX40" i="16"/>
  <c r="AX42" i="16"/>
  <c r="AX3" i="16"/>
  <c r="AX5" i="16"/>
  <c r="AX7" i="16"/>
  <c r="AX9" i="16"/>
  <c r="AX11" i="16"/>
  <c r="AX17" i="16"/>
  <c r="AX23" i="16"/>
  <c r="AX25" i="16"/>
  <c r="AX27" i="16"/>
  <c r="AX29" i="16"/>
  <c r="AX31" i="16"/>
  <c r="AX33" i="16"/>
  <c r="AX35" i="16"/>
  <c r="AX37" i="16"/>
  <c r="AX39" i="16"/>
  <c r="AX41" i="16"/>
  <c r="AX43" i="16"/>
  <c r="AC43" i="16"/>
  <c r="AD43" i="16"/>
  <c r="AE43" i="16"/>
  <c r="AF43" i="16"/>
  <c r="AG43" i="16"/>
  <c r="AH43" i="16"/>
  <c r="AI43" i="16"/>
  <c r="AJ43" i="16"/>
  <c r="AL43" i="16"/>
  <c r="AK43" i="16"/>
  <c r="AM43" i="16"/>
  <c r="AN43" i="16"/>
  <c r="AO43" i="16"/>
  <c r="AP43" i="16"/>
  <c r="AQ43" i="16"/>
  <c r="AR43" i="16"/>
  <c r="AS43" i="16"/>
  <c r="AT43" i="16"/>
  <c r="L43" i="16"/>
  <c r="J43" i="16"/>
  <c r="Q43" i="16"/>
  <c r="AU43" i="16"/>
  <c r="K43" i="16"/>
  <c r="M43" i="16"/>
  <c r="AV7" i="16"/>
  <c r="O43" i="16"/>
  <c r="O11" i="16"/>
  <c r="X5" i="16"/>
  <c r="X9" i="16"/>
  <c r="X6" i="16"/>
  <c r="X4" i="16"/>
  <c r="X3" i="16"/>
  <c r="X23" i="16"/>
  <c r="X27" i="16"/>
  <c r="X31" i="16"/>
  <c r="X35" i="16"/>
  <c r="X11" i="16"/>
  <c r="X17" i="16"/>
  <c r="X24" i="16"/>
  <c r="X28" i="16"/>
  <c r="X32" i="16"/>
  <c r="X36" i="16"/>
  <c r="X40" i="16"/>
  <c r="X10" i="16"/>
  <c r="X25" i="16"/>
  <c r="X29" i="16"/>
  <c r="X7" i="16"/>
  <c r="X22" i="16"/>
  <c r="X26" i="16"/>
  <c r="X30" i="16"/>
  <c r="X8" i="16"/>
  <c r="X34" i="16"/>
  <c r="X38" i="16"/>
  <c r="X41" i="16"/>
  <c r="X37" i="16"/>
  <c r="X43" i="16"/>
  <c r="X39" i="16"/>
  <c r="X33" i="16"/>
  <c r="X42" i="16"/>
  <c r="AC17" i="16"/>
  <c r="AD17" i="16"/>
  <c r="AE17" i="16"/>
  <c r="AF17" i="16"/>
  <c r="AG17" i="16"/>
  <c r="AH17" i="16"/>
  <c r="AI17" i="16"/>
  <c r="AJ17" i="16"/>
  <c r="AK17" i="16"/>
  <c r="AL17" i="16"/>
  <c r="AM17" i="16"/>
  <c r="AN17" i="16"/>
  <c r="AO17" i="16"/>
  <c r="AP17" i="16"/>
  <c r="AQ17" i="16"/>
  <c r="AR17" i="16"/>
  <c r="AT17" i="16"/>
  <c r="AS17" i="16"/>
  <c r="K17" i="16"/>
  <c r="M17" i="16"/>
  <c r="AU17" i="16"/>
  <c r="Q17" i="16"/>
  <c r="L17" i="16"/>
  <c r="J17" i="16"/>
  <c r="P43" i="16"/>
  <c r="P17" i="16"/>
  <c r="H53" i="11"/>
  <c r="D18" i="16"/>
  <c r="F56" i="11"/>
  <c r="AR66" i="12"/>
  <c r="AR37" i="12"/>
  <c r="AM65" i="13"/>
  <c r="AM36" i="13"/>
  <c r="AQ64" i="12"/>
  <c r="AA82" i="14"/>
  <c r="AA53" i="14"/>
  <c r="AK70" i="14"/>
  <c r="AK41" i="14"/>
  <c r="AH72" i="12"/>
  <c r="AH43" i="12"/>
  <c r="AF77" i="14"/>
  <c r="AF48" i="14"/>
  <c r="AR31" i="14"/>
  <c r="AK71" i="12"/>
  <c r="AK42" i="12"/>
  <c r="Z83" i="12"/>
  <c r="Z54" i="12"/>
  <c r="AS31" i="14"/>
  <c r="AS60" i="14"/>
  <c r="X83" i="14"/>
  <c r="X54" i="14"/>
  <c r="AN68" i="12"/>
  <c r="AN39" i="12"/>
  <c r="AL71" i="14"/>
  <c r="AL42" i="14"/>
  <c r="AP67" i="13"/>
  <c r="AN66" i="13"/>
  <c r="AN37" i="13"/>
  <c r="AB78" i="14"/>
  <c r="AB49" i="14"/>
  <c r="AD77" i="13"/>
  <c r="AD48" i="13"/>
  <c r="AS32" i="12"/>
  <c r="AS62" i="12" s="1"/>
  <c r="AD78" i="12"/>
  <c r="AD49" i="12"/>
  <c r="AE80" i="13"/>
  <c r="AE51" i="13"/>
  <c r="U84" i="14"/>
  <c r="U55" i="14"/>
  <c r="U85" i="14" s="1"/>
  <c r="U19" i="14" s="1"/>
  <c r="U20" i="14" s="1"/>
  <c r="U22" i="14" s="1"/>
  <c r="AB79" i="12"/>
  <c r="AB50" i="12"/>
  <c r="AO65" i="13"/>
  <c r="AO36" i="13"/>
  <c r="AR60" i="14"/>
  <c r="AK71" i="13"/>
  <c r="AK42" i="13"/>
  <c r="AA79" i="13"/>
  <c r="AA50" i="13"/>
  <c r="AP68" i="13"/>
  <c r="AP39" i="13"/>
  <c r="W84" i="14"/>
  <c r="W55" i="14"/>
  <c r="W85" i="14" s="1"/>
  <c r="Y82" i="12"/>
  <c r="Y53" i="12"/>
  <c r="AS32" i="13"/>
  <c r="X84" i="13"/>
  <c r="X55" i="13"/>
  <c r="X85" i="13" s="1"/>
  <c r="X19" i="13" s="1"/>
  <c r="X20" i="13" s="1"/>
  <c r="X22" i="13" s="1"/>
  <c r="AE76" i="12"/>
  <c r="AE47" i="12"/>
  <c r="AH75" i="14"/>
  <c r="AH46" i="14"/>
  <c r="M55" i="11"/>
  <c r="L55" i="11"/>
  <c r="N55" i="11"/>
  <c r="AG76" i="14"/>
  <c r="AG47" i="14"/>
  <c r="AS61" i="12"/>
  <c r="AS33" i="12"/>
  <c r="AS63" i="12" s="1"/>
  <c r="AS34" i="12"/>
  <c r="AS64" i="12" s="1"/>
  <c r="AF76" i="12"/>
  <c r="AF47" i="12"/>
  <c r="AI70" i="14"/>
  <c r="AI41" i="14"/>
  <c r="AM68" i="14"/>
  <c r="AM39" i="14"/>
  <c r="AR61" i="13"/>
  <c r="AR32" i="13"/>
  <c r="AI70" i="13"/>
  <c r="AI41" i="13"/>
  <c r="AH78" i="13"/>
  <c r="AH49" i="13"/>
  <c r="AQ35" i="12"/>
  <c r="AQ64" i="13"/>
  <c r="AQ35" i="13"/>
  <c r="AM70" i="12"/>
  <c r="AM41" i="12"/>
  <c r="AC78" i="13"/>
  <c r="AC49" i="13"/>
  <c r="AG73" i="13"/>
  <c r="AG44" i="13"/>
  <c r="AJ75" i="13"/>
  <c r="AJ46" i="13"/>
  <c r="AR65" i="12"/>
  <c r="AA78" i="12"/>
  <c r="AA49" i="12"/>
  <c r="AF73" i="13"/>
  <c r="AF44" i="13"/>
  <c r="AS60" i="13"/>
  <c r="AO68" i="14"/>
  <c r="AO39" i="14"/>
  <c r="AO66" i="12"/>
  <c r="AO37" i="12"/>
  <c r="AL74" i="13"/>
  <c r="AL45" i="13"/>
  <c r="AE74" i="14"/>
  <c r="AE45" i="14"/>
  <c r="AC80" i="12"/>
  <c r="AC51" i="12"/>
  <c r="AQ66" i="14"/>
  <c r="AQ37" i="14"/>
  <c r="AJ72" i="12"/>
  <c r="AJ43" i="12"/>
  <c r="AN65" i="14"/>
  <c r="AN36" i="14"/>
  <c r="N58" i="11"/>
  <c r="L58" i="11"/>
  <c r="M58" i="11"/>
  <c r="AI74" i="12"/>
  <c r="AI45" i="12"/>
  <c r="AC76" i="14"/>
  <c r="AC47" i="14"/>
  <c r="V19" i="12"/>
  <c r="V20" i="12" s="1"/>
  <c r="V22" i="12" s="1"/>
  <c r="C57" i="11" s="1"/>
  <c r="C20" i="16" s="1"/>
  <c r="AP67" i="12"/>
  <c r="AP38" i="12"/>
  <c r="Z82" i="14"/>
  <c r="Z53" i="14"/>
  <c r="V83" i="13"/>
  <c r="V54" i="13"/>
  <c r="Z83" i="13"/>
  <c r="Z54" i="13"/>
  <c r="AD78" i="14"/>
  <c r="AD49" i="14"/>
  <c r="AP64" i="14"/>
  <c r="AP35" i="14"/>
  <c r="AL74" i="12"/>
  <c r="AL45" i="12"/>
  <c r="AG73" i="12"/>
  <c r="AG44" i="12"/>
  <c r="AB80" i="13"/>
  <c r="AB51" i="13"/>
  <c r="Y82" i="13"/>
  <c r="Y53" i="13"/>
  <c r="AJ72" i="14"/>
  <c r="AJ43" i="14"/>
  <c r="W19" i="13"/>
  <c r="W20" i="13" s="1"/>
  <c r="W22" i="13" s="1"/>
  <c r="BG24" i="6"/>
  <c r="BG25" i="6"/>
  <c r="E16" i="16" l="1"/>
  <c r="I53" i="11"/>
  <c r="H56" i="11"/>
  <c r="F55" i="11"/>
  <c r="F58" i="11"/>
  <c r="AC79" i="13"/>
  <c r="AC50" i="13"/>
  <c r="AA80" i="13"/>
  <c r="AA51" i="13"/>
  <c r="AR32" i="14"/>
  <c r="AF74" i="13"/>
  <c r="AF45" i="13"/>
  <c r="AQ65" i="12"/>
  <c r="AQ36" i="12"/>
  <c r="AG77" i="14"/>
  <c r="AG48" i="14"/>
  <c r="AS62" i="13"/>
  <c r="AO66" i="13"/>
  <c r="AO37" i="13"/>
  <c r="AD79" i="12"/>
  <c r="AD50" i="12"/>
  <c r="AL72" i="14"/>
  <c r="AL43" i="14"/>
  <c r="AF78" i="14"/>
  <c r="AF49" i="14"/>
  <c r="AK71" i="14"/>
  <c r="AK42" i="14"/>
  <c r="Z84" i="13"/>
  <c r="Z55" i="13"/>
  <c r="Z85" i="13" s="1"/>
  <c r="Z19" i="13" s="1"/>
  <c r="Z20" i="13" s="1"/>
  <c r="Z22" i="13" s="1"/>
  <c r="AG74" i="12"/>
  <c r="AG45" i="12"/>
  <c r="V84" i="13"/>
  <c r="V55" i="13"/>
  <c r="V85" i="13" s="1"/>
  <c r="V19" i="13" s="1"/>
  <c r="V20" i="13" s="1"/>
  <c r="V22" i="13" s="1"/>
  <c r="AQ67" i="14"/>
  <c r="AQ38" i="14"/>
  <c r="AO67" i="12"/>
  <c r="AO38" i="12"/>
  <c r="AM71" i="12"/>
  <c r="AM42" i="12"/>
  <c r="AH79" i="13"/>
  <c r="AH50" i="13"/>
  <c r="Y83" i="12"/>
  <c r="Y54" i="12"/>
  <c r="AK72" i="13"/>
  <c r="AK43" i="13"/>
  <c r="AS33" i="13"/>
  <c r="AD78" i="13"/>
  <c r="AD49" i="13"/>
  <c r="D57" i="11"/>
  <c r="E57" i="11"/>
  <c r="AJ76" i="13"/>
  <c r="AJ47" i="13"/>
  <c r="AR62" i="13"/>
  <c r="AR33" i="13"/>
  <c r="AM69" i="14"/>
  <c r="AM40" i="14"/>
  <c r="AE77" i="12"/>
  <c r="AE48" i="12"/>
  <c r="AB51" i="12"/>
  <c r="AB80" i="12"/>
  <c r="AB79" i="14"/>
  <c r="AB50" i="14"/>
  <c r="AN69" i="12"/>
  <c r="AN40" i="12"/>
  <c r="AS61" i="14"/>
  <c r="AS32" i="14"/>
  <c r="AA83" i="14"/>
  <c r="AA54" i="14"/>
  <c r="AL75" i="13"/>
  <c r="AL46" i="13"/>
  <c r="AP36" i="14"/>
  <c r="AP65" i="14"/>
  <c r="AC77" i="14"/>
  <c r="AC48" i="14"/>
  <c r="AC81" i="12"/>
  <c r="AC52" i="12"/>
  <c r="AO69" i="14"/>
  <c r="AO40" i="14"/>
  <c r="AS36" i="12"/>
  <c r="AS66" i="12" s="1"/>
  <c r="W19" i="14"/>
  <c r="W20" i="14" s="1"/>
  <c r="W22" i="14" s="1"/>
  <c r="Z84" i="12"/>
  <c r="Z55" i="12"/>
  <c r="Z85" i="12" s="1"/>
  <c r="Z19" i="12" s="1"/>
  <c r="Z20" i="12" s="1"/>
  <c r="Z22" i="12" s="1"/>
  <c r="AJ73" i="12"/>
  <c r="AJ44" i="12"/>
  <c r="AH76" i="14"/>
  <c r="AH47" i="14"/>
  <c r="AQ65" i="13"/>
  <c r="AQ36" i="13"/>
  <c r="AI71" i="13"/>
  <c r="AI42" i="13"/>
  <c r="AI71" i="14"/>
  <c r="AI42" i="14"/>
  <c r="AN67" i="13"/>
  <c r="AN38" i="13"/>
  <c r="AH73" i="12"/>
  <c r="AH44" i="12"/>
  <c r="AR61" i="14"/>
  <c r="AD79" i="14"/>
  <c r="AD50" i="14"/>
  <c r="AN66" i="14"/>
  <c r="AN37" i="14"/>
  <c r="AE75" i="14"/>
  <c r="AE46" i="14"/>
  <c r="AA79" i="12"/>
  <c r="AA50" i="12"/>
  <c r="AG74" i="13"/>
  <c r="AG45" i="13"/>
  <c r="AS35" i="12"/>
  <c r="AP69" i="13"/>
  <c r="AP40" i="13"/>
  <c r="X84" i="14"/>
  <c r="X55" i="14"/>
  <c r="X85" i="14" s="1"/>
  <c r="AK72" i="12"/>
  <c r="AK43" i="12"/>
  <c r="AR67" i="12"/>
  <c r="AR38" i="12"/>
  <c r="AJ73" i="14"/>
  <c r="AJ44" i="14"/>
  <c r="Y83" i="13"/>
  <c r="Y54" i="13"/>
  <c r="Z83" i="14"/>
  <c r="Z54" i="14"/>
  <c r="AB81" i="13"/>
  <c r="AB52" i="13"/>
  <c r="AL75" i="12"/>
  <c r="AL46" i="12"/>
  <c r="AP68" i="12"/>
  <c r="AP39" i="12"/>
  <c r="AI75" i="12"/>
  <c r="AI46" i="12"/>
  <c r="AF77" i="12"/>
  <c r="AF48" i="12"/>
  <c r="AE81" i="13"/>
  <c r="AE52" i="13"/>
  <c r="AM66" i="13"/>
  <c r="AM37" i="13"/>
  <c r="F79" i="8"/>
  <c r="BH24" i="6"/>
  <c r="BH25" i="6"/>
  <c r="W6" i="16" l="1"/>
  <c r="W10" i="16"/>
  <c r="W3" i="16"/>
  <c r="W4" i="16"/>
  <c r="W8" i="16"/>
  <c r="W16" i="16"/>
  <c r="W9" i="16"/>
  <c r="W11" i="16"/>
  <c r="W5" i="16"/>
  <c r="W17" i="16"/>
  <c r="W24" i="16"/>
  <c r="W28" i="16"/>
  <c r="W32" i="16"/>
  <c r="W36" i="16"/>
  <c r="W25" i="16"/>
  <c r="W29" i="16"/>
  <c r="W33" i="16"/>
  <c r="W7" i="16"/>
  <c r="W22" i="16"/>
  <c r="W26" i="16"/>
  <c r="W30" i="16"/>
  <c r="W34" i="16"/>
  <c r="W38" i="16"/>
  <c r="W42" i="16"/>
  <c r="W23" i="16"/>
  <c r="W27" i="16"/>
  <c r="W31" i="16"/>
  <c r="W35" i="16"/>
  <c r="W41" i="16"/>
  <c r="W37" i="16"/>
  <c r="W40" i="16"/>
  <c r="W43" i="16"/>
  <c r="W39" i="16"/>
  <c r="AC16" i="16"/>
  <c r="AD16" i="16"/>
  <c r="AE16" i="16"/>
  <c r="AF16" i="16"/>
  <c r="AG16" i="16"/>
  <c r="AH16" i="16"/>
  <c r="AI16" i="16"/>
  <c r="AJ16" i="16"/>
  <c r="AK16" i="16"/>
  <c r="AL16" i="16"/>
  <c r="AM16" i="16"/>
  <c r="AN16" i="16"/>
  <c r="AO16" i="16"/>
  <c r="AP16" i="16"/>
  <c r="AQ16" i="16"/>
  <c r="AR16" i="16"/>
  <c r="AS16" i="16"/>
  <c r="AT16" i="16"/>
  <c r="L16" i="16"/>
  <c r="J16" i="16"/>
  <c r="K16" i="16"/>
  <c r="AU16" i="16"/>
  <c r="Q16" i="16"/>
  <c r="M16" i="16"/>
  <c r="O16" i="16"/>
  <c r="AV16" i="16"/>
  <c r="P16" i="16"/>
  <c r="AW16" i="16"/>
  <c r="X16" i="16"/>
  <c r="N16" i="16"/>
  <c r="AX16" i="16"/>
  <c r="R16" i="16"/>
  <c r="I56" i="11"/>
  <c r="E19" i="16"/>
  <c r="H55" i="11"/>
  <c r="D20" i="16"/>
  <c r="H58" i="11"/>
  <c r="AI72" i="14"/>
  <c r="AI43" i="14"/>
  <c r="AJ74" i="12"/>
  <c r="AJ45" i="12"/>
  <c r="AN70" i="12"/>
  <c r="AN41" i="12"/>
  <c r="AR63" i="13"/>
  <c r="AR34" i="13"/>
  <c r="AR64" i="13" s="1"/>
  <c r="AJ77" i="13"/>
  <c r="AJ48" i="13"/>
  <c r="AK73" i="13"/>
  <c r="AK44" i="13"/>
  <c r="AM72" i="12"/>
  <c r="AM43" i="12"/>
  <c r="AR62" i="14"/>
  <c r="AR33" i="14"/>
  <c r="AE82" i="13"/>
  <c r="AE53" i="13"/>
  <c r="AP70" i="13"/>
  <c r="AP41" i="13"/>
  <c r="AE76" i="14"/>
  <c r="AE47" i="14"/>
  <c r="AO70" i="14"/>
  <c r="AO41" i="14"/>
  <c r="AP66" i="14"/>
  <c r="AP37" i="14"/>
  <c r="AM70" i="14"/>
  <c r="AM41" i="14"/>
  <c r="AG46" i="12"/>
  <c r="AG75" i="12"/>
  <c r="AL73" i="14"/>
  <c r="AL44" i="14"/>
  <c r="AG78" i="14"/>
  <c r="AG49" i="14"/>
  <c r="AA81" i="13"/>
  <c r="AA52" i="13"/>
  <c r="AI76" i="12"/>
  <c r="AI47" i="12"/>
  <c r="AK73" i="12"/>
  <c r="AK44" i="12"/>
  <c r="AH74" i="12"/>
  <c r="AH45" i="12"/>
  <c r="AI72" i="13"/>
  <c r="AI43" i="13"/>
  <c r="AL76" i="13"/>
  <c r="AL47" i="13"/>
  <c r="AB80" i="14"/>
  <c r="AB51" i="14"/>
  <c r="Y84" i="12"/>
  <c r="Y55" i="12"/>
  <c r="Y85" i="12" s="1"/>
  <c r="Y19" i="12" s="1"/>
  <c r="Y20" i="12" s="1"/>
  <c r="Y22" i="12" s="1"/>
  <c r="AO68" i="12"/>
  <c r="AO39" i="12"/>
  <c r="AF79" i="14"/>
  <c r="AF50" i="14"/>
  <c r="AR39" i="12"/>
  <c r="AR68" i="12"/>
  <c r="AS65" i="12"/>
  <c r="AS37" i="12"/>
  <c r="AN67" i="14"/>
  <c r="AN38" i="14"/>
  <c r="AC82" i="12"/>
  <c r="AC53" i="12"/>
  <c r="L57" i="11"/>
  <c r="N57" i="11"/>
  <c r="M57" i="11"/>
  <c r="AD80" i="12"/>
  <c r="AD51" i="12"/>
  <c r="AQ66" i="12"/>
  <c r="AQ37" i="12"/>
  <c r="AC80" i="13"/>
  <c r="AC51" i="13"/>
  <c r="AB82" i="13"/>
  <c r="AB53" i="13"/>
  <c r="Z84" i="14"/>
  <c r="Z55" i="14"/>
  <c r="Z85" i="14" s="1"/>
  <c r="Z19" i="14" s="1"/>
  <c r="Z20" i="14" s="1"/>
  <c r="Z22" i="14" s="1"/>
  <c r="AP69" i="12"/>
  <c r="AP40" i="12"/>
  <c r="Y84" i="13"/>
  <c r="Y55" i="13"/>
  <c r="Y85" i="13" s="1"/>
  <c r="AQ66" i="13"/>
  <c r="AQ37" i="13"/>
  <c r="AA84" i="14"/>
  <c r="AA55" i="14"/>
  <c r="AA85" i="14" s="1"/>
  <c r="AA19" i="14" s="1"/>
  <c r="AA20" i="14" s="1"/>
  <c r="AA22" i="14" s="1"/>
  <c r="AQ68" i="14"/>
  <c r="AQ39" i="14"/>
  <c r="AA80" i="12"/>
  <c r="AA51" i="12"/>
  <c r="AS63" i="13"/>
  <c r="AS34" i="13"/>
  <c r="AM67" i="13"/>
  <c r="AM38" i="13"/>
  <c r="AG75" i="13"/>
  <c r="AG46" i="13"/>
  <c r="AD80" i="14"/>
  <c r="AD51" i="14"/>
  <c r="AN68" i="13"/>
  <c r="AN39" i="13"/>
  <c r="AC78" i="14"/>
  <c r="AC49" i="14"/>
  <c r="AB81" i="12"/>
  <c r="AB52" i="12"/>
  <c r="AR35" i="13"/>
  <c r="AD79" i="13"/>
  <c r="AD50" i="13"/>
  <c r="AK72" i="14"/>
  <c r="AK43" i="14"/>
  <c r="AO67" i="13"/>
  <c r="AO38" i="13"/>
  <c r="AF78" i="12"/>
  <c r="AF49" i="12"/>
  <c r="AL76" i="12"/>
  <c r="AL47" i="12"/>
  <c r="AJ74" i="14"/>
  <c r="AJ45" i="14"/>
  <c r="X19" i="14"/>
  <c r="X20" i="14" s="1"/>
  <c r="X22" i="14" s="1"/>
  <c r="AH77" i="14"/>
  <c r="AH48" i="14"/>
  <c r="AS62" i="14"/>
  <c r="AS33" i="14"/>
  <c r="AE78" i="12"/>
  <c r="AE49" i="12"/>
  <c r="AH80" i="13"/>
  <c r="AH51" i="13"/>
  <c r="AF75" i="13"/>
  <c r="AF46" i="13"/>
  <c r="F50" i="8"/>
  <c r="E50" i="8"/>
  <c r="F57" i="8"/>
  <c r="E57" i="8"/>
  <c r="F73" i="8"/>
  <c r="E73" i="8"/>
  <c r="E41" i="8"/>
  <c r="F41" i="8"/>
  <c r="F55" i="8"/>
  <c r="E55" i="8"/>
  <c r="E39" i="8"/>
  <c r="F58" i="8"/>
  <c r="E58" i="8"/>
  <c r="F66" i="8"/>
  <c r="E66" i="8"/>
  <c r="E44" i="8"/>
  <c r="F44" i="8"/>
  <c r="F59" i="8"/>
  <c r="E59" i="8"/>
  <c r="E56" i="8"/>
  <c r="F56" i="8"/>
  <c r="E60" i="8"/>
  <c r="F60" i="8"/>
  <c r="F62" i="8"/>
  <c r="E62" i="8"/>
  <c r="F75" i="8"/>
  <c r="E75" i="8"/>
  <c r="E79" i="8"/>
  <c r="F54" i="8"/>
  <c r="E54" i="8"/>
  <c r="F42" i="8"/>
  <c r="E42" i="8"/>
  <c r="F52" i="8"/>
  <c r="E52" i="8"/>
  <c r="E53" i="8"/>
  <c r="F53" i="8"/>
  <c r="F46" i="8"/>
  <c r="E46" i="8"/>
  <c r="E72" i="8"/>
  <c r="F72" i="8"/>
  <c r="E68" i="8"/>
  <c r="F68" i="8"/>
  <c r="E61" i="8"/>
  <c r="F61" i="8"/>
  <c r="F70" i="8"/>
  <c r="E70" i="8"/>
  <c r="F43" i="8"/>
  <c r="E43" i="8"/>
  <c r="F78" i="8"/>
  <c r="E78" i="8"/>
  <c r="F74" i="8"/>
  <c r="E74" i="8"/>
  <c r="F63" i="8"/>
  <c r="E63" i="8"/>
  <c r="F40" i="8"/>
  <c r="E40" i="8"/>
  <c r="E48" i="8"/>
  <c r="F48" i="8"/>
  <c r="E51" i="8"/>
  <c r="F51" i="8"/>
  <c r="F49" i="8"/>
  <c r="E49" i="8"/>
  <c r="F64" i="8"/>
  <c r="E64" i="8"/>
  <c r="F71" i="8"/>
  <c r="E71" i="8"/>
  <c r="F47" i="8"/>
  <c r="E47" i="8"/>
  <c r="E65" i="8"/>
  <c r="F65" i="8"/>
  <c r="E76" i="8"/>
  <c r="F76" i="8"/>
  <c r="E69" i="8"/>
  <c r="F69" i="8"/>
  <c r="E45" i="8"/>
  <c r="F45" i="8"/>
  <c r="E77" i="8"/>
  <c r="F77" i="8"/>
  <c r="E67" i="8"/>
  <c r="F67" i="8"/>
  <c r="Z4" i="16" l="1"/>
  <c r="Z8" i="16"/>
  <c r="Z5" i="16"/>
  <c r="Z9" i="16"/>
  <c r="Z3" i="16"/>
  <c r="Z22" i="16"/>
  <c r="Z26" i="16"/>
  <c r="Z30" i="16"/>
  <c r="Z34" i="16"/>
  <c r="Z11" i="16"/>
  <c r="Z19" i="16"/>
  <c r="Z23" i="16"/>
  <c r="Z27" i="16"/>
  <c r="Z31" i="16"/>
  <c r="Z35" i="16"/>
  <c r="Z39" i="16"/>
  <c r="Z43" i="16"/>
  <c r="Z17" i="16"/>
  <c r="Z24" i="16"/>
  <c r="Z28" i="16"/>
  <c r="Z10" i="16"/>
  <c r="Z16" i="16"/>
  <c r="Z25" i="16"/>
  <c r="Z29" i="16"/>
  <c r="Z6" i="16"/>
  <c r="Z7" i="16"/>
  <c r="Z33" i="16"/>
  <c r="Z42" i="16"/>
  <c r="Z32" i="16"/>
  <c r="Z36" i="16"/>
  <c r="Z38" i="16"/>
  <c r="Z41" i="16"/>
  <c r="Z37" i="16"/>
  <c r="Z40" i="16"/>
  <c r="AC19" i="16"/>
  <c r="AD19" i="16"/>
  <c r="AE19" i="16"/>
  <c r="AF19" i="16"/>
  <c r="AG19" i="16"/>
  <c r="AH19" i="16"/>
  <c r="AI19" i="16"/>
  <c r="AJ19" i="16"/>
  <c r="AK19" i="16"/>
  <c r="AL19" i="16"/>
  <c r="AM19" i="16"/>
  <c r="AN19" i="16"/>
  <c r="AO19" i="16"/>
  <c r="AP19" i="16"/>
  <c r="AQ19" i="16"/>
  <c r="AR19" i="16"/>
  <c r="AT19" i="16"/>
  <c r="AS19" i="16"/>
  <c r="K19" i="16"/>
  <c r="L19" i="16"/>
  <c r="Q19" i="16"/>
  <c r="M19" i="16"/>
  <c r="J19" i="16"/>
  <c r="AU19" i="16"/>
  <c r="O19" i="16"/>
  <c r="P19" i="16"/>
  <c r="AV19" i="16"/>
  <c r="X19" i="16"/>
  <c r="AW19" i="16"/>
  <c r="R19" i="16"/>
  <c r="AX19" i="16"/>
  <c r="N19" i="16"/>
  <c r="W19" i="16"/>
  <c r="E18" i="16"/>
  <c r="Z18" i="16" s="1"/>
  <c r="I55" i="11"/>
  <c r="E21" i="16"/>
  <c r="Z21" i="16" s="1"/>
  <c r="I58" i="11"/>
  <c r="F57" i="11"/>
  <c r="AD80" i="13"/>
  <c r="AD51" i="13"/>
  <c r="AK74" i="13"/>
  <c r="AK45" i="13"/>
  <c r="AD81" i="14"/>
  <c r="AD52" i="14"/>
  <c r="AS35" i="13"/>
  <c r="AS64" i="13"/>
  <c r="AD81" i="12"/>
  <c r="AD52" i="12"/>
  <c r="AN68" i="14"/>
  <c r="AN39" i="14"/>
  <c r="AP67" i="14"/>
  <c r="AP38" i="14"/>
  <c r="AE83" i="13"/>
  <c r="AE54" i="13"/>
  <c r="AN71" i="12"/>
  <c r="AN42" i="12"/>
  <c r="AG79" i="14"/>
  <c r="AG50" i="14"/>
  <c r="AF76" i="13"/>
  <c r="AF47" i="13"/>
  <c r="AF79" i="12"/>
  <c r="AF50" i="12"/>
  <c r="AR65" i="13"/>
  <c r="AR36" i="13"/>
  <c r="AQ67" i="13"/>
  <c r="AQ38" i="13"/>
  <c r="AB83" i="13"/>
  <c r="AB54" i="13"/>
  <c r="AB81" i="14"/>
  <c r="AB52" i="14"/>
  <c r="AK74" i="12"/>
  <c r="AK45" i="12"/>
  <c r="AJ78" i="13"/>
  <c r="AJ49" i="13"/>
  <c r="AH78" i="14"/>
  <c r="AH49" i="14"/>
  <c r="AB82" i="12"/>
  <c r="AB53" i="12"/>
  <c r="AG76" i="13"/>
  <c r="AG47" i="13"/>
  <c r="AA81" i="12"/>
  <c r="AA52" i="12"/>
  <c r="AR69" i="12"/>
  <c r="AR40" i="12"/>
  <c r="AL74" i="14"/>
  <c r="AL45" i="14"/>
  <c r="AO71" i="14"/>
  <c r="AO42" i="14"/>
  <c r="AJ75" i="12"/>
  <c r="AJ46" i="12"/>
  <c r="AL77" i="12"/>
  <c r="AL48" i="12"/>
  <c r="AH75" i="12"/>
  <c r="AH46" i="12"/>
  <c r="AH81" i="13"/>
  <c r="AH52" i="13"/>
  <c r="AS63" i="14"/>
  <c r="AS34" i="14"/>
  <c r="AO68" i="13"/>
  <c r="AO39" i="13"/>
  <c r="Y19" i="13"/>
  <c r="Y20" i="13" s="1"/>
  <c r="Y22" i="13" s="1"/>
  <c r="AC81" i="13"/>
  <c r="AC52" i="13"/>
  <c r="AF80" i="14"/>
  <c r="AF51" i="14"/>
  <c r="AL77" i="13"/>
  <c r="AL48" i="13"/>
  <c r="AI77" i="12"/>
  <c r="AI48" i="12"/>
  <c r="AR63" i="14"/>
  <c r="AR34" i="14"/>
  <c r="AC79" i="14"/>
  <c r="AC50" i="14"/>
  <c r="AQ69" i="14"/>
  <c r="AQ40" i="14"/>
  <c r="AE77" i="14"/>
  <c r="AE48" i="14"/>
  <c r="AI73" i="14"/>
  <c r="AI44" i="14"/>
  <c r="AM68" i="13"/>
  <c r="AM39" i="13"/>
  <c r="AJ75" i="14"/>
  <c r="AJ46" i="14"/>
  <c r="AK73" i="14"/>
  <c r="AK44" i="14"/>
  <c r="AP70" i="12"/>
  <c r="AP41" i="12"/>
  <c r="AQ67" i="12"/>
  <c r="AQ38" i="12"/>
  <c r="AO69" i="12"/>
  <c r="AO40" i="12"/>
  <c r="AI73" i="13"/>
  <c r="AI44" i="13"/>
  <c r="AA82" i="13"/>
  <c r="AA53" i="13"/>
  <c r="AG76" i="12"/>
  <c r="AG47" i="12"/>
  <c r="AM73" i="12"/>
  <c r="AM44" i="12"/>
  <c r="AE79" i="12"/>
  <c r="AE50" i="12"/>
  <c r="AN69" i="13"/>
  <c r="AN40" i="13"/>
  <c r="AC83" i="12"/>
  <c r="AC54" i="12"/>
  <c r="AS67" i="12"/>
  <c r="AS38" i="12"/>
  <c r="AM71" i="14"/>
  <c r="AM42" i="14"/>
  <c r="AP71" i="13"/>
  <c r="AP42" i="13"/>
  <c r="M66" i="8"/>
  <c r="K66" i="8"/>
  <c r="M51" i="8"/>
  <c r="K51" i="8"/>
  <c r="M61" i="8"/>
  <c r="K61" i="8"/>
  <c r="M53" i="8"/>
  <c r="K53" i="8"/>
  <c r="M56" i="8"/>
  <c r="K56" i="8"/>
  <c r="M70" i="8"/>
  <c r="K70" i="8"/>
  <c r="L79" i="8"/>
  <c r="G79" i="8"/>
  <c r="H79" i="8" s="1"/>
  <c r="M79" i="8"/>
  <c r="K79" i="8"/>
  <c r="M58" i="8"/>
  <c r="K58" i="8"/>
  <c r="M73" i="8"/>
  <c r="K73" i="8"/>
  <c r="M49" i="8"/>
  <c r="K49" i="8"/>
  <c r="M54" i="8"/>
  <c r="K54" i="8"/>
  <c r="M45" i="8"/>
  <c r="K45" i="8"/>
  <c r="M47" i="8"/>
  <c r="K47" i="8"/>
  <c r="M48" i="8"/>
  <c r="K48" i="8"/>
  <c r="M68" i="8"/>
  <c r="K68" i="8"/>
  <c r="M39" i="8"/>
  <c r="K39" i="8"/>
  <c r="G39" i="8"/>
  <c r="H39" i="8" s="1"/>
  <c r="M65" i="8"/>
  <c r="K65" i="8"/>
  <c r="M74" i="8"/>
  <c r="K74" i="8"/>
  <c r="M71" i="8"/>
  <c r="K71" i="8"/>
  <c r="L78" i="8"/>
  <c r="M78" i="8"/>
  <c r="K78" i="8"/>
  <c r="M52" i="8"/>
  <c r="K52" i="8"/>
  <c r="M75" i="8"/>
  <c r="K75" i="8"/>
  <c r="M59" i="8"/>
  <c r="K59" i="8"/>
  <c r="M57" i="8"/>
  <c r="K57" i="8"/>
  <c r="M41" i="8"/>
  <c r="G41" i="8"/>
  <c r="H41" i="8" s="1"/>
  <c r="K41" i="8"/>
  <c r="M67" i="8"/>
  <c r="K67" i="8"/>
  <c r="M76" i="8"/>
  <c r="K76" i="8"/>
  <c r="M72" i="8"/>
  <c r="K72" i="8"/>
  <c r="M44" i="8"/>
  <c r="K44" i="8"/>
  <c r="G44" i="8"/>
  <c r="H44" i="8" s="1"/>
  <c r="M77" i="8"/>
  <c r="K77" i="8"/>
  <c r="M60" i="8"/>
  <c r="K60" i="8"/>
  <c r="M63" i="8"/>
  <c r="K63" i="8"/>
  <c r="M46" i="8"/>
  <c r="K46" i="8"/>
  <c r="M69" i="8"/>
  <c r="K69" i="8"/>
  <c r="M64" i="8"/>
  <c r="K64" i="8"/>
  <c r="M40" i="8"/>
  <c r="G40" i="8"/>
  <c r="H40" i="8" s="1"/>
  <c r="K40" i="8"/>
  <c r="M43" i="8"/>
  <c r="K43" i="8"/>
  <c r="G43" i="8"/>
  <c r="H43" i="8" s="1"/>
  <c r="M42" i="8"/>
  <c r="K42" i="8"/>
  <c r="G42" i="8"/>
  <c r="H42" i="8" s="1"/>
  <c r="M62" i="8"/>
  <c r="K62" i="8"/>
  <c r="M55" i="8"/>
  <c r="K55" i="8"/>
  <c r="M50" i="8"/>
  <c r="K50" i="8"/>
  <c r="L54" i="8"/>
  <c r="L66" i="8"/>
  <c r="G66" i="8" s="1"/>
  <c r="H66" i="8" s="1"/>
  <c r="L41" i="8"/>
  <c r="L61" i="8"/>
  <c r="L56" i="8"/>
  <c r="G56" i="8" s="1"/>
  <c r="H56" i="8" s="1"/>
  <c r="L63" i="8"/>
  <c r="L74" i="8"/>
  <c r="L58" i="8"/>
  <c r="G58" i="8" s="1"/>
  <c r="H58" i="8" s="1"/>
  <c r="L73" i="8"/>
  <c r="G73" i="8" s="1"/>
  <c r="H73" i="8" s="1"/>
  <c r="L65" i="8"/>
  <c r="G65" i="8" s="1"/>
  <c r="H65" i="8" s="1"/>
  <c r="L70" i="8"/>
  <c r="G70" i="8" s="1"/>
  <c r="H70" i="8" s="1"/>
  <c r="L47" i="8"/>
  <c r="L39" i="8"/>
  <c r="L49" i="8"/>
  <c r="L51" i="8"/>
  <c r="G51" i="8" s="1"/>
  <c r="H51" i="8" s="1"/>
  <c r="L52" i="8"/>
  <c r="L75" i="8"/>
  <c r="L59" i="8"/>
  <c r="G59" i="8" s="1"/>
  <c r="H59" i="8" s="1"/>
  <c r="L57" i="8"/>
  <c r="G57" i="8" s="1"/>
  <c r="H57" i="8" s="1"/>
  <c r="L46" i="8"/>
  <c r="L69" i="8"/>
  <c r="G69" i="8" s="1"/>
  <c r="H69" i="8" s="1"/>
  <c r="L48" i="8"/>
  <c r="L67" i="8"/>
  <c r="L76" i="8"/>
  <c r="G76" i="8" s="1"/>
  <c r="H76" i="8" s="1"/>
  <c r="L72" i="8"/>
  <c r="G72" i="8" s="1"/>
  <c r="H72" i="8" s="1"/>
  <c r="L44" i="8"/>
  <c r="L77" i="8"/>
  <c r="G77" i="8" s="1"/>
  <c r="H77" i="8" s="1"/>
  <c r="L60" i="8"/>
  <c r="G60" i="8" s="1"/>
  <c r="H60" i="8" s="1"/>
  <c r="L45" i="8"/>
  <c r="G45" i="8" s="1"/>
  <c r="H45" i="8" s="1"/>
  <c r="L53" i="8"/>
  <c r="L68" i="8"/>
  <c r="L71" i="8"/>
  <c r="L64" i="8"/>
  <c r="G64" i="8" s="1"/>
  <c r="H64" i="8" s="1"/>
  <c r="L40" i="8"/>
  <c r="L43" i="8"/>
  <c r="L42" i="8"/>
  <c r="L62" i="8"/>
  <c r="L55" i="8"/>
  <c r="L50" i="8"/>
  <c r="G50" i="8" s="1"/>
  <c r="H50" i="8" s="1"/>
  <c r="Y5" i="16" l="1"/>
  <c r="Y9" i="16"/>
  <c r="Y17" i="16"/>
  <c r="Y3" i="16"/>
  <c r="Y7" i="16"/>
  <c r="Y11" i="16"/>
  <c r="Y8" i="16"/>
  <c r="Y18" i="16"/>
  <c r="Y19" i="16"/>
  <c r="Y23" i="16"/>
  <c r="Y27" i="16"/>
  <c r="Y31" i="16"/>
  <c r="Y35" i="16"/>
  <c r="Y24" i="16"/>
  <c r="Y28" i="16"/>
  <c r="Y32" i="16"/>
  <c r="Y10" i="16"/>
  <c r="Y4" i="16"/>
  <c r="Y16" i="16"/>
  <c r="Y21" i="16"/>
  <c r="Y25" i="16"/>
  <c r="Y29" i="16"/>
  <c r="Y33" i="16"/>
  <c r="Y37" i="16"/>
  <c r="Y41" i="16"/>
  <c r="Y6" i="16"/>
  <c r="Y22" i="16"/>
  <c r="Y26" i="16"/>
  <c r="Y30" i="16"/>
  <c r="Y39" i="16"/>
  <c r="Y42" i="16"/>
  <c r="Y34" i="16"/>
  <c r="Y36" i="16"/>
  <c r="Y38" i="16"/>
  <c r="Y40" i="16"/>
  <c r="Y43" i="16"/>
  <c r="AC18" i="16"/>
  <c r="AD18" i="16"/>
  <c r="AE18" i="16"/>
  <c r="AF18" i="16"/>
  <c r="AG18" i="16"/>
  <c r="AH18" i="16"/>
  <c r="AI18" i="16"/>
  <c r="AJ18" i="16"/>
  <c r="AK18" i="16"/>
  <c r="AL18" i="16"/>
  <c r="AM18" i="16"/>
  <c r="AN18" i="16"/>
  <c r="AO18" i="16"/>
  <c r="AP18" i="16"/>
  <c r="AQ18" i="16"/>
  <c r="AR18" i="16"/>
  <c r="AS18" i="16"/>
  <c r="AT18" i="16"/>
  <c r="L18" i="16"/>
  <c r="K18" i="16"/>
  <c r="J18" i="16"/>
  <c r="AU18" i="16"/>
  <c r="M18" i="16"/>
  <c r="Q18" i="16"/>
  <c r="AV18" i="16"/>
  <c r="P18" i="16"/>
  <c r="O18" i="16"/>
  <c r="AX18" i="16"/>
  <c r="AW18" i="16"/>
  <c r="R18" i="16"/>
  <c r="N18" i="16"/>
  <c r="X18" i="16"/>
  <c r="W18" i="16"/>
  <c r="AB3" i="16"/>
  <c r="AB7" i="16"/>
  <c r="AB4" i="16"/>
  <c r="AB8" i="16"/>
  <c r="AB6" i="16"/>
  <c r="AB21" i="16"/>
  <c r="AB25" i="16"/>
  <c r="AB29" i="16"/>
  <c r="AB33" i="16"/>
  <c r="AB5" i="16"/>
  <c r="AB9" i="16"/>
  <c r="AB18" i="16"/>
  <c r="AB22" i="16"/>
  <c r="AB26" i="16"/>
  <c r="AB30" i="16"/>
  <c r="AB34" i="16"/>
  <c r="AB38" i="16"/>
  <c r="AB42" i="16"/>
  <c r="AB11" i="16"/>
  <c r="AB19" i="16"/>
  <c r="AB23" i="16"/>
  <c r="AB27" i="16"/>
  <c r="AB31" i="16"/>
  <c r="AB17" i="16"/>
  <c r="AB10" i="16"/>
  <c r="AB24" i="16"/>
  <c r="AB28" i="16"/>
  <c r="AB32" i="16"/>
  <c r="AB16" i="16"/>
  <c r="AB43" i="16"/>
  <c r="AB39" i="16"/>
  <c r="AB35" i="16"/>
  <c r="AB36" i="16"/>
  <c r="AB41" i="16"/>
  <c r="AB37" i="16"/>
  <c r="AB40" i="16"/>
  <c r="AC21" i="16"/>
  <c r="AD21" i="16"/>
  <c r="AE21" i="16"/>
  <c r="AF21" i="16"/>
  <c r="AG21" i="16"/>
  <c r="AH21" i="16"/>
  <c r="AI21" i="16"/>
  <c r="AJ21" i="16"/>
  <c r="AL21" i="16"/>
  <c r="AK21" i="16"/>
  <c r="AM21" i="16"/>
  <c r="AN21" i="16"/>
  <c r="AO21" i="16"/>
  <c r="AP21" i="16"/>
  <c r="AQ21" i="16"/>
  <c r="AR21" i="16"/>
  <c r="AS21" i="16"/>
  <c r="AT21" i="16"/>
  <c r="J21" i="16"/>
  <c r="AU21" i="16"/>
  <c r="Q21" i="16"/>
  <c r="L21" i="16"/>
  <c r="M21" i="16"/>
  <c r="K21" i="16"/>
  <c r="AV21" i="16"/>
  <c r="P21" i="16"/>
  <c r="O21" i="16"/>
  <c r="N21" i="16"/>
  <c r="AW21" i="16"/>
  <c r="R21" i="16"/>
  <c r="X21" i="16"/>
  <c r="AX21" i="16"/>
  <c r="W21" i="16"/>
  <c r="H57" i="11"/>
  <c r="AK74" i="14"/>
  <c r="AK45" i="14"/>
  <c r="AO69" i="13"/>
  <c r="AO40" i="13"/>
  <c r="AL78" i="12"/>
  <c r="AL49" i="12"/>
  <c r="AR70" i="12"/>
  <c r="AR41" i="12"/>
  <c r="AH79" i="14"/>
  <c r="AH50" i="14"/>
  <c r="AB84" i="13"/>
  <c r="AB55" i="13"/>
  <c r="AB85" i="13" s="1"/>
  <c r="AB19" i="13" s="1"/>
  <c r="AB20" i="13" s="1"/>
  <c r="AB22" i="13" s="1"/>
  <c r="AF77" i="13"/>
  <c r="AF48" i="13"/>
  <c r="AP68" i="14"/>
  <c r="AP39" i="14"/>
  <c r="AS65" i="13"/>
  <c r="AS36" i="13"/>
  <c r="AI74" i="13"/>
  <c r="AI45" i="13"/>
  <c r="AS68" i="12"/>
  <c r="AS39" i="12"/>
  <c r="AM74" i="12"/>
  <c r="AM45" i="12"/>
  <c r="AO70" i="12"/>
  <c r="AO41" i="12"/>
  <c r="AJ76" i="14"/>
  <c r="AJ47" i="14"/>
  <c r="AQ70" i="14"/>
  <c r="AQ41" i="14"/>
  <c r="AL78" i="13"/>
  <c r="AL49" i="13"/>
  <c r="AD82" i="14"/>
  <c r="AD53" i="14"/>
  <c r="AE78" i="14"/>
  <c r="AE49" i="14"/>
  <c r="AS64" i="14"/>
  <c r="AS35" i="14"/>
  <c r="AJ76" i="12"/>
  <c r="AJ47" i="12"/>
  <c r="AA82" i="12"/>
  <c r="AA53" i="12"/>
  <c r="AJ79" i="13"/>
  <c r="AJ50" i="13"/>
  <c r="AQ68" i="13"/>
  <c r="AQ39" i="13"/>
  <c r="AG80" i="14"/>
  <c r="AG51" i="14"/>
  <c r="AN69" i="14"/>
  <c r="AN40" i="14"/>
  <c r="AE80" i="12"/>
  <c r="AE51" i="12"/>
  <c r="AC84" i="12"/>
  <c r="AC55" i="12"/>
  <c r="AC85" i="12" s="1"/>
  <c r="AC19" i="12" s="1"/>
  <c r="AC20" i="12" s="1"/>
  <c r="AC22" i="12" s="1"/>
  <c r="AG77" i="12"/>
  <c r="AG48" i="12"/>
  <c r="AQ68" i="12"/>
  <c r="AQ39" i="12"/>
  <c r="AM69" i="13"/>
  <c r="AM40" i="13"/>
  <c r="AC80" i="14"/>
  <c r="AC51" i="14"/>
  <c r="AF81" i="14"/>
  <c r="AF52" i="14"/>
  <c r="AK75" i="13"/>
  <c r="AK46" i="13"/>
  <c r="AH82" i="13"/>
  <c r="AH53" i="13"/>
  <c r="AO72" i="14"/>
  <c r="AO43" i="14"/>
  <c r="AG77" i="13"/>
  <c r="AG48" i="13"/>
  <c r="AK75" i="12"/>
  <c r="AK46" i="12"/>
  <c r="AR66" i="13"/>
  <c r="AR37" i="13"/>
  <c r="AN72" i="12"/>
  <c r="AN43" i="12"/>
  <c r="AD82" i="12"/>
  <c r="AD53" i="12"/>
  <c r="AM72" i="14"/>
  <c r="AM43" i="14"/>
  <c r="AP72" i="13"/>
  <c r="AP43" i="13"/>
  <c r="AN70" i="13"/>
  <c r="AN41" i="13"/>
  <c r="AA83" i="13"/>
  <c r="AA54" i="13"/>
  <c r="AP71" i="12"/>
  <c r="AP42" i="12"/>
  <c r="AI74" i="14"/>
  <c r="AI45" i="14"/>
  <c r="AR64" i="14"/>
  <c r="AR35" i="14"/>
  <c r="AC82" i="13"/>
  <c r="AC53" i="13"/>
  <c r="AD81" i="13"/>
  <c r="AD52" i="13"/>
  <c r="AI78" i="12"/>
  <c r="AI49" i="12"/>
  <c r="AH76" i="12"/>
  <c r="AH47" i="12"/>
  <c r="AL75" i="14"/>
  <c r="AL46" i="14"/>
  <c r="AB54" i="12"/>
  <c r="AB83" i="12"/>
  <c r="AB82" i="14"/>
  <c r="AB53" i="14"/>
  <c r="AF80" i="12"/>
  <c r="AF51" i="12"/>
  <c r="AE84" i="13"/>
  <c r="AE55" i="13"/>
  <c r="AE85" i="13" s="1"/>
  <c r="AE19" i="13" s="1"/>
  <c r="AE20" i="13" s="1"/>
  <c r="AE22" i="13" s="1"/>
  <c r="G46" i="8"/>
  <c r="H46" i="8" s="1"/>
  <c r="G75" i="8"/>
  <c r="H75" i="8" s="1"/>
  <c r="G54" i="8"/>
  <c r="H54" i="8" s="1"/>
  <c r="G71" i="8"/>
  <c r="H71" i="8" s="1"/>
  <c r="G68" i="8"/>
  <c r="H68" i="8" s="1"/>
  <c r="G67" i="8"/>
  <c r="H67" i="8" s="1"/>
  <c r="G55" i="8"/>
  <c r="H55" i="8" s="1"/>
  <c r="G53" i="8"/>
  <c r="H53" i="8" s="1"/>
  <c r="G62" i="8"/>
  <c r="H62" i="8" s="1"/>
  <c r="G61" i="8"/>
  <c r="H61" i="8" s="1"/>
  <c r="G52" i="8"/>
  <c r="H52" i="8" s="1"/>
  <c r="G74" i="8"/>
  <c r="H74" i="8" s="1"/>
  <c r="G48" i="8"/>
  <c r="H48" i="8" s="1"/>
  <c r="G49" i="8"/>
  <c r="H49" i="8" s="1"/>
  <c r="G63" i="8"/>
  <c r="H63" i="8" s="1"/>
  <c r="G78" i="8"/>
  <c r="H78" i="8" s="1"/>
  <c r="G47" i="8"/>
  <c r="H47" i="8" s="1"/>
  <c r="C60" i="12"/>
  <c r="C74" i="12"/>
  <c r="C84" i="12"/>
  <c r="C67" i="12"/>
  <c r="C76" i="12"/>
  <c r="C82" i="12"/>
  <c r="C64" i="12"/>
  <c r="C61" i="12"/>
  <c r="C58" i="12"/>
  <c r="C77" i="12"/>
  <c r="C63" i="12"/>
  <c r="C73" i="12"/>
  <c r="C83" i="12"/>
  <c r="C59" i="12"/>
  <c r="C71" i="12"/>
  <c r="C81" i="12"/>
  <c r="C70" i="12"/>
  <c r="C78" i="12"/>
  <c r="C66" i="12"/>
  <c r="C79" i="12"/>
  <c r="C62" i="12"/>
  <c r="C65" i="12"/>
  <c r="C68" i="12"/>
  <c r="C69" i="12"/>
  <c r="C75" i="12"/>
  <c r="C80" i="12"/>
  <c r="C72" i="12"/>
  <c r="C57" i="12"/>
  <c r="C85" i="12"/>
  <c r="I57" i="11" l="1"/>
  <c r="E20" i="16"/>
  <c r="AF82" i="14"/>
  <c r="AF53" i="14"/>
  <c r="AR71" i="12"/>
  <c r="AR42" i="12"/>
  <c r="AA84" i="13"/>
  <c r="AA55" i="13"/>
  <c r="AA85" i="13" s="1"/>
  <c r="AA19" i="13" s="1"/>
  <c r="AA20" i="13" s="1"/>
  <c r="AA22" i="13" s="1"/>
  <c r="AL79" i="13"/>
  <c r="AL50" i="13"/>
  <c r="AN73" i="12"/>
  <c r="AN44" i="12"/>
  <c r="AQ69" i="13"/>
  <c r="AQ40" i="13"/>
  <c r="AS65" i="14"/>
  <c r="AS36" i="14"/>
  <c r="AQ71" i="14"/>
  <c r="AQ42" i="14"/>
  <c r="AS69" i="12"/>
  <c r="AS40" i="12"/>
  <c r="AF78" i="13"/>
  <c r="AF49" i="13"/>
  <c r="AL79" i="12"/>
  <c r="AL50" i="12"/>
  <c r="AL76" i="14"/>
  <c r="AL47" i="14"/>
  <c r="AJ77" i="12"/>
  <c r="AJ48" i="12"/>
  <c r="AR65" i="14"/>
  <c r="AR36" i="14"/>
  <c r="AC81" i="14"/>
  <c r="AC52" i="14"/>
  <c r="AG78" i="13"/>
  <c r="AG49" i="13"/>
  <c r="AG78" i="12"/>
  <c r="AG49" i="12"/>
  <c r="AF81" i="12"/>
  <c r="AF52" i="12"/>
  <c r="AB83" i="14"/>
  <c r="AB54" i="14"/>
  <c r="AP73" i="13"/>
  <c r="AP44" i="13"/>
  <c r="AH83" i="13"/>
  <c r="AH54" i="13"/>
  <c r="AE81" i="12"/>
  <c r="AE52" i="12"/>
  <c r="AJ80" i="13"/>
  <c r="AJ51" i="13"/>
  <c r="AJ77" i="14"/>
  <c r="AJ48" i="14"/>
  <c r="AI75" i="13"/>
  <c r="AI46" i="13"/>
  <c r="AO70" i="13"/>
  <c r="AO41" i="13"/>
  <c r="AM75" i="12"/>
  <c r="AM46" i="12"/>
  <c r="AN71" i="13"/>
  <c r="AN42" i="13"/>
  <c r="AI75" i="14"/>
  <c r="AI46" i="14"/>
  <c r="AR67" i="13"/>
  <c r="AR38" i="13"/>
  <c r="AM70" i="13"/>
  <c r="AM41" i="13"/>
  <c r="AE79" i="14"/>
  <c r="AE50" i="14"/>
  <c r="AD83" i="12"/>
  <c r="AD54" i="12"/>
  <c r="AP69" i="14"/>
  <c r="AP40" i="14"/>
  <c r="AO73" i="14"/>
  <c r="AO44" i="14"/>
  <c r="AD82" i="13"/>
  <c r="AD53" i="13"/>
  <c r="AM73" i="14"/>
  <c r="AM44" i="14"/>
  <c r="AK76" i="13"/>
  <c r="AK47" i="13"/>
  <c r="AN70" i="14"/>
  <c r="AN41" i="14"/>
  <c r="AA83" i="12"/>
  <c r="AA54" i="12"/>
  <c r="AD83" i="14"/>
  <c r="AD54" i="14"/>
  <c r="AO71" i="12"/>
  <c r="AO42" i="12"/>
  <c r="AS66" i="13"/>
  <c r="AS37" i="13"/>
  <c r="AH80" i="14"/>
  <c r="AH51" i="14"/>
  <c r="AK75" i="14"/>
  <c r="AK46" i="14"/>
  <c r="AC83" i="13"/>
  <c r="AC54" i="13"/>
  <c r="AG81" i="14"/>
  <c r="AG52" i="14"/>
  <c r="AH77" i="12"/>
  <c r="AH48" i="12"/>
  <c r="AI79" i="12"/>
  <c r="AI50" i="12"/>
  <c r="AP72" i="12"/>
  <c r="AP43" i="12"/>
  <c r="AK76" i="12"/>
  <c r="AK47" i="12"/>
  <c r="AQ69" i="12"/>
  <c r="AQ40" i="12"/>
  <c r="AB84" i="12"/>
  <c r="AB55" i="12"/>
  <c r="AB85" i="12" s="1"/>
  <c r="AB19" i="12" s="1"/>
  <c r="AB20" i="12" s="1"/>
  <c r="AB22" i="12" s="1"/>
  <c r="C19" i="12"/>
  <c r="C20" i="12" s="1"/>
  <c r="C22" i="12" s="1"/>
  <c r="AA4" i="16" l="1"/>
  <c r="AA8" i="16"/>
  <c r="AA16" i="16"/>
  <c r="AA5" i="16"/>
  <c r="AA6" i="16"/>
  <c r="AA10" i="16"/>
  <c r="AA18" i="16"/>
  <c r="AA7" i="16"/>
  <c r="AA3" i="16"/>
  <c r="AA9" i="16"/>
  <c r="AA22" i="16"/>
  <c r="AA26" i="16"/>
  <c r="AA30" i="16"/>
  <c r="AA34" i="16"/>
  <c r="AA11" i="16"/>
  <c r="AA19" i="16"/>
  <c r="AA23" i="16"/>
  <c r="AA27" i="16"/>
  <c r="AA31" i="16"/>
  <c r="AA17" i="16"/>
  <c r="AA20" i="16"/>
  <c r="AA24" i="16"/>
  <c r="AA28" i="16"/>
  <c r="AA32" i="16"/>
  <c r="AA36" i="16"/>
  <c r="AA40" i="16"/>
  <c r="AA21" i="16"/>
  <c r="AA25" i="16"/>
  <c r="AA29" i="16"/>
  <c r="AA33" i="16"/>
  <c r="AA39" i="16"/>
  <c r="AA35" i="16"/>
  <c r="AA42" i="16"/>
  <c r="AA41" i="16"/>
  <c r="AA38" i="16"/>
  <c r="AA37" i="16"/>
  <c r="AA43" i="16"/>
  <c r="AC20" i="16"/>
  <c r="AD20" i="16"/>
  <c r="AE20" i="16"/>
  <c r="AF20" i="16"/>
  <c r="AG20" i="16"/>
  <c r="AH20" i="16"/>
  <c r="AI20" i="16"/>
  <c r="AJ20" i="16"/>
  <c r="AK20" i="16"/>
  <c r="AL20" i="16"/>
  <c r="AM20" i="16"/>
  <c r="AN20" i="16"/>
  <c r="AO20" i="16"/>
  <c r="AP20" i="16"/>
  <c r="AQ20" i="16"/>
  <c r="AR20" i="16"/>
  <c r="AS20" i="16"/>
  <c r="AT20" i="16"/>
  <c r="M20" i="16"/>
  <c r="Q20" i="16"/>
  <c r="L20" i="16"/>
  <c r="J20" i="16"/>
  <c r="K20" i="16"/>
  <c r="AU20" i="16"/>
  <c r="O20" i="16"/>
  <c r="AV20" i="16"/>
  <c r="P20" i="16"/>
  <c r="AX20" i="16"/>
  <c r="X20" i="16"/>
  <c r="AW20" i="16"/>
  <c r="R20" i="16"/>
  <c r="N20" i="16"/>
  <c r="W20" i="16"/>
  <c r="Z20" i="16"/>
  <c r="Y20" i="16"/>
  <c r="AB20" i="16"/>
  <c r="AE80" i="14"/>
  <c r="AE51" i="14"/>
  <c r="AL80" i="13"/>
  <c r="AL51" i="13"/>
  <c r="AD83" i="13"/>
  <c r="AD54" i="13"/>
  <c r="AG79" i="13"/>
  <c r="AG50" i="13"/>
  <c r="AO74" i="14"/>
  <c r="AO45" i="14"/>
  <c r="AM76" i="12"/>
  <c r="AM47" i="12"/>
  <c r="AB84" i="14"/>
  <c r="AB55" i="14"/>
  <c r="AB85" i="14" s="1"/>
  <c r="AB19" i="14" s="1"/>
  <c r="AB20" i="14" s="1"/>
  <c r="AB22" i="14" s="1"/>
  <c r="AC82" i="14"/>
  <c r="AC53" i="14"/>
  <c r="AL80" i="12"/>
  <c r="AL51" i="12"/>
  <c r="AS66" i="14"/>
  <c r="AS37" i="14"/>
  <c r="AH78" i="12"/>
  <c r="AH49" i="12"/>
  <c r="AJ78" i="14"/>
  <c r="AJ49" i="14"/>
  <c r="AG82" i="14"/>
  <c r="AG53" i="14"/>
  <c r="AM71" i="13"/>
  <c r="AM42" i="13"/>
  <c r="AJ81" i="13"/>
  <c r="AJ52" i="13"/>
  <c r="AA84" i="12"/>
  <c r="AA55" i="12"/>
  <c r="AA85" i="12" s="1"/>
  <c r="AA19" i="12" s="1"/>
  <c r="AA20" i="12" s="1"/>
  <c r="AA22" i="12" s="1"/>
  <c r="AL77" i="14"/>
  <c r="AL48" i="14"/>
  <c r="AN71" i="14"/>
  <c r="AN42" i="14"/>
  <c r="AC84" i="13"/>
  <c r="AC55" i="13"/>
  <c r="AC85" i="13" s="1"/>
  <c r="AC19" i="13" s="1"/>
  <c r="AC20" i="13" s="1"/>
  <c r="AC22" i="13" s="1"/>
  <c r="AK77" i="13"/>
  <c r="AK48" i="13"/>
  <c r="AR68" i="13"/>
  <c r="AR39" i="13"/>
  <c r="AE82" i="12"/>
  <c r="AE53" i="12"/>
  <c r="AF82" i="12"/>
  <c r="AF53" i="12"/>
  <c r="AR66" i="14"/>
  <c r="AR37" i="14"/>
  <c r="AF79" i="13"/>
  <c r="AF50" i="13"/>
  <c r="AQ70" i="13"/>
  <c r="AQ41" i="13"/>
  <c r="AR72" i="12"/>
  <c r="AR43" i="12"/>
  <c r="AH81" i="14"/>
  <c r="AH52" i="14"/>
  <c r="AP74" i="13"/>
  <c r="AP45" i="13"/>
  <c r="AK77" i="12"/>
  <c r="AK48" i="12"/>
  <c r="AP73" i="12"/>
  <c r="AP44" i="12"/>
  <c r="AO72" i="12"/>
  <c r="AO43" i="12"/>
  <c r="AP70" i="14"/>
  <c r="AP41" i="14"/>
  <c r="AO71" i="13"/>
  <c r="AO42" i="13"/>
  <c r="AN72" i="13"/>
  <c r="AN43" i="13"/>
  <c r="AK76" i="14"/>
  <c r="AK47" i="14"/>
  <c r="AM74" i="14"/>
  <c r="AM45" i="14"/>
  <c r="AD84" i="12"/>
  <c r="AD55" i="12"/>
  <c r="AD85" i="12" s="1"/>
  <c r="AD19" i="12" s="1"/>
  <c r="AD20" i="12" s="1"/>
  <c r="AD22" i="12" s="1"/>
  <c r="AI76" i="13"/>
  <c r="AI47" i="13"/>
  <c r="AH84" i="13"/>
  <c r="AH55" i="13"/>
  <c r="AH85" i="13" s="1"/>
  <c r="AH19" i="13" s="1"/>
  <c r="AH20" i="13" s="1"/>
  <c r="AH22" i="13" s="1"/>
  <c r="AG79" i="12"/>
  <c r="AG50" i="12"/>
  <c r="AJ78" i="12"/>
  <c r="AJ49" i="12"/>
  <c r="AS70" i="12"/>
  <c r="AS41" i="12"/>
  <c r="AN74" i="12"/>
  <c r="AN45" i="12"/>
  <c r="AF83" i="14"/>
  <c r="AF54" i="14"/>
  <c r="AQ41" i="12"/>
  <c r="AQ70" i="12"/>
  <c r="AQ72" i="14"/>
  <c r="AQ43" i="14"/>
  <c r="AS67" i="13"/>
  <c r="AS38" i="13"/>
  <c r="AI80" i="12"/>
  <c r="AI51" i="12"/>
  <c r="AD84" i="14"/>
  <c r="AD55" i="14"/>
  <c r="AD85" i="14" s="1"/>
  <c r="AD19" i="14" s="1"/>
  <c r="AD20" i="14" s="1"/>
  <c r="AD22" i="14" s="1"/>
  <c r="AI76" i="14"/>
  <c r="AI47" i="14"/>
  <c r="AG80" i="13" l="1"/>
  <c r="AG51" i="13"/>
  <c r="AH82" i="14"/>
  <c r="AH53" i="14"/>
  <c r="AS71" i="12"/>
  <c r="AS42" i="12"/>
  <c r="AH79" i="12"/>
  <c r="AH50" i="12"/>
  <c r="AD84" i="13"/>
  <c r="AD55" i="13"/>
  <c r="AD85" i="13" s="1"/>
  <c r="AD19" i="13" s="1"/>
  <c r="AD20" i="13" s="1"/>
  <c r="AD22" i="13" s="1"/>
  <c r="AK78" i="13"/>
  <c r="AK49" i="13"/>
  <c r="AI77" i="13"/>
  <c r="AI48" i="13"/>
  <c r="AF83" i="12"/>
  <c r="AF54" i="12"/>
  <c r="AJ82" i="13"/>
  <c r="AJ53" i="13"/>
  <c r="AK77" i="14"/>
  <c r="AK48" i="14"/>
  <c r="AJ79" i="14"/>
  <c r="AJ50" i="14"/>
  <c r="AN73" i="13"/>
  <c r="AN44" i="13"/>
  <c r="AK78" i="12"/>
  <c r="AK49" i="12"/>
  <c r="AE83" i="12"/>
  <c r="AE54" i="12"/>
  <c r="AN72" i="14"/>
  <c r="AN43" i="14"/>
  <c r="AM72" i="13"/>
  <c r="AM43" i="13"/>
  <c r="AS67" i="14"/>
  <c r="AS38" i="14"/>
  <c r="AM77" i="12"/>
  <c r="AM48" i="12"/>
  <c r="AL81" i="13"/>
  <c r="AL52" i="13"/>
  <c r="AN75" i="12"/>
  <c r="AN46" i="12"/>
  <c r="AR67" i="14"/>
  <c r="AR38" i="14"/>
  <c r="AQ73" i="14"/>
  <c r="AQ44" i="14"/>
  <c r="AP74" i="12"/>
  <c r="AP45" i="12"/>
  <c r="AJ79" i="12"/>
  <c r="AJ50" i="12"/>
  <c r="AO72" i="13"/>
  <c r="AO43" i="13"/>
  <c r="AQ71" i="13"/>
  <c r="AQ42" i="13"/>
  <c r="AQ71" i="12"/>
  <c r="AQ42" i="12"/>
  <c r="AS68" i="13"/>
  <c r="AS39" i="13"/>
  <c r="AC83" i="14"/>
  <c r="AC54" i="14"/>
  <c r="AI81" i="12"/>
  <c r="AI52" i="12"/>
  <c r="AG80" i="12"/>
  <c r="AG51" i="12"/>
  <c r="AP71" i="14"/>
  <c r="AP42" i="14"/>
  <c r="AP75" i="13"/>
  <c r="AP46" i="13"/>
  <c r="AF80" i="13"/>
  <c r="AF51" i="13"/>
  <c r="AR69" i="13"/>
  <c r="AR40" i="13"/>
  <c r="AL78" i="14"/>
  <c r="AL49" i="14"/>
  <c r="AG83" i="14"/>
  <c r="AG54" i="14"/>
  <c r="AL81" i="12"/>
  <c r="AL52" i="12"/>
  <c r="AO75" i="14"/>
  <c r="AO46" i="14"/>
  <c r="AE81" i="14"/>
  <c r="AE52" i="14"/>
  <c r="AO73" i="12"/>
  <c r="AO44" i="12"/>
  <c r="AI77" i="14"/>
  <c r="AI48" i="14"/>
  <c r="AR73" i="12"/>
  <c r="AR44" i="12"/>
  <c r="AF84" i="14"/>
  <c r="AF55" i="14"/>
  <c r="AF85" i="14" s="1"/>
  <c r="AF19" i="14" s="1"/>
  <c r="AF20" i="14" s="1"/>
  <c r="AF22" i="14" s="1"/>
  <c r="AM75" i="14"/>
  <c r="AM46" i="14"/>
  <c r="AH80" i="12" l="1"/>
  <c r="AH51" i="12"/>
  <c r="AE82" i="14"/>
  <c r="AE53" i="14"/>
  <c r="AN76" i="12"/>
  <c r="AN47" i="12"/>
  <c r="AR70" i="13"/>
  <c r="AR41" i="13"/>
  <c r="AQ72" i="12"/>
  <c r="AQ43" i="12"/>
  <c r="AL82" i="13"/>
  <c r="AL53" i="13"/>
  <c r="AN73" i="14"/>
  <c r="AN44" i="14"/>
  <c r="AJ80" i="14"/>
  <c r="AJ51" i="14"/>
  <c r="AI78" i="13"/>
  <c r="AI49" i="13"/>
  <c r="AS43" i="12"/>
  <c r="AS72" i="12"/>
  <c r="AL79" i="14"/>
  <c r="AL50" i="14"/>
  <c r="AM73" i="13"/>
  <c r="AM44" i="13"/>
  <c r="AG81" i="12"/>
  <c r="AG52" i="12"/>
  <c r="AP75" i="12"/>
  <c r="AP46" i="12"/>
  <c r="AJ51" i="12"/>
  <c r="AJ80" i="12"/>
  <c r="AR45" i="12"/>
  <c r="AR74" i="12"/>
  <c r="AL82" i="12"/>
  <c r="AL53" i="12"/>
  <c r="AF81" i="13"/>
  <c r="AF52" i="13"/>
  <c r="AQ72" i="13"/>
  <c r="AQ43" i="13"/>
  <c r="AM78" i="12"/>
  <c r="AM49" i="12"/>
  <c r="AE84" i="12"/>
  <c r="AE55" i="12"/>
  <c r="AE85" i="12" s="1"/>
  <c r="AE19" i="12" s="1"/>
  <c r="AE20" i="12" s="1"/>
  <c r="AE22" i="12" s="1"/>
  <c r="AK78" i="14"/>
  <c r="AK49" i="14"/>
  <c r="AK79" i="13"/>
  <c r="AK50" i="13"/>
  <c r="AH83" i="14"/>
  <c r="AH54" i="14"/>
  <c r="AF84" i="12"/>
  <c r="AF55" i="12"/>
  <c r="AF85" i="12" s="1"/>
  <c r="AF19" i="12" s="1"/>
  <c r="AF20" i="12" s="1"/>
  <c r="AF22" i="12" s="1"/>
  <c r="AI78" i="14"/>
  <c r="AI49" i="14"/>
  <c r="AI82" i="12"/>
  <c r="AI53" i="12"/>
  <c r="AQ74" i="14"/>
  <c r="AQ45" i="14"/>
  <c r="AP72" i="14"/>
  <c r="AP43" i="14"/>
  <c r="AN74" i="13"/>
  <c r="AN45" i="13"/>
  <c r="AM76" i="14"/>
  <c r="AM47" i="14"/>
  <c r="AG84" i="14"/>
  <c r="AG55" i="14"/>
  <c r="AG85" i="14" s="1"/>
  <c r="AG19" i="14" s="1"/>
  <c r="AG20" i="14" s="1"/>
  <c r="AG22" i="14" s="1"/>
  <c r="AC84" i="14"/>
  <c r="AC55" i="14"/>
  <c r="AC85" i="14" s="1"/>
  <c r="AC19" i="14" s="1"/>
  <c r="AC20" i="14" s="1"/>
  <c r="AC22" i="14" s="1"/>
  <c r="AR68" i="14"/>
  <c r="AR39" i="14"/>
  <c r="AS68" i="14"/>
  <c r="AS39" i="14"/>
  <c r="AK79" i="12"/>
  <c r="AK50" i="12"/>
  <c r="AJ83" i="13"/>
  <c r="AJ54" i="13"/>
  <c r="AG81" i="13"/>
  <c r="AG52" i="13"/>
  <c r="AS69" i="13"/>
  <c r="AS40" i="13"/>
  <c r="AO76" i="14"/>
  <c r="AO47" i="14"/>
  <c r="AO74" i="12"/>
  <c r="AO45" i="12"/>
  <c r="AP76" i="13"/>
  <c r="AP47" i="13"/>
  <c r="AO73" i="13"/>
  <c r="AO44" i="13"/>
  <c r="AQ75" i="14" l="1"/>
  <c r="AQ46" i="14"/>
  <c r="AR75" i="12"/>
  <c r="AR46" i="12"/>
  <c r="AK80" i="12"/>
  <c r="AK51" i="12"/>
  <c r="AR71" i="13"/>
  <c r="AR42" i="13"/>
  <c r="AM77" i="14"/>
  <c r="AM48" i="14"/>
  <c r="AK80" i="13"/>
  <c r="AK51" i="13"/>
  <c r="AQ73" i="13"/>
  <c r="AQ44" i="13"/>
  <c r="AL80" i="14"/>
  <c r="AL51" i="14"/>
  <c r="AN74" i="14"/>
  <c r="AN45" i="14"/>
  <c r="AN77" i="12"/>
  <c r="AN48" i="12"/>
  <c r="AO77" i="14"/>
  <c r="AO48" i="14"/>
  <c r="AM79" i="12"/>
  <c r="AM50" i="12"/>
  <c r="AO74" i="13"/>
  <c r="AO45" i="13"/>
  <c r="AI83" i="12"/>
  <c r="AI54" i="12"/>
  <c r="AJ81" i="12"/>
  <c r="AJ52" i="12"/>
  <c r="AM74" i="13"/>
  <c r="AM45" i="13"/>
  <c r="AS69" i="14"/>
  <c r="AS40" i="14"/>
  <c r="AP77" i="13"/>
  <c r="AP48" i="13"/>
  <c r="AR69" i="14"/>
  <c r="AR40" i="14"/>
  <c r="AI79" i="14"/>
  <c r="AI50" i="14"/>
  <c r="AF82" i="13"/>
  <c r="AF53" i="13"/>
  <c r="AP76" i="12"/>
  <c r="AP47" i="12"/>
  <c r="AL83" i="13"/>
  <c r="AL54" i="13"/>
  <c r="AE83" i="14"/>
  <c r="AE54" i="14"/>
  <c r="AJ81" i="14"/>
  <c r="AJ52" i="14"/>
  <c r="AS70" i="13"/>
  <c r="AS41" i="13"/>
  <c r="AG82" i="13"/>
  <c r="AG53" i="13"/>
  <c r="AN75" i="13"/>
  <c r="AN46" i="13"/>
  <c r="AK79" i="14"/>
  <c r="AK50" i="14"/>
  <c r="AS73" i="12"/>
  <c r="AS44" i="12"/>
  <c r="AH84" i="14"/>
  <c r="AH55" i="14"/>
  <c r="AH85" i="14" s="1"/>
  <c r="AH19" i="14" s="1"/>
  <c r="AH20" i="14" s="1"/>
  <c r="AH22" i="14" s="1"/>
  <c r="AP73" i="14"/>
  <c r="AP44" i="14"/>
  <c r="AL83" i="12"/>
  <c r="AL54" i="12"/>
  <c r="AG82" i="12"/>
  <c r="AG53" i="12"/>
  <c r="AI79" i="13"/>
  <c r="AI50" i="13"/>
  <c r="AQ73" i="12"/>
  <c r="AQ44" i="12"/>
  <c r="AH81" i="12"/>
  <c r="AH52" i="12"/>
  <c r="AO75" i="12"/>
  <c r="AO46" i="12"/>
  <c r="AJ84" i="13"/>
  <c r="AJ55" i="13"/>
  <c r="AJ85" i="13" s="1"/>
  <c r="AJ19" i="13" s="1"/>
  <c r="AJ20" i="13" s="1"/>
  <c r="AJ22" i="13" s="1"/>
  <c r="AM80" i="12" l="1"/>
  <c r="AM51" i="12"/>
  <c r="AR70" i="14"/>
  <c r="AR41" i="14"/>
  <c r="AO78" i="14"/>
  <c r="AO49" i="14"/>
  <c r="AQ74" i="13"/>
  <c r="AQ45" i="13"/>
  <c r="AK81" i="12"/>
  <c r="AK52" i="12"/>
  <c r="AE84" i="14"/>
  <c r="AE55" i="14"/>
  <c r="AE85" i="14" s="1"/>
  <c r="AE19" i="14" s="1"/>
  <c r="AE20" i="14" s="1"/>
  <c r="AE22" i="14" s="1"/>
  <c r="AR72" i="13"/>
  <c r="AR43" i="13"/>
  <c r="AJ82" i="12"/>
  <c r="AJ53" i="12"/>
  <c r="AN76" i="13"/>
  <c r="AN47" i="13"/>
  <c r="AL81" i="14"/>
  <c r="AL52" i="14"/>
  <c r="AL84" i="13"/>
  <c r="AL55" i="13"/>
  <c r="AL85" i="13" s="1"/>
  <c r="AL19" i="13" s="1"/>
  <c r="AL20" i="13" s="1"/>
  <c r="AL22" i="13" s="1"/>
  <c r="AS74" i="12"/>
  <c r="AS45" i="12"/>
  <c r="AP77" i="12"/>
  <c r="AP48" i="12"/>
  <c r="AP78" i="13"/>
  <c r="AP49" i="13"/>
  <c r="AN78" i="12"/>
  <c r="AN49" i="12"/>
  <c r="AK81" i="13"/>
  <c r="AK52" i="13"/>
  <c r="AR76" i="12"/>
  <c r="AR47" i="12"/>
  <c r="AI80" i="14"/>
  <c r="AI51" i="14"/>
  <c r="AI80" i="13"/>
  <c r="AI51" i="13"/>
  <c r="AG83" i="12"/>
  <c r="AG54" i="12"/>
  <c r="AS71" i="13"/>
  <c r="AS42" i="13"/>
  <c r="AI84" i="12"/>
  <c r="AI55" i="12"/>
  <c r="AI85" i="12" s="1"/>
  <c r="AI19" i="12" s="1"/>
  <c r="AI20" i="12" s="1"/>
  <c r="AI22" i="12" s="1"/>
  <c r="AP74" i="14"/>
  <c r="AP45" i="14"/>
  <c r="AO76" i="12"/>
  <c r="AO47" i="12"/>
  <c r="AL84" i="12"/>
  <c r="AL55" i="12"/>
  <c r="AL85" i="12" s="1"/>
  <c r="AL19" i="12" s="1"/>
  <c r="AL20" i="12" s="1"/>
  <c r="AL22" i="12" s="1"/>
  <c r="AJ82" i="14"/>
  <c r="AJ53" i="14"/>
  <c r="AF83" i="13"/>
  <c r="AF54" i="13"/>
  <c r="AS70" i="14"/>
  <c r="AS41" i="14"/>
  <c r="AO75" i="13"/>
  <c r="AO46" i="13"/>
  <c r="AN75" i="14"/>
  <c r="AN46" i="14"/>
  <c r="AM78" i="14"/>
  <c r="AM49" i="14"/>
  <c r="AQ76" i="14"/>
  <c r="AQ47" i="14"/>
  <c r="AQ74" i="12"/>
  <c r="AQ45" i="12"/>
  <c r="AM75" i="13"/>
  <c r="AM46" i="13"/>
  <c r="AG83" i="13"/>
  <c r="AG54" i="13"/>
  <c r="AH82" i="12"/>
  <c r="AH53" i="12"/>
  <c r="AK80" i="14"/>
  <c r="AK51" i="14"/>
  <c r="AQ75" i="13" l="1"/>
  <c r="AQ46" i="13"/>
  <c r="AH83" i="12"/>
  <c r="AH54" i="12"/>
  <c r="AK82" i="13"/>
  <c r="AK53" i="13"/>
  <c r="AI81" i="13"/>
  <c r="AI52" i="13"/>
  <c r="AR73" i="13"/>
  <c r="AR44" i="13"/>
  <c r="AO79" i="14"/>
  <c r="AO50" i="14"/>
  <c r="AQ77" i="14"/>
  <c r="AQ48" i="14"/>
  <c r="AS75" i="12"/>
  <c r="AS46" i="12"/>
  <c r="AP75" i="14"/>
  <c r="AP46" i="14"/>
  <c r="AN79" i="12"/>
  <c r="AN50" i="12"/>
  <c r="AO77" i="12"/>
  <c r="AO48" i="12"/>
  <c r="AM79" i="14"/>
  <c r="AM50" i="14"/>
  <c r="AN76" i="14"/>
  <c r="AN47" i="14"/>
  <c r="AJ83" i="14"/>
  <c r="AJ54" i="14"/>
  <c r="AI81" i="14"/>
  <c r="AI52" i="14"/>
  <c r="AP79" i="13"/>
  <c r="AP50" i="13"/>
  <c r="AR71" i="14"/>
  <c r="AR42" i="14"/>
  <c r="AJ83" i="12"/>
  <c r="AJ54" i="12"/>
  <c r="AL82" i="14"/>
  <c r="AL53" i="14"/>
  <c r="AG84" i="12"/>
  <c r="AG55" i="12"/>
  <c r="AG85" i="12" s="1"/>
  <c r="AG19" i="12" s="1"/>
  <c r="AG20" i="12" s="1"/>
  <c r="AG22" i="12" s="1"/>
  <c r="AF84" i="13"/>
  <c r="AF55" i="13"/>
  <c r="AF85" i="13" s="1"/>
  <c r="AF19" i="13" s="1"/>
  <c r="AF20" i="13" s="1"/>
  <c r="AF22" i="13" s="1"/>
  <c r="AK81" i="14"/>
  <c r="AK52" i="14"/>
  <c r="AQ75" i="12"/>
  <c r="AQ46" i="12"/>
  <c r="AO76" i="13"/>
  <c r="AO47" i="13"/>
  <c r="AS72" i="13"/>
  <c r="AS43" i="13"/>
  <c r="AR77" i="12"/>
  <c r="AR48" i="12"/>
  <c r="AP78" i="12"/>
  <c r="AP49" i="12"/>
  <c r="AN77" i="13"/>
  <c r="AN48" i="13"/>
  <c r="AK82" i="12"/>
  <c r="AK53" i="12"/>
  <c r="AM81" i="12"/>
  <c r="AM52" i="12"/>
  <c r="AS71" i="14"/>
  <c r="AS42" i="14"/>
  <c r="AG84" i="13"/>
  <c r="AG55" i="13"/>
  <c r="AG85" i="13" s="1"/>
  <c r="AG19" i="13" s="1"/>
  <c r="AG20" i="13" s="1"/>
  <c r="AG22" i="13" s="1"/>
  <c r="AM76" i="13"/>
  <c r="AM47" i="13"/>
  <c r="AM80" i="14" l="1"/>
  <c r="AM51" i="14"/>
  <c r="AQ76" i="12"/>
  <c r="AQ47" i="12"/>
  <c r="AI82" i="14"/>
  <c r="AI53" i="14"/>
  <c r="AQ78" i="14"/>
  <c r="AQ49" i="14"/>
  <c r="AK83" i="13"/>
  <c r="AK54" i="13"/>
  <c r="AN78" i="13"/>
  <c r="AN49" i="13"/>
  <c r="AS72" i="14"/>
  <c r="AS43" i="14"/>
  <c r="AO78" i="12"/>
  <c r="AO49" i="12"/>
  <c r="AP80" i="13"/>
  <c r="AP51" i="13"/>
  <c r="AP79" i="12"/>
  <c r="AP50" i="12"/>
  <c r="AR78" i="12"/>
  <c r="AR49" i="12"/>
  <c r="AJ55" i="12"/>
  <c r="AJ85" i="12" s="1"/>
  <c r="AJ84" i="12"/>
  <c r="AJ19" i="12" s="1"/>
  <c r="AJ20" i="12" s="1"/>
  <c r="AJ22" i="12" s="1"/>
  <c r="AJ84" i="14"/>
  <c r="AJ55" i="14"/>
  <c r="AJ85" i="14" s="1"/>
  <c r="AJ19" i="14" s="1"/>
  <c r="AJ20" i="14" s="1"/>
  <c r="AJ22" i="14" s="1"/>
  <c r="AO80" i="14"/>
  <c r="AO51" i="14"/>
  <c r="AH84" i="12"/>
  <c r="AH55" i="12"/>
  <c r="AH85" i="12" s="1"/>
  <c r="AH19" i="12" s="1"/>
  <c r="AH20" i="12" s="1"/>
  <c r="AH22" i="12" s="1"/>
  <c r="AI82" i="13"/>
  <c r="AI53" i="13"/>
  <c r="AM82" i="12"/>
  <c r="AM53" i="12"/>
  <c r="AK82" i="14"/>
  <c r="AK53" i="14"/>
  <c r="AN80" i="12"/>
  <c r="AN51" i="12"/>
  <c r="AS76" i="12"/>
  <c r="AS47" i="12"/>
  <c r="AM77" i="13"/>
  <c r="AM48" i="13"/>
  <c r="AR72" i="14"/>
  <c r="AR43" i="14"/>
  <c r="AN77" i="14"/>
  <c r="AN48" i="14"/>
  <c r="AP76" i="14"/>
  <c r="AP47" i="14"/>
  <c r="AR74" i="13"/>
  <c r="AR45" i="13"/>
  <c r="AQ76" i="13"/>
  <c r="AQ47" i="13"/>
  <c r="AO77" i="13"/>
  <c r="AO48" i="13"/>
  <c r="AL83" i="14"/>
  <c r="AL54" i="14"/>
  <c r="AK83" i="12"/>
  <c r="AK54" i="12"/>
  <c r="AS73" i="13"/>
  <c r="AS44" i="13"/>
  <c r="AP77" i="14" l="1"/>
  <c r="AP48" i="14"/>
  <c r="AN81" i="12"/>
  <c r="AN52" i="12"/>
  <c r="AR79" i="12"/>
  <c r="AR50" i="12"/>
  <c r="AS73" i="14"/>
  <c r="AS44" i="14"/>
  <c r="AI83" i="14"/>
  <c r="AI54" i="14"/>
  <c r="AL84" i="14"/>
  <c r="AL55" i="14"/>
  <c r="AL85" i="14" s="1"/>
  <c r="AL19" i="14" s="1"/>
  <c r="AL20" i="14" s="1"/>
  <c r="AL22" i="14" s="1"/>
  <c r="AS77" i="12"/>
  <c r="AS48" i="12"/>
  <c r="AO78" i="13"/>
  <c r="AO49" i="13"/>
  <c r="AQ77" i="13"/>
  <c r="AQ48" i="13"/>
  <c r="AK83" i="14"/>
  <c r="AK54" i="14"/>
  <c r="AP80" i="12"/>
  <c r="AP51" i="12"/>
  <c r="AN79" i="13"/>
  <c r="AN50" i="13"/>
  <c r="AQ77" i="12"/>
  <c r="AQ48" i="12"/>
  <c r="AQ79" i="14"/>
  <c r="AQ50" i="14"/>
  <c r="AN78" i="14"/>
  <c r="AN49" i="14"/>
  <c r="AR73" i="14"/>
  <c r="AR44" i="14"/>
  <c r="AO81" i="14"/>
  <c r="AO52" i="14"/>
  <c r="AO79" i="12"/>
  <c r="AO50" i="12"/>
  <c r="AK84" i="12"/>
  <c r="AK55" i="12"/>
  <c r="AK85" i="12" s="1"/>
  <c r="AK19" i="12" s="1"/>
  <c r="AK20" i="12" s="1"/>
  <c r="AK22" i="12" s="1"/>
  <c r="AM78" i="13"/>
  <c r="AM49" i="13"/>
  <c r="AP81" i="13"/>
  <c r="AP52" i="13"/>
  <c r="AK84" i="13"/>
  <c r="AK55" i="13"/>
  <c r="AK85" i="13" s="1"/>
  <c r="AK19" i="13" s="1"/>
  <c r="AK20" i="13" s="1"/>
  <c r="AK22" i="13" s="1"/>
  <c r="AM81" i="14"/>
  <c r="AM52" i="14"/>
  <c r="AI83" i="13"/>
  <c r="AI54" i="13"/>
  <c r="AS74" i="13"/>
  <c r="AS45" i="13"/>
  <c r="AR75" i="13"/>
  <c r="AR46" i="13"/>
  <c r="AM83" i="12"/>
  <c r="AM54" i="12"/>
  <c r="AO79" i="13" l="1"/>
  <c r="AO50" i="13"/>
  <c r="AP52" i="12"/>
  <c r="AP81" i="12"/>
  <c r="AS78" i="12"/>
  <c r="AS49" i="12"/>
  <c r="AR51" i="12"/>
  <c r="AR80" i="12"/>
  <c r="AN80" i="13"/>
  <c r="AN51" i="13"/>
  <c r="AN79" i="14"/>
  <c r="AN50" i="14"/>
  <c r="AI84" i="13"/>
  <c r="AI55" i="13"/>
  <c r="AI85" i="13" s="1"/>
  <c r="AI19" i="13" s="1"/>
  <c r="AI20" i="13" s="1"/>
  <c r="AI22" i="13" s="1"/>
  <c r="AN82" i="12"/>
  <c r="AN53" i="12"/>
  <c r="AM79" i="13"/>
  <c r="AM50" i="13"/>
  <c r="AM84" i="12"/>
  <c r="AM55" i="12"/>
  <c r="AM85" i="12" s="1"/>
  <c r="AM19" i="12" s="1"/>
  <c r="AM20" i="12" s="1"/>
  <c r="AM22" i="12" s="1"/>
  <c r="AO80" i="12"/>
  <c r="AO51" i="12"/>
  <c r="AK84" i="14"/>
  <c r="AK55" i="14"/>
  <c r="AK85" i="14" s="1"/>
  <c r="AK19" i="14" s="1"/>
  <c r="AK20" i="14" s="1"/>
  <c r="AK22" i="14" s="1"/>
  <c r="AS74" i="14"/>
  <c r="AS45" i="14"/>
  <c r="AR76" i="13"/>
  <c r="AR47" i="13"/>
  <c r="AS75" i="13"/>
  <c r="AS46" i="13"/>
  <c r="AP82" i="13"/>
  <c r="AP53" i="13"/>
  <c r="AQ78" i="12"/>
  <c r="AQ49" i="12"/>
  <c r="AQ78" i="13"/>
  <c r="AQ49" i="13"/>
  <c r="AI84" i="14"/>
  <c r="AI55" i="14"/>
  <c r="AI85" i="14" s="1"/>
  <c r="AI19" i="14" s="1"/>
  <c r="AI20" i="14" s="1"/>
  <c r="AI22" i="14" s="1"/>
  <c r="AP78" i="14"/>
  <c r="AP49" i="14"/>
  <c r="AR74" i="14"/>
  <c r="AR45" i="14"/>
  <c r="AM82" i="14"/>
  <c r="AM53" i="14"/>
  <c r="AQ80" i="14"/>
  <c r="AQ51" i="14"/>
  <c r="AO82" i="14"/>
  <c r="AO53" i="14"/>
  <c r="AO83" i="14" l="1"/>
  <c r="AO54" i="14"/>
  <c r="AR81" i="12"/>
  <c r="AR52" i="12"/>
  <c r="AP79" i="14"/>
  <c r="AP50" i="14"/>
  <c r="AS79" i="12"/>
  <c r="AS50" i="12"/>
  <c r="AO81" i="12"/>
  <c r="AO52" i="12"/>
  <c r="AN80" i="14"/>
  <c r="AN51" i="14"/>
  <c r="AM83" i="14"/>
  <c r="AM54" i="14"/>
  <c r="AP82" i="12"/>
  <c r="AP53" i="12"/>
  <c r="AN83" i="12"/>
  <c r="AN54" i="12"/>
  <c r="AS76" i="13"/>
  <c r="AS47" i="13"/>
  <c r="AQ79" i="13"/>
  <c r="AQ50" i="13"/>
  <c r="AR75" i="14"/>
  <c r="AR46" i="14"/>
  <c r="AS75" i="14"/>
  <c r="AS46" i="14"/>
  <c r="AM80" i="13"/>
  <c r="AM51" i="13"/>
  <c r="AN81" i="13"/>
  <c r="AN52" i="13"/>
  <c r="AO80" i="13"/>
  <c r="AO51" i="13"/>
  <c r="AP83" i="13"/>
  <c r="AP54" i="13"/>
  <c r="AQ81" i="14"/>
  <c r="AQ52" i="14"/>
  <c r="AR77" i="13"/>
  <c r="AR48" i="13"/>
  <c r="AQ79" i="12"/>
  <c r="AQ50" i="12"/>
  <c r="AR76" i="14" l="1"/>
  <c r="AR47" i="14"/>
  <c r="AP80" i="14"/>
  <c r="AP51" i="14"/>
  <c r="AO81" i="13"/>
  <c r="AO52" i="13"/>
  <c r="AN82" i="13"/>
  <c r="AN53" i="13"/>
  <c r="AS80" i="12"/>
  <c r="AS51" i="12"/>
  <c r="AQ82" i="14"/>
  <c r="AQ53" i="14"/>
  <c r="AS77" i="13"/>
  <c r="AS48" i="13"/>
  <c r="AR53" i="12"/>
  <c r="AR82" i="12"/>
  <c r="AQ80" i="12"/>
  <c r="AQ51" i="12"/>
  <c r="AQ80" i="13"/>
  <c r="AQ51" i="13"/>
  <c r="AN81" i="14"/>
  <c r="AN52" i="14"/>
  <c r="AP83" i="12"/>
  <c r="AP54" i="12"/>
  <c r="AR78" i="13"/>
  <c r="AR49" i="13"/>
  <c r="AM81" i="13"/>
  <c r="AM52" i="13"/>
  <c r="AS76" i="14"/>
  <c r="AS47" i="14"/>
  <c r="AN84" i="12"/>
  <c r="AN55" i="12"/>
  <c r="AN85" i="12" s="1"/>
  <c r="AN19" i="12" s="1"/>
  <c r="AN20" i="12" s="1"/>
  <c r="AN22" i="12" s="1"/>
  <c r="AO82" i="12"/>
  <c r="AO53" i="12"/>
  <c r="AO84" i="14"/>
  <c r="AO55" i="14"/>
  <c r="AO85" i="14" s="1"/>
  <c r="AO19" i="14" s="1"/>
  <c r="AO20" i="14" s="1"/>
  <c r="AO22" i="14" s="1"/>
  <c r="AM84" i="14"/>
  <c r="AM55" i="14"/>
  <c r="AM85" i="14" s="1"/>
  <c r="AM19" i="14" s="1"/>
  <c r="AM20" i="14" s="1"/>
  <c r="AM22" i="14" s="1"/>
  <c r="AP84" i="13"/>
  <c r="AP55" i="13"/>
  <c r="AP85" i="13" s="1"/>
  <c r="AP19" i="13" s="1"/>
  <c r="AP20" i="13" s="1"/>
  <c r="AP22" i="13" s="1"/>
  <c r="AP84" i="12" l="1"/>
  <c r="AP55" i="12"/>
  <c r="AP85" i="12" s="1"/>
  <c r="AP19" i="12" s="1"/>
  <c r="AP20" i="12" s="1"/>
  <c r="AP22" i="12" s="1"/>
  <c r="AS78" i="13"/>
  <c r="AS49" i="13"/>
  <c r="AO82" i="13"/>
  <c r="AO53" i="13"/>
  <c r="AN83" i="13"/>
  <c r="AN54" i="13"/>
  <c r="AN82" i="14"/>
  <c r="AN53" i="14"/>
  <c r="AS77" i="14"/>
  <c r="AS48" i="14"/>
  <c r="AQ81" i="13"/>
  <c r="AQ52" i="13"/>
  <c r="AP81" i="14"/>
  <c r="AP52" i="14"/>
  <c r="AQ83" i="14"/>
  <c r="AQ54" i="14"/>
  <c r="AO83" i="12"/>
  <c r="AO54" i="12"/>
  <c r="AQ81" i="12"/>
  <c r="AQ52" i="12"/>
  <c r="AS81" i="12"/>
  <c r="AS52" i="12"/>
  <c r="AR77" i="14"/>
  <c r="AR48" i="14"/>
  <c r="AR83" i="12"/>
  <c r="AR54" i="12"/>
  <c r="AM82" i="13"/>
  <c r="AM53" i="13"/>
  <c r="AR79" i="13"/>
  <c r="AR50" i="13"/>
  <c r="AO83" i="13" l="1"/>
  <c r="AO54" i="13"/>
  <c r="AQ82" i="12"/>
  <c r="AQ53" i="12"/>
  <c r="AR80" i="13"/>
  <c r="AR51" i="13"/>
  <c r="AM83" i="13"/>
  <c r="AM54" i="13"/>
  <c r="AO84" i="12"/>
  <c r="AO55" i="12"/>
  <c r="AO85" i="12" s="1"/>
  <c r="AO19" i="12" s="1"/>
  <c r="AO20" i="12" s="1"/>
  <c r="AO22" i="12" s="1"/>
  <c r="AS79" i="13"/>
  <c r="AS50" i="13"/>
  <c r="AS53" i="12"/>
  <c r="AS82" i="12"/>
  <c r="AR84" i="12"/>
  <c r="AR55" i="12"/>
  <c r="AR85" i="12" s="1"/>
  <c r="AR19" i="12" s="1"/>
  <c r="AR20" i="12" s="1"/>
  <c r="AR22" i="12" s="1"/>
  <c r="AS78" i="14"/>
  <c r="AS49" i="14"/>
  <c r="AN84" i="13"/>
  <c r="AN55" i="13"/>
  <c r="AN85" i="13" s="1"/>
  <c r="AN19" i="13" s="1"/>
  <c r="AN20" i="13" s="1"/>
  <c r="AN22" i="13" s="1"/>
  <c r="AQ82" i="13"/>
  <c r="AQ53" i="13"/>
  <c r="AQ84" i="14"/>
  <c r="AQ55" i="14"/>
  <c r="AQ85" i="14" s="1"/>
  <c r="AQ19" i="14" s="1"/>
  <c r="AQ20" i="14" s="1"/>
  <c r="AQ22" i="14" s="1"/>
  <c r="AP82" i="14"/>
  <c r="AP53" i="14"/>
  <c r="AR78" i="14"/>
  <c r="AR49" i="14"/>
  <c r="AN83" i="14"/>
  <c r="AN54" i="14"/>
  <c r="AR81" i="13" l="1"/>
  <c r="AR52" i="13"/>
  <c r="AM84" i="13"/>
  <c r="AM55" i="13"/>
  <c r="AM85" i="13" s="1"/>
  <c r="AM19" i="13" s="1"/>
  <c r="AM20" i="13" s="1"/>
  <c r="AM22" i="13" s="1"/>
  <c r="AS83" i="12"/>
  <c r="AS54" i="12"/>
  <c r="AQ83" i="12"/>
  <c r="AQ54" i="12"/>
  <c r="AN84" i="14"/>
  <c r="AN55" i="14"/>
  <c r="AN85" i="14" s="1"/>
  <c r="AN19" i="14" s="1"/>
  <c r="AN20" i="14" s="1"/>
  <c r="AN22" i="14" s="1"/>
  <c r="AS80" i="13"/>
  <c r="AS51" i="13"/>
  <c r="AP83" i="14"/>
  <c r="AP54" i="14"/>
  <c r="AO84" i="13"/>
  <c r="AO55" i="13"/>
  <c r="AO85" i="13" s="1"/>
  <c r="AO19" i="13" s="1"/>
  <c r="AO20" i="13" s="1"/>
  <c r="AO22" i="13" s="1"/>
  <c r="AQ83" i="13"/>
  <c r="AQ54" i="13"/>
  <c r="AR79" i="14"/>
  <c r="AR50" i="14"/>
  <c r="AS79" i="14"/>
  <c r="AS50" i="14"/>
  <c r="AS84" i="12" l="1"/>
  <c r="AS55" i="12"/>
  <c r="AS85" i="12" s="1"/>
  <c r="AS19" i="12" s="1"/>
  <c r="AS20" i="12" s="1"/>
  <c r="AS22" i="12" s="1"/>
  <c r="AS80" i="14"/>
  <c r="AS51" i="14"/>
  <c r="AQ84" i="12"/>
  <c r="AQ55" i="12"/>
  <c r="AQ85" i="12" s="1"/>
  <c r="AQ19" i="12" s="1"/>
  <c r="AQ20" i="12" s="1"/>
  <c r="AQ22" i="12" s="1"/>
  <c r="AS81" i="13"/>
  <c r="AS52" i="13"/>
  <c r="AP84" i="14"/>
  <c r="AP55" i="14"/>
  <c r="AP85" i="14" s="1"/>
  <c r="AP19" i="14" s="1"/>
  <c r="AP20" i="14" s="1"/>
  <c r="AP22" i="14" s="1"/>
  <c r="AR82" i="13"/>
  <c r="AR53" i="13"/>
  <c r="AR80" i="14"/>
  <c r="AR51" i="14"/>
  <c r="AQ84" i="13"/>
  <c r="AQ55" i="13"/>
  <c r="AQ85" i="13" s="1"/>
  <c r="AQ19" i="13" s="1"/>
  <c r="AQ20" i="13" s="1"/>
  <c r="AQ22" i="13" s="1"/>
  <c r="AR83" i="13" l="1"/>
  <c r="AR54" i="13"/>
  <c r="AR81" i="14"/>
  <c r="AR52" i="14"/>
  <c r="AS81" i="14"/>
  <c r="AS52" i="14"/>
  <c r="C49" i="11"/>
  <c r="C12" i="16" s="1"/>
  <c r="C50" i="11"/>
  <c r="C13" i="16" s="1"/>
  <c r="C51" i="11"/>
  <c r="C14" i="16" s="1"/>
  <c r="C52" i="11"/>
  <c r="C15" i="16" s="1"/>
  <c r="AS82" i="13"/>
  <c r="AS53" i="13"/>
  <c r="D49" i="11" l="1"/>
  <c r="E49" i="11"/>
  <c r="E50" i="11"/>
  <c r="D50" i="11"/>
  <c r="AS83" i="13"/>
  <c r="AS54" i="13"/>
  <c r="AS82" i="14"/>
  <c r="AS53" i="14"/>
  <c r="AR82" i="14"/>
  <c r="AR53" i="14"/>
  <c r="E52" i="11"/>
  <c r="D52" i="11"/>
  <c r="AR84" i="13"/>
  <c r="AR55" i="13"/>
  <c r="AR85" i="13" s="1"/>
  <c r="AR19" i="13" s="1"/>
  <c r="AR20" i="13" s="1"/>
  <c r="AR22" i="13" s="1"/>
  <c r="E51" i="11"/>
  <c r="D51" i="11"/>
  <c r="D15" i="16" l="1"/>
  <c r="D13" i="16"/>
  <c r="D12" i="16"/>
  <c r="D14" i="16"/>
  <c r="L51" i="11"/>
  <c r="N51" i="11"/>
  <c r="M51" i="11"/>
  <c r="AS83" i="14"/>
  <c r="AS54" i="14"/>
  <c r="N50" i="11"/>
  <c r="L52" i="11"/>
  <c r="M52" i="11"/>
  <c r="N52" i="11"/>
  <c r="AR83" i="14"/>
  <c r="AR54" i="14"/>
  <c r="L49" i="11"/>
  <c r="M49" i="11"/>
  <c r="N49" i="11"/>
  <c r="AS84" i="13"/>
  <c r="AS55" i="13"/>
  <c r="AS85" i="13" s="1"/>
  <c r="AS19" i="13" s="1"/>
  <c r="AS20" i="13" s="1"/>
  <c r="AS22" i="13" s="1"/>
  <c r="F51" i="11" l="1"/>
  <c r="H51" i="11" s="1"/>
  <c r="F52" i="11"/>
  <c r="F49" i="11"/>
  <c r="AS84" i="14"/>
  <c r="AS55" i="14"/>
  <c r="AS85" i="14" s="1"/>
  <c r="AS19" i="14" s="1"/>
  <c r="AS20" i="14" s="1"/>
  <c r="AS22" i="14" s="1"/>
  <c r="AR84" i="14"/>
  <c r="AR55" i="14"/>
  <c r="AR85" i="14" s="1"/>
  <c r="AR19" i="14" s="1"/>
  <c r="AR20" i="14" s="1"/>
  <c r="AR22" i="14" s="1"/>
  <c r="E14" i="16" l="1"/>
  <c r="I51" i="11"/>
  <c r="H50" i="11"/>
  <c r="H52" i="11"/>
  <c r="H49" i="11"/>
  <c r="U3" i="16" l="1"/>
  <c r="U7" i="16"/>
  <c r="U11" i="16"/>
  <c r="U4" i="16"/>
  <c r="U5" i="16"/>
  <c r="U9" i="16"/>
  <c r="U17" i="16"/>
  <c r="U10" i="16"/>
  <c r="U21" i="16"/>
  <c r="U25" i="16"/>
  <c r="U29" i="16"/>
  <c r="U33" i="16"/>
  <c r="U37" i="16"/>
  <c r="U16" i="16"/>
  <c r="U22" i="16"/>
  <c r="U26" i="16"/>
  <c r="U30" i="16"/>
  <c r="U6" i="16"/>
  <c r="U8" i="16"/>
  <c r="U18" i="16"/>
  <c r="U19" i="16"/>
  <c r="U23" i="16"/>
  <c r="U27" i="16"/>
  <c r="U31" i="16"/>
  <c r="U35" i="16"/>
  <c r="U39" i="16"/>
  <c r="U43" i="16"/>
  <c r="U14" i="16"/>
  <c r="U20" i="16"/>
  <c r="U24" i="16"/>
  <c r="U28" i="16"/>
  <c r="U32" i="16"/>
  <c r="U41" i="16"/>
  <c r="U36" i="16"/>
  <c r="U40" i="16"/>
  <c r="U42" i="16"/>
  <c r="U34" i="16"/>
  <c r="U38" i="16"/>
  <c r="AC14" i="16"/>
  <c r="AD14" i="16"/>
  <c r="AE14" i="16"/>
  <c r="AF14" i="16"/>
  <c r="AG14" i="16"/>
  <c r="AH14" i="16"/>
  <c r="AI14" i="16"/>
  <c r="AJ14" i="16"/>
  <c r="AK14" i="16"/>
  <c r="AL14" i="16"/>
  <c r="AM14" i="16"/>
  <c r="AN14" i="16"/>
  <c r="AO14" i="16"/>
  <c r="AP14" i="16"/>
  <c r="AQ14" i="16"/>
  <c r="AR14" i="16"/>
  <c r="AS14" i="16"/>
  <c r="AT14" i="16"/>
  <c r="L14" i="16"/>
  <c r="M14" i="16"/>
  <c r="J14" i="16"/>
  <c r="AU14" i="16"/>
  <c r="K14" i="16"/>
  <c r="Q14" i="16"/>
  <c r="AV14" i="16"/>
  <c r="O14" i="16"/>
  <c r="P14" i="16"/>
  <c r="AW14" i="16"/>
  <c r="X14" i="16"/>
  <c r="R14" i="16"/>
  <c r="N14" i="16"/>
  <c r="AX14" i="16"/>
  <c r="W14" i="16"/>
  <c r="Z14" i="16"/>
  <c r="AB14" i="16"/>
  <c r="Y14" i="16"/>
  <c r="AA14" i="16"/>
  <c r="I49" i="11"/>
  <c r="E12" i="16"/>
  <c r="E15" i="16"/>
  <c r="U15" i="16" s="1"/>
  <c r="I52" i="11"/>
  <c r="I50" i="11"/>
  <c r="E13" i="16"/>
  <c r="U13" i="16" s="1"/>
  <c r="S4" i="16" l="1"/>
  <c r="S8" i="16"/>
  <c r="S12" i="16"/>
  <c r="S16" i="16"/>
  <c r="S5" i="16"/>
  <c r="S6" i="16"/>
  <c r="S10" i="16"/>
  <c r="S14" i="16"/>
  <c r="S18" i="16"/>
  <c r="S13" i="16"/>
  <c r="S22" i="16"/>
  <c r="S26" i="16"/>
  <c r="S30" i="16"/>
  <c r="S34" i="16"/>
  <c r="S15" i="16"/>
  <c r="S19" i="16"/>
  <c r="S23" i="16"/>
  <c r="S27" i="16"/>
  <c r="S31" i="16"/>
  <c r="S7" i="16"/>
  <c r="S9" i="16"/>
  <c r="S11" i="16"/>
  <c r="S20" i="16"/>
  <c r="S24" i="16"/>
  <c r="S28" i="16"/>
  <c r="S32" i="16"/>
  <c r="S36" i="16"/>
  <c r="S40" i="16"/>
  <c r="S17" i="16"/>
  <c r="S3" i="16"/>
  <c r="S21" i="16"/>
  <c r="S25" i="16"/>
  <c r="S29" i="16"/>
  <c r="S37" i="16"/>
  <c r="S43" i="16"/>
  <c r="S39" i="16"/>
  <c r="S42" i="16"/>
  <c r="S33" i="16"/>
  <c r="S35" i="16"/>
  <c r="S38" i="16"/>
  <c r="S41" i="16"/>
  <c r="AC12" i="16"/>
  <c r="AD12" i="16"/>
  <c r="AE12" i="16"/>
  <c r="AF12" i="16"/>
  <c r="AG12" i="16"/>
  <c r="AH12" i="16"/>
  <c r="AI12" i="16"/>
  <c r="AJ12" i="16"/>
  <c r="AK12" i="16"/>
  <c r="AL12" i="16"/>
  <c r="AM12" i="16"/>
  <c r="AN12" i="16"/>
  <c r="AO12" i="16"/>
  <c r="AP12" i="16"/>
  <c r="AQ12" i="16"/>
  <c r="AR12" i="16"/>
  <c r="AT12" i="16"/>
  <c r="AS12" i="16"/>
  <c r="AU12" i="16"/>
  <c r="K12" i="16"/>
  <c r="Q12" i="16"/>
  <c r="J12" i="16"/>
  <c r="L12" i="16"/>
  <c r="M12" i="16"/>
  <c r="O12" i="16"/>
  <c r="AV12" i="16"/>
  <c r="P12" i="16"/>
  <c r="N12" i="16"/>
  <c r="R12" i="16"/>
  <c r="X12" i="16"/>
  <c r="AX12" i="16"/>
  <c r="AW12" i="16"/>
  <c r="W12" i="16"/>
  <c r="Z12" i="16"/>
  <c r="AB12" i="16"/>
  <c r="Y12" i="16"/>
  <c r="AA12" i="16"/>
  <c r="U12" i="16"/>
  <c r="T3" i="16"/>
  <c r="T7" i="16"/>
  <c r="T4" i="16"/>
  <c r="T8" i="16"/>
  <c r="T6" i="16"/>
  <c r="T5" i="16"/>
  <c r="T10" i="16"/>
  <c r="T21" i="16"/>
  <c r="T25" i="16"/>
  <c r="T29" i="16"/>
  <c r="T33" i="16"/>
  <c r="T13" i="16"/>
  <c r="T16" i="16"/>
  <c r="T22" i="16"/>
  <c r="T26" i="16"/>
  <c r="T30" i="16"/>
  <c r="T34" i="16"/>
  <c r="T38" i="16"/>
  <c r="T42" i="16"/>
  <c r="T12" i="16"/>
  <c r="T15" i="16"/>
  <c r="T18" i="16"/>
  <c r="T19" i="16"/>
  <c r="T23" i="16"/>
  <c r="T27" i="16"/>
  <c r="T31" i="16"/>
  <c r="T9" i="16"/>
  <c r="T11" i="16"/>
  <c r="T14" i="16"/>
  <c r="T20" i="16"/>
  <c r="T24" i="16"/>
  <c r="T28" i="16"/>
  <c r="T32" i="16"/>
  <c r="T17" i="16"/>
  <c r="T36" i="16"/>
  <c r="T40" i="16"/>
  <c r="T37" i="16"/>
  <c r="T43" i="16"/>
  <c r="T39" i="16"/>
  <c r="T41" i="16"/>
  <c r="T35" i="16"/>
  <c r="AC13" i="16"/>
  <c r="AD13" i="16"/>
  <c r="AE13" i="16"/>
  <c r="AF13" i="16"/>
  <c r="AG13" i="16"/>
  <c r="AH13" i="16"/>
  <c r="AI13" i="16"/>
  <c r="AJ13" i="16"/>
  <c r="AL13" i="16"/>
  <c r="AK13" i="16"/>
  <c r="AM13" i="16"/>
  <c r="AN13" i="16"/>
  <c r="AO13" i="16"/>
  <c r="AP13" i="16"/>
  <c r="AQ13" i="16"/>
  <c r="AR13" i="16"/>
  <c r="AT13" i="16"/>
  <c r="AS13" i="16"/>
  <c r="M13" i="16"/>
  <c r="L13" i="16"/>
  <c r="Q13" i="16"/>
  <c r="AU13" i="16"/>
  <c r="K13" i="16"/>
  <c r="J13" i="16"/>
  <c r="O13" i="16"/>
  <c r="P13" i="16"/>
  <c r="AV13" i="16"/>
  <c r="N13" i="16"/>
  <c r="AX13" i="16"/>
  <c r="X13" i="16"/>
  <c r="AW13" i="16"/>
  <c r="R13" i="16"/>
  <c r="W13" i="16"/>
  <c r="Z13" i="16"/>
  <c r="Y13" i="16"/>
  <c r="AB13" i="16"/>
  <c r="AA13" i="16"/>
  <c r="V6" i="16"/>
  <c r="V3" i="16"/>
  <c r="V7" i="16"/>
  <c r="V5" i="16"/>
  <c r="V14" i="16"/>
  <c r="V17" i="16"/>
  <c r="V20" i="16"/>
  <c r="V24" i="16"/>
  <c r="V28" i="16"/>
  <c r="V32" i="16"/>
  <c r="V36" i="16"/>
  <c r="V10" i="16"/>
  <c r="V13" i="16"/>
  <c r="V21" i="16"/>
  <c r="V25" i="16"/>
  <c r="V29" i="16"/>
  <c r="V33" i="16"/>
  <c r="V37" i="16"/>
  <c r="V41" i="16"/>
  <c r="V16" i="16"/>
  <c r="V4" i="16"/>
  <c r="V22" i="16"/>
  <c r="V26" i="16"/>
  <c r="V30" i="16"/>
  <c r="V12" i="16"/>
  <c r="V15" i="16"/>
  <c r="V8" i="16"/>
  <c r="V18" i="16"/>
  <c r="V19" i="16"/>
  <c r="V23" i="16"/>
  <c r="V27" i="16"/>
  <c r="V31" i="16"/>
  <c r="V9" i="16"/>
  <c r="V11" i="16"/>
  <c r="V35" i="16"/>
  <c r="V38" i="16"/>
  <c r="V40" i="16"/>
  <c r="V43" i="16"/>
  <c r="V39" i="16"/>
  <c r="V42" i="16"/>
  <c r="V34" i="16"/>
  <c r="AC15" i="16"/>
  <c r="AD15" i="16"/>
  <c r="AE15" i="16"/>
  <c r="AF15" i="16"/>
  <c r="AG15" i="16"/>
  <c r="AH15" i="16"/>
  <c r="AI15" i="16"/>
  <c r="AJ15" i="16"/>
  <c r="AK15" i="16"/>
  <c r="AL15" i="16"/>
  <c r="AM15" i="16"/>
  <c r="AN15" i="16"/>
  <c r="AO15" i="16"/>
  <c r="AP15" i="16"/>
  <c r="AQ15" i="16"/>
  <c r="AR15" i="16"/>
  <c r="AT15" i="16"/>
  <c r="AS15" i="16"/>
  <c r="Q15" i="16"/>
  <c r="L15" i="16"/>
  <c r="J15" i="16"/>
  <c r="M15" i="16"/>
  <c r="K15" i="16"/>
  <c r="AU15" i="16"/>
  <c r="AV15" i="16"/>
  <c r="O15" i="16"/>
  <c r="P15" i="16"/>
  <c r="N15" i="16"/>
  <c r="AX15" i="16"/>
  <c r="R15" i="16"/>
  <c r="AW15" i="16"/>
  <c r="X15" i="16"/>
  <c r="W15" i="16"/>
  <c r="Z15" i="16"/>
  <c r="Y15" i="16"/>
  <c r="AB15" i="16"/>
  <c r="AA15" i="16"/>
</calcChain>
</file>

<file path=xl/sharedStrings.xml><?xml version="1.0" encoding="utf-8"?>
<sst xmlns="http://schemas.openxmlformats.org/spreadsheetml/2006/main" count="488" uniqueCount="196">
  <si>
    <t>Value</t>
  </si>
  <si>
    <t>Variable</t>
  </si>
  <si>
    <t>LCOE</t>
  </si>
  <si>
    <t>Estimated wind speed</t>
  </si>
  <si>
    <t>Max LCOE</t>
  </si>
  <si>
    <t>Min LCOE</t>
  </si>
  <si>
    <t>Max power density</t>
  </si>
  <si>
    <t>Power density</t>
  </si>
  <si>
    <t>Site quality</t>
  </si>
  <si>
    <t>Site quality correction</t>
  </si>
  <si>
    <t>Comment</t>
  </si>
  <si>
    <t>Production</t>
  </si>
  <si>
    <t>Other costs</t>
  </si>
  <si>
    <t>unif(min, max)</t>
  </si>
  <si>
    <t>Technical inputs</t>
  </si>
  <si>
    <t>Turbine radius</t>
  </si>
  <si>
    <t>Turbine efficiency factor</t>
  </si>
  <si>
    <t>Turbine capacity</t>
  </si>
  <si>
    <t>Air density</t>
  </si>
  <si>
    <t>Unit</t>
  </si>
  <si>
    <t>meters</t>
  </si>
  <si>
    <t>MW</t>
  </si>
  <si>
    <t>kg/m³</t>
  </si>
  <si>
    <t>%</t>
  </si>
  <si>
    <t>Type</t>
  </si>
  <si>
    <t>input</t>
  </si>
  <si>
    <t>derived</t>
  </si>
  <si>
    <t>MWh/year/MW</t>
  </si>
  <si>
    <t xml:space="preserve"> W/m3</t>
  </si>
  <si>
    <t>m/s</t>
  </si>
  <si>
    <t>pdf(min, max)</t>
  </si>
  <si>
    <t>EUR/MWh</t>
  </si>
  <si>
    <t>coefficient</t>
  </si>
  <si>
    <t>(production - min_production)/(max_production - min_production)</t>
  </si>
  <si>
    <t>BaseLCOE</t>
  </si>
  <si>
    <t>max_LCOE - site_qual * (max_LCOE - min_LCOE)</t>
  </si>
  <si>
    <t>min_bid</t>
  </si>
  <si>
    <t>LCOE_prod * Other costs</t>
  </si>
  <si>
    <t>LCOE/correction</t>
  </si>
  <si>
    <t>Abbreviation</t>
  </si>
  <si>
    <t>radius</t>
  </si>
  <si>
    <t>capacity</t>
  </si>
  <si>
    <t>efficiency_f</t>
  </si>
  <si>
    <t>a_density</t>
  </si>
  <si>
    <t>base_LCOE</t>
  </si>
  <si>
    <t>p_density</t>
  </si>
  <si>
    <t>production</t>
  </si>
  <si>
    <t>site_uality</t>
  </si>
  <si>
    <t>LCOE_prod</t>
  </si>
  <si>
    <t>LCOE production</t>
  </si>
  <si>
    <t>correction</t>
  </si>
  <si>
    <t>other_c</t>
  </si>
  <si>
    <t>(π/2 * radius² * efficiency_f * p_density /1000000) * (24*365/capacity)</t>
  </si>
  <si>
    <t>(production / (24 * 365 / capacity))/(π/2 * (radius^2) * a_density * efficiency_f /1000000)^(1/3)</t>
  </si>
  <si>
    <t>LCOE_prod / base_LCOE</t>
  </si>
  <si>
    <t>Estimation of typical turbine</t>
  </si>
  <si>
    <t>Estimation of typical air density</t>
  </si>
  <si>
    <t>Power density is drawn from probability density function</t>
  </si>
  <si>
    <t>Production is derived from power density</t>
  </si>
  <si>
    <t>ws</t>
  </si>
  <si>
    <t>Wind speed is estimated</t>
  </si>
  <si>
    <t>Site quality is derived from maximum and minimm possible production based on maximum and minimum power density</t>
  </si>
  <si>
    <t>Min power density</t>
  </si>
  <si>
    <t>max_LCOE</t>
  </si>
  <si>
    <t>min_LCOE</t>
  </si>
  <si>
    <t>max_p_density</t>
  </si>
  <si>
    <t>min_p_density</t>
  </si>
  <si>
    <t>to be substantiated</t>
  </si>
  <si>
    <t>Roughly follows german wind map</t>
  </si>
  <si>
    <t>LCOE just related to production (disregarding other factors)</t>
  </si>
  <si>
    <t>Correction that needs to be applied on LCOE so that it is equal to base LCOE</t>
  </si>
  <si>
    <t>Drawn from a uniform distribution with minimal and maximum value</t>
  </si>
  <si>
    <t>Minimum bid</t>
  </si>
  <si>
    <t>LCOE of a given project</t>
  </si>
  <si>
    <t>Minimum bid of a given project (LCOE adjusted by applicable correction factor</t>
  </si>
  <si>
    <t>General inputs</t>
  </si>
  <si>
    <t>Specific project</t>
  </si>
  <si>
    <t>Minimum bid of a given project (LCOE adjusted by applicable correction factor)</t>
  </si>
  <si>
    <t>Non German</t>
  </si>
  <si>
    <t>ws/reference_ws</t>
  </si>
  <si>
    <t>reference_ws</t>
  </si>
  <si>
    <t>Based on EEG</t>
  </si>
  <si>
    <t>Reference wind speed</t>
  </si>
  <si>
    <t>1.0076*(ws^(-0.645))</t>
  </si>
  <si>
    <t>Correction applied to LCOE, this is simplification of EEG!</t>
  </si>
  <si>
    <t>NG</t>
  </si>
  <si>
    <t>base_LCOE * correction</t>
  </si>
  <si>
    <t>LCOE that is targeted by the reference yield mechanism, i.e. if correction mechanism fully apply all projects have minimum bid of base LCOE</t>
  </si>
  <si>
    <t>Min</t>
  </si>
  <si>
    <t>Max</t>
  </si>
  <si>
    <t>Average</t>
  </si>
  <si>
    <t>Wind speed 100</t>
  </si>
  <si>
    <t>Wind speed 150</t>
  </si>
  <si>
    <t>hub height</t>
  </si>
  <si>
    <t>Weibull calculator?</t>
  </si>
  <si>
    <t>Air density calculator?</t>
  </si>
  <si>
    <t>capacity factor</t>
  </si>
  <si>
    <t>5,31</t>
  </si>
  <si>
    <t>k</t>
  </si>
  <si>
    <t>mean speed</t>
  </si>
  <si>
    <t>power curve</t>
  </si>
  <si>
    <t>https://wind-data.ch/tools/powercalc.php</t>
  </si>
  <si>
    <t>output</t>
  </si>
  <si>
    <t>https://www.cleanenergywire.org/factsheets/german-onshore-wind-power-output-business-and-perspectives</t>
  </si>
  <si>
    <t>Enercon E-115</t>
  </si>
  <si>
    <t>constant</t>
  </si>
  <si>
    <t>Beta parameter</t>
  </si>
  <si>
    <t>hours</t>
  </si>
  <si>
    <t>https://en.wind-turbine-models.com/turbines/832-enercon-e-115-3.000</t>
  </si>
  <si>
    <t>Vestas V112</t>
  </si>
  <si>
    <t>Nordex 131</t>
  </si>
  <si>
    <t>Wind farm losess</t>
  </si>
  <si>
    <t>https://www.wind-energy-the-facts.org/wind-farm-energy-loss-factors.html</t>
  </si>
  <si>
    <t>10-20%</t>
  </si>
  <si>
    <t>losess 20%</t>
  </si>
  <si>
    <t xml:space="preserve"> A logarithmic wind profile is a very rough estimat. Especially on hills and ridges, the effective wind profile can vary greatly from the theoretical, logarithmic one. Therefore, it is indispensable to measure wind speed at hub height of a future wind turbine with SODAR or a high mast or model it with a suitable wind model.</t>
  </si>
  <si>
    <t>7.94 m/s</t>
  </si>
  <si>
    <t>140 m</t>
  </si>
  <si>
    <t>7.87 m/s</t>
  </si>
  <si>
    <t>130 m</t>
  </si>
  <si>
    <t>7.78 m/s</t>
  </si>
  <si>
    <t>120 m</t>
  </si>
  <si>
    <t>7.70 m/s</t>
  </si>
  <si>
    <t>110 m</t>
  </si>
  <si>
    <t>7.60 m/s</t>
  </si>
  <si>
    <t>100 m</t>
  </si>
  <si>
    <t>7.50 m/s</t>
  </si>
  <si>
    <t>90 m</t>
  </si>
  <si>
    <t>7.39 m/s</t>
  </si>
  <si>
    <t>80 m</t>
  </si>
  <si>
    <t>7.26 m/s</t>
  </si>
  <si>
    <t>70 m</t>
  </si>
  <si>
    <t>7.11 m/s</t>
  </si>
  <si>
    <t>60 m</t>
  </si>
  <si>
    <t>6.95 m/s</t>
  </si>
  <si>
    <t>50 m</t>
  </si>
  <si>
    <t>6.75 m/s</t>
  </si>
  <si>
    <t>40 m</t>
  </si>
  <si>
    <t>6.51 m/s</t>
  </si>
  <si>
    <t>30 m</t>
  </si>
  <si>
    <t>6.19 m/s</t>
  </si>
  <si>
    <t>20 m</t>
  </si>
  <si>
    <t>5.75 m/s</t>
  </si>
  <si>
    <t>10 m</t>
  </si>
  <si>
    <t>5.00 m/s</t>
  </si>
  <si>
    <t>h1</t>
  </si>
  <si>
    <t>h2</t>
  </si>
  <si>
    <t>z0</t>
  </si>
  <si>
    <t>v1</t>
  </si>
  <si>
    <t>v2</t>
  </si>
  <si>
    <t>typical hh</t>
  </si>
  <si>
    <t>reference speed</t>
  </si>
  <si>
    <t>reference hub</t>
  </si>
  <si>
    <t>Roughness
length</t>
  </si>
  <si>
    <t>The Enercon E-115 with a capacity of 3 MW was the most frequently installed, followed by the Vestas V126 with 3.45 MW. The turbine types used are adapted to site-specific conditions both in terms of output and rotor diameter and hub height.</t>
  </si>
  <si>
    <t>http://windmonitor.iee.fraunhofer.de/windmonitor_en/3_Onshore/2_technik/4_anlagengroesse/</t>
  </si>
  <si>
    <t>https://en.wind-turbine-models.com/turbines/1249-vestas-v126-3.45</t>
  </si>
  <si>
    <t>V 126</t>
  </si>
  <si>
    <t>capacity f</t>
  </si>
  <si>
    <t>site q</t>
  </si>
  <si>
    <t>Correction (RYM)</t>
  </si>
  <si>
    <t>Estimated production</t>
  </si>
  <si>
    <t>WS</t>
  </si>
  <si>
    <t>WS 100</t>
  </si>
  <si>
    <t>goal seek</t>
  </si>
  <si>
    <t>goal seek speed</t>
  </si>
  <si>
    <t>ref</t>
  </si>
  <si>
    <t>Estimated WS 100</t>
  </si>
  <si>
    <t>Estimated production per MW</t>
  </si>
  <si>
    <t>Estimated capacity factor</t>
  </si>
  <si>
    <t>LCOE MIN</t>
  </si>
  <si>
    <t>LCOE MAX</t>
  </si>
  <si>
    <t>Min bid</t>
  </si>
  <si>
    <t>WS 100m</t>
  </si>
  <si>
    <t>Correction factor (RYM)</t>
  </si>
  <si>
    <t>Round down help</t>
  </si>
  <si>
    <t>Round up help</t>
  </si>
  <si>
    <t>% help</t>
  </si>
  <si>
    <t>WS Hub height</t>
  </si>
  <si>
    <t xml:space="preserve"> =TABLE(F5,F4)</t>
  </si>
  <si>
    <t>WS 128</t>
  </si>
  <si>
    <t>HH</t>
  </si>
  <si>
    <t>Installed capacity</t>
  </si>
  <si>
    <t>Reference hub</t>
  </si>
  <si>
    <t>Gross production</t>
  </si>
  <si>
    <t>Gross per MW</t>
  </si>
  <si>
    <t>NET per MW</t>
  </si>
  <si>
    <t>Losses</t>
  </si>
  <si>
    <t>Extrapolated Correction</t>
  </si>
  <si>
    <t>LCOE (production)</t>
  </si>
  <si>
    <t>Enercon</t>
  </si>
  <si>
    <t>Nordex</t>
  </si>
  <si>
    <t>Vestas</t>
  </si>
  <si>
    <t>Capacity factor</t>
  </si>
  <si>
    <t>Supply/deman</t>
  </si>
  <si>
    <t>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</si>
</sst>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0"/>
    <numFmt numFmtId="167" formatCode="0.000"/>
  </numFmts>
  <fonts count="8" x14ac:knownFonts="1">
    <font>
      <sz val="11"/>
      <color theme="1"/>
      <name val="Calibri"/>
      <family val="2"/>
      <scheme val="minor"/>
    </font>
    <font>
      <sz val="11"/>
      <color theme="1"/>
      <name val="Arial"/>
      <family val="2"/>
      <charset val="238"/>
    </font>
    <font>
      <b/>
      <sz val="11"/>
      <color theme="0"/>
      <name val="Arial"/>
      <family val="2"/>
      <charset val="238"/>
    </font>
    <font>
      <i/>
      <sz val="11"/>
      <color theme="1"/>
      <name val="Arial"/>
      <family val="2"/>
      <charset val="238"/>
    </font>
    <font>
      <u/>
      <sz val="11"/>
      <color theme="10"/>
      <name val="Calibri"/>
      <family val="2"/>
      <scheme val="minor"/>
    </font>
    <font>
      <sz val="10"/>
      <color rgb="FF000000"/>
      <name val="Trebuchet MS"/>
      <family val="2"/>
    </font>
    <font>
      <b/>
      <sz val="10"/>
      <color theme="0"/>
      <name val="Arial"/>
      <family val="2"/>
      <charset val="238"/>
    </font>
    <font>
      <sz val="10"/>
      <color theme="1"/>
      <name val="Arial"/>
      <family val="2"/>
      <charset val="238"/>
    </font>
  </fonts>
  <fills count="13">
    <fill>
      <patternFill patternType="none"/>
    </fill>
    <fill>
      <patternFill patternType="gray125"/>
    </fill>
    <fill>
      <patternFill patternType="solid">
        <fgColor rgb="FFFFFF00"/>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0"/>
        <bgColor indexed="64"/>
      </patternFill>
    </fill>
    <fill>
      <patternFill patternType="solid">
        <fgColor rgb="FFFF0000"/>
        <bgColor indexed="64"/>
      </patternFill>
    </fill>
    <fill>
      <patternFill patternType="solid">
        <fgColor rgb="FFFFFFFF"/>
        <bgColor indexed="64"/>
      </patternFill>
    </fill>
    <fill>
      <patternFill patternType="solid">
        <fgColor rgb="FFDADADA"/>
        <bgColor indexed="64"/>
      </patternFill>
    </fill>
    <fill>
      <patternFill patternType="solid">
        <fgColor rgb="FF92D050"/>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5" tint="0.39997558519241921"/>
        <bgColor indexed="64"/>
      </patternFill>
    </fill>
  </fills>
  <borders count="6">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medium">
        <color rgb="FFC2C2C2"/>
      </left>
      <right style="medium">
        <color rgb="FFC2C2C2"/>
      </right>
      <top style="medium">
        <color rgb="FFC2C2C2"/>
      </top>
      <bottom style="medium">
        <color rgb="FFC2C2C2"/>
      </bottom>
      <diagonal/>
    </border>
    <border>
      <left style="thin">
        <color theme="0" tint="-0.14999847407452621"/>
      </left>
      <right style="thin">
        <color theme="0" tint="-0.14999847407452621"/>
      </right>
      <top/>
      <bottom/>
      <diagonal/>
    </border>
    <border>
      <left style="thin">
        <color theme="0" tint="-0.14999847407452621"/>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
    <xf numFmtId="0" fontId="0" fillId="0" borderId="0"/>
    <xf numFmtId="0" fontId="4" fillId="0" borderId="0" applyNumberFormat="0" applyFill="0" applyBorder="0" applyAlignment="0" applyProtection="0"/>
  </cellStyleXfs>
  <cellXfs count="70">
    <xf numFmtId="0" fontId="0" fillId="0" borderId="0" xfId="0"/>
    <xf numFmtId="0" fontId="1" fillId="0" borderId="0" xfId="0" applyFont="1"/>
    <xf numFmtId="0" fontId="1" fillId="0" borderId="0" xfId="0" applyFont="1" applyAlignment="1">
      <alignment horizontal="center"/>
    </xf>
    <xf numFmtId="0" fontId="2" fillId="3" borderId="0" xfId="0" applyFont="1" applyFill="1"/>
    <xf numFmtId="0" fontId="1" fillId="5" borderId="0" xfId="0" applyFont="1" applyFill="1" applyAlignment="1">
      <alignment horizontal="center" vertical="center"/>
    </xf>
    <xf numFmtId="0" fontId="2" fillId="4" borderId="1" xfId="0" applyFont="1" applyFill="1" applyBorder="1" applyAlignment="1">
      <alignment vertical="center"/>
    </xf>
    <xf numFmtId="0" fontId="2" fillId="4" borderId="1" xfId="0" applyFont="1" applyFill="1" applyBorder="1" applyAlignment="1">
      <alignment horizontal="center" vertical="center"/>
    </xf>
    <xf numFmtId="0" fontId="1" fillId="5" borderId="1" xfId="0" applyFont="1" applyFill="1" applyBorder="1" applyAlignment="1">
      <alignment vertical="center"/>
    </xf>
    <xf numFmtId="0" fontId="1" fillId="5" borderId="1" xfId="0" applyFont="1" applyFill="1" applyBorder="1" applyAlignment="1">
      <alignment horizontal="center" vertical="center"/>
    </xf>
    <xf numFmtId="0" fontId="3" fillId="5" borderId="1" xfId="0" applyFont="1" applyFill="1" applyBorder="1" applyAlignment="1">
      <alignment horizontal="center" vertical="center"/>
    </xf>
    <xf numFmtId="0" fontId="1" fillId="5" borderId="1" xfId="0" applyFont="1" applyFill="1" applyBorder="1" applyAlignment="1">
      <alignment horizontal="center" vertical="center" wrapText="1"/>
    </xf>
    <xf numFmtId="0" fontId="2" fillId="3" borderId="1" xfId="0" applyFont="1" applyFill="1" applyBorder="1"/>
    <xf numFmtId="0" fontId="1" fillId="2" borderId="1" xfId="0" applyFont="1" applyFill="1" applyBorder="1" applyAlignment="1">
      <alignment horizontal="center" vertical="center" wrapText="1"/>
    </xf>
    <xf numFmtId="0" fontId="1" fillId="5" borderId="1" xfId="0" applyFont="1" applyFill="1" applyBorder="1" applyAlignment="1">
      <alignment vertical="center" wrapText="1"/>
    </xf>
    <xf numFmtId="0" fontId="1" fillId="0" borderId="0" xfId="0" applyFont="1" applyFill="1"/>
    <xf numFmtId="0" fontId="1" fillId="0" borderId="0" xfId="0" applyFont="1" applyFill="1" applyAlignment="1">
      <alignment horizontal="center"/>
    </xf>
    <xf numFmtId="0" fontId="2" fillId="3" borderId="1" xfId="0" applyFont="1" applyFill="1" applyBorder="1" applyAlignment="1">
      <alignment vertical="center"/>
    </xf>
    <xf numFmtId="0" fontId="1" fillId="0" borderId="1" xfId="0" applyFont="1" applyFill="1" applyBorder="1" applyAlignment="1">
      <alignment vertical="center" wrapText="1"/>
    </xf>
    <xf numFmtId="0" fontId="1" fillId="2" borderId="1" xfId="0" applyFont="1" applyFill="1" applyBorder="1" applyAlignment="1">
      <alignment horizontal="center" vertical="center"/>
    </xf>
    <xf numFmtId="0" fontId="1" fillId="0" borderId="1" xfId="0" applyFont="1" applyFill="1" applyBorder="1" applyAlignment="1">
      <alignment horizontal="center" vertical="center" wrapText="1"/>
    </xf>
    <xf numFmtId="2" fontId="0" fillId="0" borderId="0" xfId="0" applyNumberFormat="1"/>
    <xf numFmtId="2" fontId="0" fillId="2" borderId="0" xfId="0" applyNumberFormat="1" applyFill="1"/>
    <xf numFmtId="0" fontId="0" fillId="6" borderId="0" xfId="0" applyFill="1"/>
    <xf numFmtId="164" fontId="0" fillId="0" borderId="0" xfId="0" applyNumberFormat="1"/>
    <xf numFmtId="10" fontId="0" fillId="0" borderId="0" xfId="0" applyNumberFormat="1"/>
    <xf numFmtId="3" fontId="0" fillId="0" borderId="0" xfId="0" applyNumberFormat="1"/>
    <xf numFmtId="0" fontId="0" fillId="2" borderId="0" xfId="0" applyFill="1"/>
    <xf numFmtId="0" fontId="4" fillId="0" borderId="0" xfId="1"/>
    <xf numFmtId="0" fontId="0" fillId="0" borderId="0" xfId="0" applyFill="1"/>
    <xf numFmtId="9" fontId="0" fillId="2" borderId="0" xfId="0" applyNumberFormat="1" applyFill="1"/>
    <xf numFmtId="0" fontId="0" fillId="7" borderId="0" xfId="0" applyFill="1"/>
    <xf numFmtId="0" fontId="5" fillId="8" borderId="2" xfId="0" applyFont="1" applyFill="1" applyBorder="1" applyAlignment="1">
      <alignment horizontal="center" vertical="center" wrapText="1"/>
    </xf>
    <xf numFmtId="0" fontId="5" fillId="7" borderId="2" xfId="0" applyFont="1" applyFill="1" applyBorder="1" applyAlignment="1">
      <alignment horizontal="left" vertical="center" wrapText="1"/>
    </xf>
    <xf numFmtId="0" fontId="5" fillId="7" borderId="2" xfId="0" applyFont="1" applyFill="1" applyBorder="1" applyAlignment="1">
      <alignment horizontal="center" vertical="center" wrapText="1"/>
    </xf>
    <xf numFmtId="0" fontId="5" fillId="8" borderId="2" xfId="0" applyFont="1" applyFill="1" applyBorder="1" applyAlignment="1">
      <alignment horizontal="left" vertical="center" wrapText="1"/>
    </xf>
    <xf numFmtId="0" fontId="0" fillId="0" borderId="0" xfId="0" applyAlignment="1">
      <alignment wrapText="1"/>
    </xf>
    <xf numFmtId="0" fontId="0" fillId="9" borderId="0" xfId="0" applyFill="1"/>
    <xf numFmtId="3" fontId="1" fillId="5" borderId="1" xfId="0" applyNumberFormat="1" applyFont="1" applyFill="1" applyBorder="1" applyAlignment="1">
      <alignment horizontal="center" vertical="center"/>
    </xf>
    <xf numFmtId="2" fontId="1" fillId="5" borderId="1" xfId="0" applyNumberFormat="1" applyFont="1" applyFill="1" applyBorder="1" applyAlignment="1">
      <alignment horizontal="center" vertical="center"/>
    </xf>
    <xf numFmtId="165" fontId="1" fillId="5" borderId="1" xfId="0" applyNumberFormat="1"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2" fontId="1" fillId="10" borderId="1" xfId="0" applyNumberFormat="1" applyFont="1" applyFill="1" applyBorder="1" applyAlignment="1">
      <alignment horizontal="center" vertical="center"/>
    </xf>
    <xf numFmtId="166" fontId="1" fillId="5" borderId="1" xfId="0" applyNumberFormat="1" applyFont="1" applyFill="1" applyBorder="1" applyAlignment="1">
      <alignment horizontal="center" vertical="center"/>
    </xf>
    <xf numFmtId="167" fontId="1" fillId="5" borderId="1" xfId="0" applyNumberFormat="1" applyFont="1" applyFill="1" applyBorder="1" applyAlignment="1">
      <alignment horizontal="center" vertical="center"/>
    </xf>
    <xf numFmtId="0" fontId="2" fillId="11" borderId="3" xfId="0" applyFont="1" applyFill="1" applyBorder="1" applyAlignment="1">
      <alignment horizontal="center" vertical="center" wrapText="1"/>
    </xf>
    <xf numFmtId="0" fontId="2" fillId="11" borderId="4" xfId="0" applyFont="1" applyFill="1" applyBorder="1" applyAlignment="1">
      <alignment horizontal="center" vertical="center" wrapText="1"/>
    </xf>
    <xf numFmtId="2" fontId="1" fillId="6" borderId="1" xfId="0" applyNumberFormat="1" applyFont="1" applyFill="1" applyBorder="1" applyAlignment="1">
      <alignment horizontal="center" vertical="center"/>
    </xf>
    <xf numFmtId="0" fontId="0" fillId="0" borderId="0" xfId="0" applyFill="1" applyAlignment="1">
      <alignment wrapText="1"/>
    </xf>
    <xf numFmtId="2" fontId="1" fillId="5" borderId="0" xfId="0" applyNumberFormat="1" applyFont="1" applyFill="1" applyBorder="1" applyAlignment="1">
      <alignment horizontal="center" vertical="center"/>
    </xf>
    <xf numFmtId="0" fontId="2" fillId="3" borderId="0"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3" xfId="0" applyFont="1" applyFill="1" applyBorder="1" applyAlignment="1">
      <alignment horizontal="center" vertical="center" wrapText="1"/>
    </xf>
    <xf numFmtId="166" fontId="7" fillId="5" borderId="1" xfId="0" applyNumberFormat="1" applyFont="1" applyFill="1" applyBorder="1" applyAlignment="1">
      <alignment horizontal="center" vertical="center"/>
    </xf>
    <xf numFmtId="3" fontId="7" fillId="5" borderId="1" xfId="0" applyNumberFormat="1" applyFont="1" applyFill="1" applyBorder="1" applyAlignment="1">
      <alignment horizontal="center" vertical="center"/>
    </xf>
    <xf numFmtId="165" fontId="7" fillId="5" borderId="1" xfId="0" applyNumberFormat="1" applyFont="1" applyFill="1" applyBorder="1" applyAlignment="1">
      <alignment horizontal="center" vertical="center"/>
    </xf>
    <xf numFmtId="2" fontId="7" fillId="5" borderId="1" xfId="0" applyNumberFormat="1" applyFont="1" applyFill="1" applyBorder="1" applyAlignment="1">
      <alignment horizontal="center" vertical="center"/>
    </xf>
    <xf numFmtId="167" fontId="7" fillId="5" borderId="1" xfId="0" applyNumberFormat="1" applyFont="1" applyFill="1" applyBorder="1" applyAlignment="1">
      <alignment horizontal="center" vertical="center"/>
    </xf>
    <xf numFmtId="167" fontId="7" fillId="12" borderId="1" xfId="0" applyNumberFormat="1" applyFont="1" applyFill="1" applyBorder="1" applyAlignment="1">
      <alignment horizontal="center" vertical="center"/>
    </xf>
    <xf numFmtId="2" fontId="7" fillId="12" borderId="1" xfId="0" applyNumberFormat="1" applyFont="1" applyFill="1" applyBorder="1" applyAlignment="1">
      <alignment horizontal="center" vertical="center"/>
    </xf>
    <xf numFmtId="165" fontId="0" fillId="0" borderId="0" xfId="0" applyNumberFormat="1"/>
    <xf numFmtId="0" fontId="6" fillId="0" borderId="3" xfId="0" applyFont="1" applyFill="1" applyBorder="1" applyAlignment="1">
      <alignment horizontal="center" vertical="center" wrapText="1"/>
    </xf>
    <xf numFmtId="2" fontId="7" fillId="0" borderId="0" xfId="0" applyNumberFormat="1" applyFont="1" applyFill="1" applyBorder="1" applyAlignment="1">
      <alignment horizontal="center" vertical="center"/>
    </xf>
    <xf numFmtId="167" fontId="7" fillId="0" borderId="1" xfId="0" applyNumberFormat="1" applyFont="1" applyFill="1" applyBorder="1" applyAlignment="1">
      <alignment horizontal="center" vertical="center"/>
    </xf>
    <xf numFmtId="3" fontId="1" fillId="5" borderId="0" xfId="0" applyNumberFormat="1" applyFont="1" applyFill="1" applyBorder="1" applyAlignment="1">
      <alignment horizontal="center" vertical="center"/>
    </xf>
    <xf numFmtId="165" fontId="1" fillId="5" borderId="0" xfId="0" applyNumberFormat="1" applyFont="1" applyFill="1" applyBorder="1" applyAlignment="1">
      <alignment horizontal="center" vertical="center"/>
    </xf>
    <xf numFmtId="0" fontId="1" fillId="5" borderId="0" xfId="0" applyFont="1" applyFill="1" applyBorder="1" applyAlignment="1">
      <alignment horizontal="center" vertical="center"/>
    </xf>
    <xf numFmtId="2" fontId="0" fillId="0" borderId="5" xfId="0" applyNumberFormat="1" applyBorder="1"/>
    <xf numFmtId="10" fontId="0" fillId="6" borderId="0" xfId="0" applyNumberFormat="1" applyFill="1"/>
    <xf numFmtId="2" fontId="7" fillId="5" borderId="3" xfId="0" applyNumberFormat="1"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Statics!$E$2</c:f>
              <c:strCache>
                <c:ptCount val="1"/>
                <c:pt idx="0">
                  <c:v>LCOE (production)</c:v>
                </c:pt>
              </c:strCache>
            </c:strRef>
          </c:tx>
          <c:spPr>
            <a:ln w="28575" cap="rnd">
              <a:solidFill>
                <a:schemeClr val="accent1"/>
              </a:solidFill>
              <a:round/>
            </a:ln>
            <a:effectLst/>
          </c:spPr>
          <c:marker>
            <c:symbol val="none"/>
          </c:marker>
          <c:val>
            <c:numRef>
              <c:f>Statics!$E$3:$E$43</c:f>
              <c:numCache>
                <c:formatCode>0.00</c:formatCode>
                <c:ptCount val="41"/>
                <c:pt idx="0">
                  <c:v>71.166889341795084</c:v>
                </c:pt>
                <c:pt idx="1">
                  <c:v>69.344345933298527</c:v>
                </c:pt>
                <c:pt idx="2">
                  <c:v>67.514271268072548</c:v>
                </c:pt>
                <c:pt idx="3">
                  <c:v>65.67954381273438</c:v>
                </c:pt>
                <c:pt idx="4">
                  <c:v>63.842894533869668</c:v>
                </c:pt>
                <c:pt idx="5">
                  <c:v>62.006901597907259</c:v>
                </c:pt>
                <c:pt idx="6">
                  <c:v>60.173987375092231</c:v>
                </c:pt>
                <c:pt idx="7">
                  <c:v>58.34641748935924</c:v>
                </c:pt>
                <c:pt idx="8">
                  <c:v>56.979747304529084</c:v>
                </c:pt>
                <c:pt idx="9">
                  <c:v>55.726181921036755</c:v>
                </c:pt>
                <c:pt idx="10">
                  <c:v>54.480381946104771</c:v>
                </c:pt>
                <c:pt idx="11">
                  <c:v>53.300498155224815</c:v>
                </c:pt>
                <c:pt idx="12">
                  <c:v>52.34623109248102</c:v>
                </c:pt>
                <c:pt idx="13">
                  <c:v>51.400466293717948</c:v>
                </c:pt>
                <c:pt idx="14">
                  <c:v>50.463884246944289</c:v>
                </c:pt>
                <c:pt idx="15">
                  <c:v>49.60323005770789</c:v>
                </c:pt>
                <c:pt idx="16">
                  <c:v>48.817722256967642</c:v>
                </c:pt>
                <c:pt idx="17">
                  <c:v>48.041521821890861</c:v>
                </c:pt>
                <c:pt idx="18">
                  <c:v>47.275015065977186</c:v>
                </c:pt>
                <c:pt idx="19">
                  <c:v>46.598790028105121</c:v>
                </c:pt>
                <c:pt idx="20">
                  <c:v>45.977024993214854</c:v>
                </c:pt>
                <c:pt idx="21">
                  <c:v>45.3641140025615</c:v>
                </c:pt>
                <c:pt idx="22">
                  <c:v>44.760261793364506</c:v>
                </c:pt>
                <c:pt idx="23">
                  <c:v>44.232520399114925</c:v>
                </c:pt>
                <c:pt idx="24">
                  <c:v>43.764353626081018</c:v>
                </c:pt>
                <c:pt idx="25">
                  <c:v>43.303824239816279</c:v>
                </c:pt>
                <c:pt idx="26">
                  <c:v>42.851034582743765</c:v>
                </c:pt>
                <c:pt idx="27">
                  <c:v>42.406075691974465</c:v>
                </c:pt>
                <c:pt idx="28">
                  <c:v>41.969028626600767</c:v>
                </c:pt>
                <c:pt idx="29">
                  <c:v>41.539965647260786</c:v>
                </c:pt>
                <c:pt idx="30">
                  <c:v>41.118951251578473</c:v>
                </c:pt>
                <c:pt idx="31">
                  <c:v>40.706043070919513</c:v>
                </c:pt>
                <c:pt idx="32">
                  <c:v>40.400646317716571</c:v>
                </c:pt>
                <c:pt idx="33">
                  <c:v>40.202373007790548</c:v>
                </c:pt>
                <c:pt idx="34">
                  <c:v>40.008222174646605</c:v>
                </c:pt>
                <c:pt idx="35">
                  <c:v>39.818212132277218</c:v>
                </c:pt>
                <c:pt idx="36">
                  <c:v>39.63235910381924</c:v>
                </c:pt>
                <c:pt idx="37">
                  <c:v>39.450677343690906</c:v>
                </c:pt>
                <c:pt idx="38">
                  <c:v>39.273179222933827</c:v>
                </c:pt>
                <c:pt idx="39">
                  <c:v>39.099875282843186</c:v>
                </c:pt>
                <c:pt idx="40">
                  <c:v>38.930774261793303</c:v>
                </c:pt>
              </c:numCache>
            </c:numRef>
          </c:val>
          <c:smooth val="0"/>
          <c:extLst>
            <c:ext xmlns:c16="http://schemas.microsoft.com/office/drawing/2014/chart" uri="{C3380CC4-5D6E-409C-BE32-E72D297353CC}">
              <c16:uniqueId val="{00000000-8601-4613-B912-536E9FFD146A}"/>
            </c:ext>
          </c:extLst>
        </c:ser>
        <c:dLbls>
          <c:showLegendKey val="0"/>
          <c:showVal val="0"/>
          <c:showCatName val="0"/>
          <c:showSerName val="0"/>
          <c:showPercent val="0"/>
          <c:showBubbleSize val="0"/>
        </c:dLbls>
        <c:smooth val="0"/>
        <c:axId val="339532191"/>
        <c:axId val="339533439"/>
      </c:lineChart>
      <c:catAx>
        <c:axId val="33953219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533439"/>
        <c:crosses val="autoZero"/>
        <c:auto val="1"/>
        <c:lblAlgn val="ctr"/>
        <c:lblOffset val="100"/>
        <c:noMultiLvlLbl val="0"/>
      </c:catAx>
      <c:valAx>
        <c:axId val="33953343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532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'reference yield (2)'!$F$40:$F$80</c:f>
              <c:numCache>
                <c:formatCode>0.000</c:formatCode>
                <c:ptCount val="41"/>
                <c:pt idx="0">
                  <c:v>1.29</c:v>
                </c:pt>
                <c:pt idx="1">
                  <c:v>1.29</c:v>
                </c:pt>
                <c:pt idx="2">
                  <c:v>1.29</c:v>
                </c:pt>
                <c:pt idx="3">
                  <c:v>1.29</c:v>
                </c:pt>
                <c:pt idx="4">
                  <c:v>1.2768578906773933</c:v>
                </c:pt>
                <c:pt idx="5">
                  <c:v>1.2401380319581452</c:v>
                </c:pt>
                <c:pt idx="6">
                  <c:v>1.2034797475018446</c:v>
                </c:pt>
                <c:pt idx="7">
                  <c:v>1.1669283497871847</c:v>
                </c:pt>
                <c:pt idx="8">
                  <c:v>1.1395949460905817</c:v>
                </c:pt>
                <c:pt idx="9">
                  <c:v>1.1145236384207351</c:v>
                </c:pt>
                <c:pt idx="10">
                  <c:v>1.0896076389220954</c:v>
                </c:pt>
                <c:pt idx="11">
                  <c:v>1.0660099631044964</c:v>
                </c:pt>
                <c:pt idx="12">
                  <c:v>1.0469246218496204</c:v>
                </c:pt>
                <c:pt idx="13">
                  <c:v>1.028009325874359</c:v>
                </c:pt>
                <c:pt idx="14">
                  <c:v>1.0092776849388858</c:v>
                </c:pt>
                <c:pt idx="15">
                  <c:v>0.99206460115415773</c:v>
                </c:pt>
                <c:pt idx="16">
                  <c:v>0.97635444513935277</c:v>
                </c:pt>
                <c:pt idx="17">
                  <c:v>0.96083043643781718</c:v>
                </c:pt>
                <c:pt idx="18">
                  <c:v>0.94550030131954377</c:v>
                </c:pt>
                <c:pt idx="19">
                  <c:v>0.93197580056210239</c:v>
                </c:pt>
                <c:pt idx="20">
                  <c:v>0.91954049986429709</c:v>
                </c:pt>
                <c:pt idx="21">
                  <c:v>0.90728228005123002</c:v>
                </c:pt>
                <c:pt idx="22">
                  <c:v>0.89520523586729017</c:v>
                </c:pt>
                <c:pt idx="23">
                  <c:v>0.88465040798229844</c:v>
                </c:pt>
                <c:pt idx="24">
                  <c:v>0.8752870725216203</c:v>
                </c:pt>
                <c:pt idx="25">
                  <c:v>0.8660764847963256</c:v>
                </c:pt>
                <c:pt idx="26">
                  <c:v>0.85702069165487527</c:v>
                </c:pt>
                <c:pt idx="27">
                  <c:v>0.8481215138394893</c:v>
                </c:pt>
                <c:pt idx="28">
                  <c:v>0.83938057253201537</c:v>
                </c:pt>
                <c:pt idx="29">
                  <c:v>0.8307993129452157</c:v>
                </c:pt>
                <c:pt idx="30">
                  <c:v>0.82237902503156945</c:v>
                </c:pt>
                <c:pt idx="31">
                  <c:v>0.81412086141839024</c:v>
                </c:pt>
                <c:pt idx="32">
                  <c:v>0.80801292635433142</c:v>
                </c:pt>
                <c:pt idx="33">
                  <c:v>0.80404746015581097</c:v>
                </c:pt>
                <c:pt idx="34">
                  <c:v>0.80016444349293203</c:v>
                </c:pt>
                <c:pt idx="35">
                  <c:v>0.79636424264554428</c:v>
                </c:pt>
                <c:pt idx="36">
                  <c:v>0.79264718207638474</c:v>
                </c:pt>
                <c:pt idx="37">
                  <c:v>0.79</c:v>
                </c:pt>
                <c:pt idx="38">
                  <c:v>0.79</c:v>
                </c:pt>
                <c:pt idx="39">
                  <c:v>0.79</c:v>
                </c:pt>
                <c:pt idx="40">
                  <c:v>0.79</c:v>
                </c:pt>
              </c:numCache>
            </c:numRef>
          </c:val>
          <c:smooth val="0"/>
          <c:extLst>
            <c:ext xmlns:c16="http://schemas.microsoft.com/office/drawing/2014/chart" uri="{C3380CC4-5D6E-409C-BE32-E72D297353CC}">
              <c16:uniqueId val="{00000000-C1DD-4513-B430-E4053A8844D3}"/>
            </c:ext>
          </c:extLst>
        </c:ser>
        <c:ser>
          <c:idx val="1"/>
          <c:order val="1"/>
          <c:spPr>
            <a:ln w="28575" cap="rnd">
              <a:solidFill>
                <a:schemeClr val="accent2"/>
              </a:solidFill>
              <a:round/>
            </a:ln>
            <a:effectLst/>
          </c:spPr>
          <c:marker>
            <c:symbol val="none"/>
          </c:marker>
          <c:val>
            <c:numRef>
              <c:f>'reference yield (2)'!$G$40:$G$80</c:f>
              <c:numCache>
                <c:formatCode>0.000</c:formatCode>
                <c:ptCount val="41"/>
                <c:pt idx="0">
                  <c:v>1.4233377868359016</c:v>
                </c:pt>
                <c:pt idx="1">
                  <c:v>1.3868869186659705</c:v>
                </c:pt>
                <c:pt idx="2">
                  <c:v>1.3502854253614509</c:v>
                </c:pt>
                <c:pt idx="3">
                  <c:v>1.3135908762546877</c:v>
                </c:pt>
                <c:pt idx="4">
                  <c:v>1.2768578906773933</c:v>
                </c:pt>
                <c:pt idx="5">
                  <c:v>1.2401380319581452</c:v>
                </c:pt>
                <c:pt idx="6">
                  <c:v>1.2034797475018446</c:v>
                </c:pt>
                <c:pt idx="7">
                  <c:v>1.1669283497871847</c:v>
                </c:pt>
                <c:pt idx="8">
                  <c:v>1.1395949460905817</c:v>
                </c:pt>
                <c:pt idx="9">
                  <c:v>1.1145236384207351</c:v>
                </c:pt>
                <c:pt idx="10">
                  <c:v>1.0896076389220954</c:v>
                </c:pt>
                <c:pt idx="11">
                  <c:v>1.0660099631044964</c:v>
                </c:pt>
                <c:pt idx="12">
                  <c:v>1.0469246218496204</c:v>
                </c:pt>
                <c:pt idx="13">
                  <c:v>1.028009325874359</c:v>
                </c:pt>
                <c:pt idx="14">
                  <c:v>1.0092776849388858</c:v>
                </c:pt>
                <c:pt idx="15">
                  <c:v>0.99206460115415773</c:v>
                </c:pt>
                <c:pt idx="16">
                  <c:v>0.97635444513935277</c:v>
                </c:pt>
                <c:pt idx="17">
                  <c:v>0.96083043643781718</c:v>
                </c:pt>
                <c:pt idx="18">
                  <c:v>0.94550030131954377</c:v>
                </c:pt>
                <c:pt idx="19">
                  <c:v>0.93197580056210239</c:v>
                </c:pt>
                <c:pt idx="20">
                  <c:v>0.91954049986429709</c:v>
                </c:pt>
                <c:pt idx="21">
                  <c:v>0.90728228005123002</c:v>
                </c:pt>
                <c:pt idx="22">
                  <c:v>0.89520523586729017</c:v>
                </c:pt>
                <c:pt idx="23">
                  <c:v>0.88465040798229844</c:v>
                </c:pt>
                <c:pt idx="24">
                  <c:v>0.8752870725216203</c:v>
                </c:pt>
                <c:pt idx="25">
                  <c:v>0.8660764847963256</c:v>
                </c:pt>
                <c:pt idx="26">
                  <c:v>0.85702069165487527</c:v>
                </c:pt>
                <c:pt idx="27">
                  <c:v>0.8481215138394893</c:v>
                </c:pt>
                <c:pt idx="28">
                  <c:v>0.83938057253201537</c:v>
                </c:pt>
                <c:pt idx="29">
                  <c:v>0.8307993129452157</c:v>
                </c:pt>
                <c:pt idx="30">
                  <c:v>0.82237902503156945</c:v>
                </c:pt>
                <c:pt idx="31">
                  <c:v>0.81412086141839024</c:v>
                </c:pt>
                <c:pt idx="32">
                  <c:v>0.80801292635433142</c:v>
                </c:pt>
                <c:pt idx="33">
                  <c:v>0.80404746015581097</c:v>
                </c:pt>
                <c:pt idx="34">
                  <c:v>0.80016444349293203</c:v>
                </c:pt>
                <c:pt idx="35">
                  <c:v>0.79636424264554428</c:v>
                </c:pt>
                <c:pt idx="36">
                  <c:v>0.79264718207638474</c:v>
                </c:pt>
                <c:pt idx="37">
                  <c:v>0.78901354687381808</c:v>
                </c:pt>
                <c:pt idx="38">
                  <c:v>0.78546358445867648</c:v>
                </c:pt>
                <c:pt idx="39">
                  <c:v>0.78199750565686366</c:v>
                </c:pt>
                <c:pt idx="40">
                  <c:v>0.77861548523586599</c:v>
                </c:pt>
              </c:numCache>
            </c:numRef>
          </c:val>
          <c:smooth val="0"/>
          <c:extLst>
            <c:ext xmlns:c16="http://schemas.microsoft.com/office/drawing/2014/chart" uri="{C3380CC4-5D6E-409C-BE32-E72D297353CC}">
              <c16:uniqueId val="{00000002-C1DD-4513-B430-E4053A8844D3}"/>
            </c:ext>
          </c:extLst>
        </c:ser>
        <c:dLbls>
          <c:showLegendKey val="0"/>
          <c:showVal val="0"/>
          <c:showCatName val="0"/>
          <c:showSerName val="0"/>
          <c:showPercent val="0"/>
          <c:showBubbleSize val="0"/>
        </c:dLbls>
        <c:smooth val="0"/>
        <c:axId val="64096639"/>
        <c:axId val="64097055"/>
      </c:lineChart>
      <c:catAx>
        <c:axId val="6409663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097055"/>
        <c:crosses val="autoZero"/>
        <c:auto val="1"/>
        <c:lblAlgn val="ctr"/>
        <c:lblOffset val="100"/>
        <c:noMultiLvlLbl val="0"/>
      </c:catAx>
      <c:valAx>
        <c:axId val="64097055"/>
        <c:scaling>
          <c:orientation val="minMax"/>
          <c:max val="1.45"/>
          <c:min val="0.60000000000000009"/>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096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turbines!$F$12:$AS$12</c:f>
              <c:numCache>
                <c:formatCode>General</c:formatCode>
                <c:ptCount val="40"/>
                <c:pt idx="0">
                  <c:v>0.78075792073064976</c:v>
                </c:pt>
                <c:pt idx="1">
                  <c:v>0.78596719723775565</c:v>
                </c:pt>
                <c:pt idx="2">
                  <c:v>0.79107535990222566</c:v>
                </c:pt>
                <c:pt idx="3">
                  <c:v>0.79608179180221972</c:v>
                </c:pt>
                <c:pt idx="4">
                  <c:v>0.80098684037197165</c:v>
                </c:pt>
                <c:pt idx="5">
                  <c:v>0.80579175244131651</c:v>
                </c:pt>
                <c:pt idx="6">
                  <c:v>0.8104986057356437</c:v>
                </c:pt>
                <c:pt idx="7">
                  <c:v>0.81511023720407461</c:v>
                </c:pt>
                <c:pt idx="8">
                  <c:v>0.8196301686200963</c:v>
                </c:pt>
                <c:pt idx="9">
                  <c:v>0.82406252999737517</c:v>
                </c:pt>
                <c:pt idx="10">
                  <c:v>0.82841198146607808</c:v>
                </c:pt>
                <c:pt idx="11">
                  <c:v>0.83268363434693837</c:v>
                </c:pt>
                <c:pt idx="12">
                  <c:v>0.83688297223069052</c:v>
                </c:pt>
                <c:pt idx="13">
                  <c:v>0.84101577291235374</c:v>
                </c:pt>
                <c:pt idx="14">
                  <c:v>0.84508803203988292</c:v>
                </c:pt>
                <c:pt idx="15">
                  <c:v>0.84910588931465247</c:v>
                </c:pt>
                <c:pt idx="16">
                  <c:v>0.8530755580294983</c:v>
                </c:pt>
                <c:pt idx="17">
                  <c:v>0.85700325865268812</c:v>
                </c:pt>
                <c:pt idx="18">
                  <c:v>0.8608951570686153</c:v>
                </c:pt>
                <c:pt idx="19">
                  <c:v>0.8647573079740668</c:v>
                </c:pt>
                <c:pt idx="20">
                  <c:v>0.86859560380862377</c:v>
                </c:pt>
                <c:pt idx="21">
                  <c:v>0.87241572947469548</c:v>
                </c:pt>
                <c:pt idx="22">
                  <c:v>0.8762231229819426</c:v>
                </c:pt>
                <c:pt idx="23">
                  <c:v>0.8800229420365473</c:v>
                </c:pt>
                <c:pt idx="24">
                  <c:v>0.88382003649129559</c:v>
                </c:pt>
                <c:pt idx="25">
                  <c:v>0.88761892648011187</c:v>
                </c:pt>
                <c:pt idx="26">
                  <c:v>0.89142378598198402</c:v>
                </c:pt>
                <c:pt idx="27">
                  <c:v>0.89523843149495719</c:v>
                </c:pt>
                <c:pt idx="28">
                  <c:v>0.89906631545097782</c:v>
                </c:pt>
                <c:pt idx="29">
                  <c:v>0.90291052396642679</c:v>
                </c:pt>
                <c:pt idx="30">
                  <c:v>0.90677377850015706</c:v>
                </c:pt>
                <c:pt idx="31">
                  <c:v>0.91065844097962001</c:v>
                </c:pt>
                <c:pt idx="32">
                  <c:v>0.91456652195466848</c:v>
                </c:pt>
                <c:pt idx="33">
                  <c:v>0.91849969134647513</c:v>
                </c:pt>
                <c:pt idx="34">
                  <c:v>0.92245929137406646</c:v>
                </c:pt>
                <c:pt idx="35">
                  <c:v>0.92644635126177255</c:v>
                </c:pt>
                <c:pt idx="36">
                  <c:v>0.93046160335609918</c:v>
                </c:pt>
                <c:pt idx="37">
                  <c:v>0.93450550030873769</c:v>
                </c:pt>
                <c:pt idx="38">
                  <c:v>0.94514156726000864</c:v>
                </c:pt>
                <c:pt idx="39">
                  <c:v>0.95551969126846548</c:v>
                </c:pt>
              </c:numCache>
            </c:numRef>
          </c:val>
          <c:smooth val="0"/>
          <c:extLst>
            <c:ext xmlns:c16="http://schemas.microsoft.com/office/drawing/2014/chart" uri="{C3380CC4-5D6E-409C-BE32-E72D297353CC}">
              <c16:uniqueId val="{00000000-27E3-49C2-8C08-A881C7A9E445}"/>
            </c:ext>
          </c:extLst>
        </c:ser>
        <c:ser>
          <c:idx val="1"/>
          <c:order val="1"/>
          <c:spPr>
            <a:ln w="28575" cap="rnd">
              <a:solidFill>
                <a:schemeClr val="accent2"/>
              </a:solidFill>
              <a:round/>
            </a:ln>
            <a:effectLst/>
          </c:spPr>
          <c:marker>
            <c:symbol val="none"/>
          </c:marker>
          <c:val>
            <c:numRef>
              <c:f>turbines!$F$13:$AS$13</c:f>
              <c:numCache>
                <c:formatCode>General</c:formatCode>
                <c:ptCount val="40"/>
                <c:pt idx="0">
                  <c:v>1.1080283730897826</c:v>
                </c:pt>
                <c:pt idx="1">
                  <c:v>1.1579051909763258</c:v>
                </c:pt>
                <c:pt idx="2">
                  <c:v>1.1519415163549025</c:v>
                </c:pt>
                <c:pt idx="3">
                  <c:v>1.1462190248437714</c:v>
                </c:pt>
                <c:pt idx="4">
                  <c:v>1.1407319261653215</c:v>
                </c:pt>
                <c:pt idx="5">
                  <c:v>1.1354737577161613</c:v>
                </c:pt>
                <c:pt idx="6">
                  <c:v>1.1304375361602652</c:v>
                </c:pt>
                <c:pt idx="7">
                  <c:v>1.1256158927245266</c:v>
                </c:pt>
                <c:pt idx="8">
                  <c:v>1.121001191765044</c:v>
                </c:pt>
                <c:pt idx="9">
                  <c:v>1.1165856330319766</c:v>
                </c:pt>
                <c:pt idx="10">
                  <c:v>1.1123613386140319</c:v>
                </c:pt>
                <c:pt idx="11">
                  <c:v>1.1083204258680257</c:v>
                </c:pt>
                <c:pt idx="12">
                  <c:v>1.1044550677963079</c:v>
                </c:pt>
                <c:pt idx="13">
                  <c:v>1.1007575423740616</c:v>
                </c:pt>
                <c:pt idx="14">
                  <c:v>1.0972202722873885</c:v>
                </c:pt>
                <c:pt idx="15">
                  <c:v>1.0938358564502311</c:v>
                </c:pt>
                <c:pt idx="16">
                  <c:v>1.09059709454538</c:v>
                </c:pt>
                <c:pt idx="17">
                  <c:v>1.087497005697494</c:v>
                </c:pt>
                <c:pt idx="18">
                  <c:v>1.0845288422456916</c:v>
                </c:pt>
                <c:pt idx="19">
                  <c:v>1.0816860994473712</c:v>
                </c:pt>
                <c:pt idx="20">
                  <c:v>1.0789625218185712</c:v>
                </c:pt>
                <c:pt idx="21">
                  <c:v>1.0763521067021451</c:v>
                </c:pt>
                <c:pt idx="22">
                  <c:v>1.0738491055548423</c:v>
                </c:pt>
                <c:pt idx="23">
                  <c:v>1.0714480233581518</c:v>
                </c:pt>
                <c:pt idx="24">
                  <c:v>1.0691436164850727</c:v>
                </c:pt>
                <c:pt idx="25">
                  <c:v>1.06693088929477</c:v>
                </c:pt>
                <c:pt idx="26">
                  <c:v>1.0648050896779981</c:v>
                </c:pt>
                <c:pt idx="27">
                  <c:v>1.062761703736836</c:v>
                </c:pt>
                <c:pt idx="28">
                  <c:v>1.0607964497511533</c:v>
                </c:pt>
                <c:pt idx="29">
                  <c:v>1.0589052715598661</c:v>
                </c:pt>
                <c:pt idx="30">
                  <c:v>1.0570843314661587</c:v>
                </c:pt>
                <c:pt idx="31">
                  <c:v>1.0553300027612702</c:v>
                </c:pt>
                <c:pt idx="32">
                  <c:v>1.0536388619501185</c:v>
                </c:pt>
                <c:pt idx="33">
                  <c:v>1.0520076807531513</c:v>
                </c:pt>
                <c:pt idx="34">
                  <c:v>1.0504334179516928</c:v>
                </c:pt>
                <c:pt idx="35">
                  <c:v>1.0489132111380575</c:v>
                </c:pt>
                <c:pt idx="36">
                  <c:v>1.0474443684265575</c:v>
                </c:pt>
                <c:pt idx="37">
                  <c:v>1.0460243601768107</c:v>
                </c:pt>
                <c:pt idx="38">
                  <c:v>1.0446508107762946</c:v>
                </c:pt>
                <c:pt idx="39">
                  <c:v>1.0433214905247914</c:v>
                </c:pt>
              </c:numCache>
            </c:numRef>
          </c:val>
          <c:smooth val="0"/>
          <c:extLst>
            <c:ext xmlns:c16="http://schemas.microsoft.com/office/drawing/2014/chart" uri="{C3380CC4-5D6E-409C-BE32-E72D297353CC}">
              <c16:uniqueId val="{00000001-27E3-49C2-8C08-A881C7A9E445}"/>
            </c:ext>
          </c:extLst>
        </c:ser>
        <c:dLbls>
          <c:showLegendKey val="0"/>
          <c:showVal val="0"/>
          <c:showCatName val="0"/>
          <c:showSerName val="0"/>
          <c:showPercent val="0"/>
          <c:showBubbleSize val="0"/>
        </c:dLbls>
        <c:smooth val="0"/>
        <c:axId val="345029903"/>
        <c:axId val="345030319"/>
      </c:lineChart>
      <c:catAx>
        <c:axId val="34502990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5030319"/>
        <c:crosses val="autoZero"/>
        <c:auto val="1"/>
        <c:lblAlgn val="ctr"/>
        <c:lblOffset val="100"/>
        <c:noMultiLvlLbl val="0"/>
      </c:catAx>
      <c:valAx>
        <c:axId val="3450303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50299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'reference yield'!$G$39:$G$79</c:f>
              <c:numCache>
                <c:formatCode>0.000</c:formatCode>
                <c:ptCount val="41"/>
                <c:pt idx="0">
                  <c:v>1.29</c:v>
                </c:pt>
                <c:pt idx="1">
                  <c:v>1.29</c:v>
                </c:pt>
                <c:pt idx="2">
                  <c:v>1.29</c:v>
                </c:pt>
                <c:pt idx="3">
                  <c:v>1.29</c:v>
                </c:pt>
                <c:pt idx="4">
                  <c:v>1.29</c:v>
                </c:pt>
                <c:pt idx="5">
                  <c:v>1.29</c:v>
                </c:pt>
                <c:pt idx="6">
                  <c:v>1.2743673925552852</c:v>
                </c:pt>
                <c:pt idx="7">
                  <c:v>1.2389162778267182</c:v>
                </c:pt>
                <c:pt idx="8">
                  <c:v>1.2035240314838134</c:v>
                </c:pt>
                <c:pt idx="9">
                  <c:v>1.1682313902883588</c:v>
                </c:pt>
                <c:pt idx="10">
                  <c:v>1.1413605715885309</c:v>
                </c:pt>
                <c:pt idx="11">
                  <c:v>1.1171422499969037</c:v>
                </c:pt>
                <c:pt idx="12">
                  <c:v>1.0930663619490015</c:v>
                </c:pt>
                <c:pt idx="13">
                  <c:v>1.0693418665952301</c:v>
                </c:pt>
                <c:pt idx="14">
                  <c:v>1.050885244104016</c:v>
                </c:pt>
                <c:pt idx="15">
                  <c:v>1.0325843440406586</c:v>
                </c:pt>
                <c:pt idx="16">
                  <c:v>1.0144516834754942</c:v>
                </c:pt>
                <c:pt idx="17">
                  <c:v>0.99699884727000609</c:v>
                </c:pt>
                <c:pt idx="18">
                  <c:v>0.98177336833628914</c:v>
                </c:pt>
                <c:pt idx="19">
                  <c:v>0.96671873671201014</c:v>
                </c:pt>
                <c:pt idx="20">
                  <c:v>0.95184218500891715</c:v>
                </c:pt>
                <c:pt idx="21">
                  <c:v>0.93762518541059026</c:v>
                </c:pt>
                <c:pt idx="22">
                  <c:v>0.92554057857983074</c:v>
                </c:pt>
                <c:pt idx="23">
                  <c:v>0.9136190324632808</c:v>
                </c:pt>
                <c:pt idx="24">
                  <c:v>0.90186445314091412</c:v>
                </c:pt>
                <c:pt idx="25">
                  <c:v>0.89028033127322603</c:v>
                </c:pt>
                <c:pt idx="26">
                  <c:v>0.88109582686483112</c:v>
                </c:pt>
                <c:pt idx="27">
                  <c:v>0.87210847330481289</c:v>
                </c:pt>
                <c:pt idx="28">
                  <c:v>0.86326419021051504</c:v>
                </c:pt>
                <c:pt idx="29">
                  <c:v>0.85456475044362468</c:v>
                </c:pt>
                <c:pt idx="30">
                  <c:v>0.8460117378142058</c:v>
                </c:pt>
                <c:pt idx="31">
                  <c:v>0.83760656862499605</c:v>
                </c:pt>
                <c:pt idx="32">
                  <c:v>0.82935051083459566</c:v>
                </c:pt>
                <c:pt idx="33">
                  <c:v>0.82124470090386237</c:v>
                </c:pt>
                <c:pt idx="34">
                  <c:v>0.81329015841643137</c:v>
                </c:pt>
                <c:pt idx="35">
                  <c:v>0.8077438992932271</c:v>
                </c:pt>
                <c:pt idx="36">
                  <c:v>0.80391922139223415</c:v>
                </c:pt>
                <c:pt idx="37">
                  <c:v>0.80017141361294786</c:v>
                </c:pt>
                <c:pt idx="38">
                  <c:v>0.79650080498815523</c:v>
                </c:pt>
                <c:pt idx="39">
                  <c:v>0.79</c:v>
                </c:pt>
                <c:pt idx="40">
                  <c:v>0.79</c:v>
                </c:pt>
              </c:numCache>
            </c:numRef>
          </c:val>
          <c:smooth val="0"/>
          <c:extLst>
            <c:ext xmlns:c16="http://schemas.microsoft.com/office/drawing/2014/chart" uri="{C3380CC4-5D6E-409C-BE32-E72D297353CC}">
              <c16:uniqueId val="{00000000-5FF4-43E5-87EA-C1A3BC30E02B}"/>
            </c:ext>
          </c:extLst>
        </c:ser>
        <c:dLbls>
          <c:showLegendKey val="0"/>
          <c:showVal val="0"/>
          <c:showCatName val="0"/>
          <c:showSerName val="0"/>
          <c:showPercent val="0"/>
          <c:showBubbleSize val="0"/>
        </c:dLbls>
        <c:smooth val="0"/>
        <c:axId val="64096639"/>
        <c:axId val="64097055"/>
      </c:lineChart>
      <c:catAx>
        <c:axId val="6409663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097055"/>
        <c:crosses val="autoZero"/>
        <c:auto val="1"/>
        <c:lblAlgn val="ctr"/>
        <c:lblOffset val="100"/>
        <c:noMultiLvlLbl val="0"/>
      </c:catAx>
      <c:valAx>
        <c:axId val="64097055"/>
        <c:scaling>
          <c:orientation val="minMax"/>
          <c:max val="1.35"/>
          <c:min val="0.70000000000000007"/>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096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cs-CZ"/>
              <a:t>LCOE to production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'random graphs'!$D$2</c:f>
              <c:strCache>
                <c:ptCount val="1"/>
                <c:pt idx="0">
                  <c:v>Estimated production</c:v>
                </c:pt>
              </c:strCache>
            </c:strRef>
          </c:tx>
          <c:spPr>
            <a:solidFill>
              <a:schemeClr val="accent2"/>
            </a:solidFill>
            <a:ln>
              <a:noFill/>
            </a:ln>
            <a:effectLst/>
          </c:spPr>
          <c:invertIfNegative val="0"/>
          <c:val>
            <c:numRef>
              <c:f>'random graphs'!$D$3:$D$11</c:f>
              <c:numCache>
                <c:formatCode>#,##0</c:formatCode>
                <c:ptCount val="9"/>
                <c:pt idx="0">
                  <c:v>1813831.398047609</c:v>
                </c:pt>
                <c:pt idx="1">
                  <c:v>2072280.6587305926</c:v>
                </c:pt>
                <c:pt idx="2">
                  <c:v>2329806.374884008</c:v>
                </c:pt>
                <c:pt idx="3">
                  <c:v>2591100.6190281645</c:v>
                </c:pt>
                <c:pt idx="4">
                  <c:v>2850176.0057661352</c:v>
                </c:pt>
                <c:pt idx="5">
                  <c:v>3109237.5629919362</c:v>
                </c:pt>
                <c:pt idx="6">
                  <c:v>3368278.5060058031</c:v>
                </c:pt>
                <c:pt idx="7">
                  <c:v>3627280.3347356222</c:v>
                </c:pt>
                <c:pt idx="8">
                  <c:v>3886200.7990905871</c:v>
                </c:pt>
              </c:numCache>
            </c:numRef>
          </c:val>
          <c:extLst>
            <c:ext xmlns:c16="http://schemas.microsoft.com/office/drawing/2014/chart" uri="{C3380CC4-5D6E-409C-BE32-E72D297353CC}">
              <c16:uniqueId val="{00000001-2FD8-4BF1-8605-AA09E4C8D14B}"/>
            </c:ext>
          </c:extLst>
        </c:ser>
        <c:dLbls>
          <c:showLegendKey val="0"/>
          <c:showVal val="0"/>
          <c:showCatName val="0"/>
          <c:showSerName val="0"/>
          <c:showPercent val="0"/>
          <c:showBubbleSize val="0"/>
        </c:dLbls>
        <c:gapWidth val="150"/>
        <c:axId val="1552404079"/>
        <c:axId val="1552413647"/>
      </c:barChart>
      <c:lineChart>
        <c:grouping val="standard"/>
        <c:varyColors val="0"/>
        <c:ser>
          <c:idx val="0"/>
          <c:order val="0"/>
          <c:tx>
            <c:strRef>
              <c:f>'random graphs'!$C$2</c:f>
              <c:strCache>
                <c:ptCount val="1"/>
                <c:pt idx="0">
                  <c:v>LCOE</c:v>
                </c:pt>
              </c:strCache>
            </c:strRef>
          </c:tx>
          <c:spPr>
            <a:ln w="28575" cap="rnd">
              <a:solidFill>
                <a:schemeClr val="accent1"/>
              </a:solidFill>
              <a:round/>
            </a:ln>
            <a:effectLst/>
          </c:spPr>
          <c:marker>
            <c:symbol val="none"/>
          </c:marker>
          <c:cat>
            <c:numRef>
              <c:f>'random graphs'!$B$3:$B$11</c:f>
              <c:numCache>
                <c:formatCode>General</c:formatCode>
                <c:ptCount val="9"/>
                <c:pt idx="0">
                  <c:v>0.7</c:v>
                </c:pt>
                <c:pt idx="1">
                  <c:v>0.8</c:v>
                </c:pt>
                <c:pt idx="2">
                  <c:v>0.9</c:v>
                </c:pt>
                <c:pt idx="3">
                  <c:v>1</c:v>
                </c:pt>
                <c:pt idx="4">
                  <c:v>1.1000000000000001</c:v>
                </c:pt>
                <c:pt idx="5">
                  <c:v>1.2</c:v>
                </c:pt>
                <c:pt idx="6">
                  <c:v>1.3</c:v>
                </c:pt>
                <c:pt idx="7">
                  <c:v>1.4</c:v>
                </c:pt>
                <c:pt idx="8">
                  <c:v>1.5</c:v>
                </c:pt>
              </c:numCache>
            </c:numRef>
          </c:cat>
          <c:val>
            <c:numRef>
              <c:f>'random graphs'!$C$3:$C$11</c:f>
              <c:numCache>
                <c:formatCode>0.00</c:formatCode>
                <c:ptCount val="9"/>
                <c:pt idx="0">
                  <c:v>64.5</c:v>
                </c:pt>
                <c:pt idx="1">
                  <c:v>57.999999999999993</c:v>
                </c:pt>
                <c:pt idx="2">
                  <c:v>53.5</c:v>
                </c:pt>
                <c:pt idx="3">
                  <c:v>50</c:v>
                </c:pt>
                <c:pt idx="4">
                  <c:v>47</c:v>
                </c:pt>
                <c:pt idx="5">
                  <c:v>44.5</c:v>
                </c:pt>
                <c:pt idx="6">
                  <c:v>42.5</c:v>
                </c:pt>
                <c:pt idx="7">
                  <c:v>40.5</c:v>
                </c:pt>
                <c:pt idx="8">
                  <c:v>39.5</c:v>
                </c:pt>
              </c:numCache>
            </c:numRef>
          </c:val>
          <c:smooth val="0"/>
          <c:extLst>
            <c:ext xmlns:c16="http://schemas.microsoft.com/office/drawing/2014/chart" uri="{C3380CC4-5D6E-409C-BE32-E72D297353CC}">
              <c16:uniqueId val="{00000000-2FD8-4BF1-8605-AA09E4C8D14B}"/>
            </c:ext>
          </c:extLst>
        </c:ser>
        <c:dLbls>
          <c:showLegendKey val="0"/>
          <c:showVal val="0"/>
          <c:showCatName val="0"/>
          <c:showSerName val="0"/>
          <c:showPercent val="0"/>
          <c:showBubbleSize val="0"/>
        </c:dLbls>
        <c:marker val="1"/>
        <c:smooth val="0"/>
        <c:axId val="958826447"/>
        <c:axId val="958827695"/>
      </c:lineChart>
      <c:catAx>
        <c:axId val="958826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827695"/>
        <c:crosses val="autoZero"/>
        <c:auto val="1"/>
        <c:lblAlgn val="ctr"/>
        <c:lblOffset val="100"/>
        <c:noMultiLvlLbl val="0"/>
      </c:catAx>
      <c:valAx>
        <c:axId val="95882769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826447"/>
        <c:crosses val="autoZero"/>
        <c:crossBetween val="between"/>
      </c:valAx>
      <c:valAx>
        <c:axId val="1552413647"/>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2404079"/>
        <c:crosses val="max"/>
        <c:crossBetween val="between"/>
      </c:valAx>
      <c:catAx>
        <c:axId val="1552404079"/>
        <c:scaling>
          <c:orientation val="minMax"/>
        </c:scaling>
        <c:delete val="1"/>
        <c:axPos val="b"/>
        <c:majorTickMark val="out"/>
        <c:minorTickMark val="none"/>
        <c:tickLblPos val="nextTo"/>
        <c:crossAx val="155241364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36059</xdr:colOff>
      <xdr:row>44</xdr:row>
      <xdr:rowOff>142875</xdr:rowOff>
    </xdr:from>
    <xdr:to>
      <xdr:col>7</xdr:col>
      <xdr:colOff>0</xdr:colOff>
      <xdr:row>59</xdr:row>
      <xdr:rowOff>35379</xdr:rowOff>
    </xdr:to>
    <xdr:graphicFrame macro="">
      <xdr:nvGraphicFramePr>
        <xdr:cNvPr id="2" name="Chart 1">
          <a:extLst>
            <a:ext uri="{FF2B5EF4-FFF2-40B4-BE49-F238E27FC236}">
              <a16:creationId xmlns:a16="http://schemas.microsoft.com/office/drawing/2014/main" id="{8F56EBE1-F2C9-4E09-85A7-B4F5DE546F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14</xdr:col>
      <xdr:colOff>161924</xdr:colOff>
      <xdr:row>38</xdr:row>
      <xdr:rowOff>38100</xdr:rowOff>
    </xdr:from>
    <xdr:to>
      <xdr:col>25</xdr:col>
      <xdr:colOff>438149</xdr:colOff>
      <xdr:row>56</xdr:row>
      <xdr:rowOff>28575</xdr:rowOff>
    </xdr:to>
    <xdr:graphicFrame macro="">
      <xdr:nvGraphicFramePr>
        <xdr:cNvPr id="2" name="Chart 1">
          <a:extLst>
            <a:ext uri="{FF2B5EF4-FFF2-40B4-BE49-F238E27FC236}">
              <a16:creationId xmlns:a16="http://schemas.microsoft.com/office/drawing/2014/main" id="{87671629-8A77-4574-A12B-0CFDA5BCFA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604837</xdr:colOff>
      <xdr:row>14</xdr:row>
      <xdr:rowOff>23812</xdr:rowOff>
    </xdr:from>
    <xdr:to>
      <xdr:col>12</xdr:col>
      <xdr:colOff>300037</xdr:colOff>
      <xdr:row>28</xdr:row>
      <xdr:rowOff>100012</xdr:rowOff>
    </xdr:to>
    <xdr:graphicFrame macro="">
      <xdr:nvGraphicFramePr>
        <xdr:cNvPr id="2" name="Chart 1">
          <a:extLst>
            <a:ext uri="{FF2B5EF4-FFF2-40B4-BE49-F238E27FC236}">
              <a16:creationId xmlns:a16="http://schemas.microsoft.com/office/drawing/2014/main" id="{02AA6E03-42A6-4811-A55F-1EB7615267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13</xdr:col>
      <xdr:colOff>161924</xdr:colOff>
      <xdr:row>37</xdr:row>
      <xdr:rowOff>38100</xdr:rowOff>
    </xdr:from>
    <xdr:to>
      <xdr:col>24</xdr:col>
      <xdr:colOff>438149</xdr:colOff>
      <xdr:row>55</xdr:row>
      <xdr:rowOff>28575</xdr:rowOff>
    </xdr:to>
    <xdr:graphicFrame macro="">
      <xdr:nvGraphicFramePr>
        <xdr:cNvPr id="2" name="Chart 1">
          <a:extLst>
            <a:ext uri="{FF2B5EF4-FFF2-40B4-BE49-F238E27FC236}">
              <a16:creationId xmlns:a16="http://schemas.microsoft.com/office/drawing/2014/main" id="{A1B45B1B-3713-42A3-97EA-4BC850E5C2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476250</xdr:colOff>
      <xdr:row>1</xdr:row>
      <xdr:rowOff>57150</xdr:rowOff>
    </xdr:from>
    <xdr:to>
      <xdr:col>14</xdr:col>
      <xdr:colOff>171450</xdr:colOff>
      <xdr:row>14</xdr:row>
      <xdr:rowOff>133350</xdr:rowOff>
    </xdr:to>
    <xdr:graphicFrame macro="">
      <xdr:nvGraphicFramePr>
        <xdr:cNvPr id="2" name="Chart 1">
          <a:extLst>
            <a:ext uri="{FF2B5EF4-FFF2-40B4-BE49-F238E27FC236}">
              <a16:creationId xmlns:a16="http://schemas.microsoft.com/office/drawing/2014/main" id="{70547DAA-B075-49C8-B316-A74ECDDB41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552450</xdr:colOff>
      <xdr:row>19</xdr:row>
      <xdr:rowOff>0</xdr:rowOff>
    </xdr:from>
    <xdr:to>
      <xdr:col>6</xdr:col>
      <xdr:colOff>266700</xdr:colOff>
      <xdr:row>23</xdr:row>
      <xdr:rowOff>180975</xdr:rowOff>
    </xdr:to>
    <xdr:pic>
      <xdr:nvPicPr>
        <xdr:cNvPr id="2" name="Picture 1" descr="Equation">
          <a:extLst>
            <a:ext uri="{FF2B5EF4-FFF2-40B4-BE49-F238E27FC236}">
              <a16:creationId xmlns:a16="http://schemas.microsoft.com/office/drawing/2014/main" id="{8F8BF1FF-3A83-43BB-A707-0483F252E8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90850" y="3771900"/>
          <a:ext cx="9334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114300</xdr:rowOff>
    </xdr:to>
    <xdr:sp macro="" textlink="">
      <xdr:nvSpPr>
        <xdr:cNvPr id="1025" name="AutoShape 1" descr="x\in [a,b]">
          <a:extLst>
            <a:ext uri="{FF2B5EF4-FFF2-40B4-BE49-F238E27FC236}">
              <a16:creationId xmlns:a16="http://schemas.microsoft.com/office/drawing/2014/main" id="{00000000-0008-0000-0100-000001040000}"/>
            </a:ext>
          </a:extLst>
        </xdr:cNvPr>
        <xdr:cNvSpPr>
          <a:spLocks noChangeAspect="1" noChangeArrowheads="1"/>
        </xdr:cNvSpPr>
      </xdr:nvSpPr>
      <xdr:spPr bwMode="auto">
        <a:xfrm>
          <a:off x="2333625" y="552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18</xdr:row>
      <xdr:rowOff>0</xdr:rowOff>
    </xdr:from>
    <xdr:to>
      <xdr:col>3</xdr:col>
      <xdr:colOff>304800</xdr:colOff>
      <xdr:row>19</xdr:row>
      <xdr:rowOff>127907</xdr:rowOff>
    </xdr:to>
    <xdr:sp macro="" textlink="">
      <xdr:nvSpPr>
        <xdr:cNvPr id="3" name="AutoShape 1" descr="x\in [a,b]">
          <a:extLst>
            <a:ext uri="{FF2B5EF4-FFF2-40B4-BE49-F238E27FC236}">
              <a16:creationId xmlns:a16="http://schemas.microsoft.com/office/drawing/2014/main" id="{00000000-0008-0000-0100-000003000000}"/>
            </a:ext>
          </a:extLst>
        </xdr:cNvPr>
        <xdr:cNvSpPr>
          <a:spLocks noChangeAspect="1" noChangeArrowheads="1"/>
        </xdr:cNvSpPr>
      </xdr:nvSpPr>
      <xdr:spPr bwMode="auto">
        <a:xfrm>
          <a:off x="2447925" y="0"/>
          <a:ext cx="304800" cy="308882"/>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3</xdr:col>
      <xdr:colOff>304800</xdr:colOff>
      <xdr:row>1</xdr:row>
      <xdr:rowOff>127907</xdr:rowOff>
    </xdr:to>
    <xdr:sp macro="" textlink="">
      <xdr:nvSpPr>
        <xdr:cNvPr id="2" name="AutoShape 1" descr="x\in [a,b]">
          <a:extLst>
            <a:ext uri="{FF2B5EF4-FFF2-40B4-BE49-F238E27FC236}">
              <a16:creationId xmlns:a16="http://schemas.microsoft.com/office/drawing/2014/main" id="{00000000-0008-0000-0000-000002000000}"/>
            </a:ext>
          </a:extLst>
        </xdr:cNvPr>
        <xdr:cNvSpPr>
          <a:spLocks noChangeAspect="1" noChangeArrowheads="1"/>
        </xdr:cNvSpPr>
      </xdr:nvSpPr>
      <xdr:spPr bwMode="auto">
        <a:xfrm>
          <a:off x="3028950" y="180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3</xdr:col>
      <xdr:colOff>0</xdr:colOff>
      <xdr:row>15</xdr:row>
      <xdr:rowOff>0</xdr:rowOff>
    </xdr:from>
    <xdr:ext cx="304800" cy="304800"/>
    <xdr:sp macro="" textlink="">
      <xdr:nvSpPr>
        <xdr:cNvPr id="3" name="AutoShape 1" descr="x\in [a,b]">
          <a:extLst>
            <a:ext uri="{FF2B5EF4-FFF2-40B4-BE49-F238E27FC236}">
              <a16:creationId xmlns:a16="http://schemas.microsoft.com/office/drawing/2014/main" id="{00000000-0008-0000-0000-000003000000}"/>
            </a:ext>
          </a:extLst>
        </xdr:cNvPr>
        <xdr:cNvSpPr>
          <a:spLocks noChangeAspect="1" noChangeArrowheads="1"/>
        </xdr:cNvSpPr>
      </xdr:nvSpPr>
      <xdr:spPr bwMode="auto">
        <a:xfrm>
          <a:off x="257175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windmonitor.iee.fraunhofer.de/windmonitor_en/3_Onshore/2_technik/4_anlagengroesse/" TargetMode="External"/><Relationship Id="rId2" Type="http://schemas.openxmlformats.org/officeDocument/2006/relationships/hyperlink" Target="https://en.wind-turbine-models.com/turbines/832-enercon-e-115-3.000" TargetMode="External"/><Relationship Id="rId1" Type="http://schemas.openxmlformats.org/officeDocument/2006/relationships/hyperlink" Target="https://www.cleanenergywire.org/factsheets/german-onshore-wind-power-output-business-and-perspectives" TargetMode="External"/><Relationship Id="rId5" Type="http://schemas.openxmlformats.org/officeDocument/2006/relationships/printerSettings" Target="../printerSettings/printerSettings2.bin"/><Relationship Id="rId4" Type="http://schemas.openxmlformats.org/officeDocument/2006/relationships/hyperlink" Target="https://en.wind-turbine-models.com/turbines/1249-vestas-v126-3.45"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indmonitor.iee.fraunhofer.de/windmonitor_en/3_Onshore/2_technik/4_anlagengroesse/" TargetMode="External"/><Relationship Id="rId2" Type="http://schemas.openxmlformats.org/officeDocument/2006/relationships/hyperlink" Target="https://en.wind-turbine-models.com/turbines/832-enercon-e-115-3.000" TargetMode="External"/><Relationship Id="rId1" Type="http://schemas.openxmlformats.org/officeDocument/2006/relationships/hyperlink" Target="https://www.cleanenergywire.org/factsheets/german-onshore-wind-power-output-business-and-perspectives" TargetMode="External"/><Relationship Id="rId5" Type="http://schemas.openxmlformats.org/officeDocument/2006/relationships/printerSettings" Target="../printerSettings/printerSettings3.bin"/><Relationship Id="rId4" Type="http://schemas.openxmlformats.org/officeDocument/2006/relationships/hyperlink" Target="https://en.wind-turbine-models.com/turbines/1249-vestas-v126-3.45"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indmonitor.iee.fraunhofer.de/windmonitor_en/3_Onshore/2_technik/4_anlagengroesse/" TargetMode="External"/><Relationship Id="rId2" Type="http://schemas.openxmlformats.org/officeDocument/2006/relationships/hyperlink" Target="https://en.wind-turbine-models.com/turbines/832-enercon-e-115-3.000" TargetMode="External"/><Relationship Id="rId1" Type="http://schemas.openxmlformats.org/officeDocument/2006/relationships/hyperlink" Target="https://www.cleanenergywire.org/factsheets/german-onshore-wind-power-output-business-and-perspectives" TargetMode="External"/><Relationship Id="rId5" Type="http://schemas.openxmlformats.org/officeDocument/2006/relationships/printerSettings" Target="../printerSettings/printerSettings4.bin"/><Relationship Id="rId4" Type="http://schemas.openxmlformats.org/officeDocument/2006/relationships/hyperlink" Target="https://en.wind-turbine-models.com/turbines/1249-vestas-v126-3.45"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hyperlink" Target="http://windmonitor.iee.fraunhofer.de/windmonitor_en/3_Onshore/2_technik/4_anlagengroesse/" TargetMode="External"/><Relationship Id="rId2" Type="http://schemas.openxmlformats.org/officeDocument/2006/relationships/hyperlink" Target="https://en.wind-turbine-models.com/turbines/832-enercon-e-115-3.000" TargetMode="External"/><Relationship Id="rId1" Type="http://schemas.openxmlformats.org/officeDocument/2006/relationships/hyperlink" Target="https://www.cleanenergywire.org/factsheets/german-onshore-wind-power-output-business-and-perspectives" TargetMode="External"/><Relationship Id="rId5" Type="http://schemas.openxmlformats.org/officeDocument/2006/relationships/printerSettings" Target="../printerSettings/printerSettings6.bin"/><Relationship Id="rId4" Type="http://schemas.openxmlformats.org/officeDocument/2006/relationships/hyperlink" Target="https://en.wind-turbine-models.com/turbines/1249-vestas-v126-3.45"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ind-data.ch/tools/powercalc.php"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hyperlink" Target="https://www.wind-energy-the-facts.org/wind-farm-energy-loss-factors.html"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08069-A535-4671-B621-CD9EE79D1FBB}">
  <dimension ref="A2:AX43"/>
  <sheetViews>
    <sheetView zoomScale="85" zoomScaleNormal="85" workbookViewId="0">
      <selection activeCell="N15" sqref="N15"/>
    </sheetView>
  </sheetViews>
  <sheetFormatPr defaultRowHeight="15" x14ac:dyDescent="0.25"/>
  <cols>
    <col min="3" max="3" width="9.5703125" bestFit="1" customWidth="1"/>
    <col min="6" max="6" width="4.140625" style="28" customWidth="1"/>
    <col min="7" max="7" width="11" customWidth="1"/>
  </cols>
  <sheetData>
    <row r="2" spans="1:50" ht="63.75" x14ac:dyDescent="0.25">
      <c r="A2" s="51" t="s">
        <v>195</v>
      </c>
      <c r="B2" s="51" t="s">
        <v>173</v>
      </c>
      <c r="C2" s="51" t="s">
        <v>168</v>
      </c>
      <c r="D2" s="51" t="s">
        <v>8</v>
      </c>
      <c r="E2" s="52" t="s">
        <v>189</v>
      </c>
      <c r="F2" s="61"/>
      <c r="G2" s="52" t="s">
        <v>194</v>
      </c>
      <c r="H2" s="52"/>
      <c r="J2">
        <v>1</v>
      </c>
      <c r="K2">
        <v>0.97560975609756095</v>
      </c>
      <c r="L2">
        <v>0.95121951219512191</v>
      </c>
      <c r="M2">
        <v>0.92682926829268297</v>
      </c>
      <c r="N2">
        <v>0.90243902439024393</v>
      </c>
      <c r="O2">
        <v>0.87804878048780488</v>
      </c>
      <c r="P2">
        <v>0.85365853658536583</v>
      </c>
      <c r="Q2">
        <v>0.82926829268292679</v>
      </c>
      <c r="R2">
        <v>0.80487804878048785</v>
      </c>
      <c r="S2">
        <v>0.78048780487804881</v>
      </c>
      <c r="T2">
        <v>0.75609756097560976</v>
      </c>
      <c r="U2">
        <v>0.73170731707317072</v>
      </c>
      <c r="V2">
        <v>0.70731707317073167</v>
      </c>
      <c r="W2">
        <v>0.68292682926829273</v>
      </c>
      <c r="X2">
        <v>0.65853658536585369</v>
      </c>
      <c r="Y2">
        <v>0.63414634146341464</v>
      </c>
      <c r="Z2">
        <v>0.6097560975609756</v>
      </c>
      <c r="AA2">
        <v>0.58536585365853655</v>
      </c>
      <c r="AB2">
        <v>0.56097560975609762</v>
      </c>
      <c r="AC2">
        <v>0.53658536585365857</v>
      </c>
      <c r="AD2">
        <v>0.51219512195121952</v>
      </c>
      <c r="AE2">
        <v>0.48780487804878048</v>
      </c>
      <c r="AF2">
        <v>0.46341463414634149</v>
      </c>
      <c r="AG2">
        <v>0.43902439024390244</v>
      </c>
      <c r="AH2">
        <v>0.41463414634146339</v>
      </c>
      <c r="AI2">
        <v>0.3902439024390244</v>
      </c>
      <c r="AJ2">
        <v>0.36585365853658536</v>
      </c>
      <c r="AK2">
        <v>0.34146341463414637</v>
      </c>
      <c r="AL2">
        <v>0.31707317073170732</v>
      </c>
      <c r="AM2">
        <v>0.29268292682926828</v>
      </c>
      <c r="AN2">
        <v>0.26829268292682928</v>
      </c>
      <c r="AO2">
        <v>0.24390243902439024</v>
      </c>
      <c r="AP2">
        <v>0.21951219512195122</v>
      </c>
      <c r="AQ2">
        <v>0.1951219512195122</v>
      </c>
      <c r="AR2">
        <v>0.17073170731707318</v>
      </c>
      <c r="AS2">
        <v>0.14634146341463414</v>
      </c>
      <c r="AT2">
        <v>0.12195121951219512</v>
      </c>
      <c r="AU2">
        <v>9.7560975609756101E-2</v>
      </c>
      <c r="AV2">
        <v>7.3170731707317069E-2</v>
      </c>
      <c r="AW2">
        <v>4.878048780487805E-2</v>
      </c>
      <c r="AX2">
        <v>2.4390243902439025E-2</v>
      </c>
    </row>
    <row r="3" spans="1:50" x14ac:dyDescent="0.25">
      <c r="A3">
        <v>1</v>
      </c>
      <c r="B3" s="53">
        <f>'reference yield (2)'!B40</f>
        <v>5</v>
      </c>
      <c r="C3" s="54">
        <f>'reference yield (2)'!C40</f>
        <v>1548007.6471579075</v>
      </c>
      <c r="D3" s="56">
        <f>'reference yield (2)'!E40</f>
        <v>0.59743247166469116</v>
      </c>
      <c r="E3" s="59">
        <f>'reference yield (2)'!H40</f>
        <v>71.166889341795084</v>
      </c>
      <c r="F3" s="62"/>
      <c r="G3" s="60">
        <v>1</v>
      </c>
      <c r="I3">
        <v>1</v>
      </c>
      <c r="J3" s="67">
        <f>SUMIF($G$3:$G$43,J$2,$E$3:$E$43)-$E3</f>
        <v>0</v>
      </c>
      <c r="K3" s="67">
        <f t="shared" ref="K3:AB17" si="0">SUMIF($G$3:$G$43,K$2,$E$3:$E$43)-$E3</f>
        <v>-1.822543408496557</v>
      </c>
      <c r="L3" s="67">
        <f t="shared" si="0"/>
        <v>-3.652618073722536</v>
      </c>
      <c r="M3" s="67">
        <f t="shared" si="0"/>
        <v>-5.4873455290607041</v>
      </c>
      <c r="N3" s="67">
        <f t="shared" si="0"/>
        <v>-7.3239948079254162</v>
      </c>
      <c r="O3" s="67">
        <f t="shared" si="0"/>
        <v>-9.1599877438878252</v>
      </c>
      <c r="P3" s="67">
        <f t="shared" si="0"/>
        <v>-10.992901966702853</v>
      </c>
      <c r="Q3" s="67">
        <f t="shared" si="0"/>
        <v>-12.820471852435844</v>
      </c>
      <c r="R3" s="67">
        <f t="shared" si="0"/>
        <v>-14.187142037266</v>
      </c>
      <c r="S3" s="67">
        <f t="shared" si="0"/>
        <v>-15.440707420758329</v>
      </c>
      <c r="T3" s="67">
        <f t="shared" si="0"/>
        <v>-16.686507395690313</v>
      </c>
      <c r="U3" s="67">
        <f t="shared" si="0"/>
        <v>-17.866391186570269</v>
      </c>
      <c r="V3" s="67">
        <f t="shared" si="0"/>
        <v>-18.820658249314064</v>
      </c>
      <c r="W3" s="67">
        <f t="shared" si="0"/>
        <v>-19.766423048077137</v>
      </c>
      <c r="X3" s="67">
        <f t="shared" si="0"/>
        <v>-20.703005094850795</v>
      </c>
      <c r="Y3" s="67">
        <f t="shared" si="0"/>
        <v>-21.563659284087194</v>
      </c>
      <c r="Z3" s="67">
        <f t="shared" si="0"/>
        <v>-22.349167084827442</v>
      </c>
      <c r="AA3" s="67">
        <f t="shared" si="0"/>
        <v>-23.125367519904223</v>
      </c>
      <c r="AB3" s="67">
        <f t="shared" si="0"/>
        <v>-23.891874275817898</v>
      </c>
      <c r="AC3" s="67">
        <f>SUMIF($G$3:$G$43,AC$2,$E$3:$E$43)-$E3</f>
        <v>-24.568099313689963</v>
      </c>
      <c r="AD3" s="67">
        <f t="shared" ref="AD3:AF18" si="1">SUMIF($G$3:$G$43,AD$2,$E$3:$E$43)-$E3</f>
        <v>-25.18986434858023</v>
      </c>
      <c r="AE3" s="67">
        <f t="shared" si="1"/>
        <v>-25.802775339233584</v>
      </c>
      <c r="AF3" s="67">
        <f t="shared" si="1"/>
        <v>-26.406627548430578</v>
      </c>
      <c r="AG3" s="67">
        <f>SUMIF($G$3:$G$43,AG$2,$E$3:$E$43)-$E3</f>
        <v>-26.934368942680159</v>
      </c>
      <c r="AH3" s="67">
        <f t="shared" ref="AH3:AP18" si="2">SUMIF($G$3:$G$43,AH$2,$E$3:$E$43)-$E3</f>
        <v>-27.402535715714066</v>
      </c>
      <c r="AI3" s="67">
        <f t="shared" si="2"/>
        <v>-27.863065101978805</v>
      </c>
      <c r="AJ3" s="67">
        <f t="shared" si="2"/>
        <v>-28.315854759051319</v>
      </c>
      <c r="AK3" s="67">
        <f t="shared" si="2"/>
        <v>-28.760813649820619</v>
      </c>
      <c r="AL3" s="67">
        <f t="shared" si="2"/>
        <v>-29.197860715194317</v>
      </c>
      <c r="AM3" s="67">
        <f t="shared" si="2"/>
        <v>-29.626923694534298</v>
      </c>
      <c r="AN3" s="67">
        <f t="shared" si="2"/>
        <v>-30.047938090216611</v>
      </c>
      <c r="AO3" s="67">
        <f t="shared" si="2"/>
        <v>-30.460846270875571</v>
      </c>
      <c r="AP3" s="67">
        <f t="shared" si="2"/>
        <v>-30.766243024078513</v>
      </c>
      <c r="AQ3" s="67">
        <f>SUMIF($G$3:$G$43,AQ$2,$E$3:$E$43)-$E3</f>
        <v>-30.964516334004536</v>
      </c>
      <c r="AR3" s="67">
        <f t="shared" ref="AR3:AT18" si="3">SUMIF($G$3:$G$43,AR$2,$E$3:$E$43)-$E3</f>
        <v>-31.158667167148479</v>
      </c>
      <c r="AS3" s="67">
        <f t="shared" si="3"/>
        <v>-31.348677209517867</v>
      </c>
      <c r="AT3" s="67">
        <f t="shared" si="3"/>
        <v>-31.534530237975844</v>
      </c>
      <c r="AU3" s="67">
        <f>SUMIF($G$3:$G$43,AU$2,$E$3:$E$43)-$E3</f>
        <v>-31.716211998104178</v>
      </c>
      <c r="AV3" s="67">
        <f t="shared" ref="AV3:AX18" si="4">SUMIF($G$3:$G$43,AV$2,$E$3:$E$43)-$E3</f>
        <v>-31.893710118861257</v>
      </c>
      <c r="AW3" s="67">
        <f t="shared" si="4"/>
        <v>-32.067014058951898</v>
      </c>
      <c r="AX3" s="67">
        <f t="shared" si="4"/>
        <v>-32.236115080001781</v>
      </c>
    </row>
    <row r="4" spans="1:50" x14ac:dyDescent="0.25">
      <c r="A4">
        <v>2</v>
      </c>
      <c r="B4" s="53">
        <f>'reference yield (2)'!B41</f>
        <v>5.0999999999999996</v>
      </c>
      <c r="C4" s="54">
        <f>'reference yield (2)'!C41</f>
        <v>1620659.8526034632</v>
      </c>
      <c r="D4" s="56">
        <f>'reference yield (2)'!E41</f>
        <v>0.6254716010261766</v>
      </c>
      <c r="E4" s="59">
        <f>'reference yield (2)'!H41</f>
        <v>69.344345933298527</v>
      </c>
      <c r="F4" s="62"/>
      <c r="G4" s="60">
        <f>(COUNT($B$3:$B$43)-COUNT($B$3:B3))/COUNT($B$3:$B$43)</f>
        <v>0.97560975609756095</v>
      </c>
      <c r="I4">
        <v>2</v>
      </c>
      <c r="J4" s="67">
        <f t="shared" ref="J4:Y43" si="5">SUMIF($G$3:$G$43,J$2,$E$3:$E$43)-$E4</f>
        <v>1.822543408496557</v>
      </c>
      <c r="K4" s="67">
        <f t="shared" si="5"/>
        <v>0</v>
      </c>
      <c r="L4" s="67">
        <f t="shared" si="5"/>
        <v>-1.8300746652259789</v>
      </c>
      <c r="M4" s="67">
        <f t="shared" si="5"/>
        <v>-3.664802120564147</v>
      </c>
      <c r="N4" s="67">
        <f t="shared" si="5"/>
        <v>-5.5014513994288592</v>
      </c>
      <c r="O4" s="67">
        <f t="shared" si="5"/>
        <v>-7.3374443353912682</v>
      </c>
      <c r="P4" s="67">
        <f t="shared" si="5"/>
        <v>-9.1703585582062956</v>
      </c>
      <c r="Q4" s="67">
        <f t="shared" si="5"/>
        <v>-10.997928443939287</v>
      </c>
      <c r="R4" s="67">
        <f t="shared" si="5"/>
        <v>-12.364598628769443</v>
      </c>
      <c r="S4" s="67">
        <f t="shared" si="5"/>
        <v>-13.618164012261772</v>
      </c>
      <c r="T4" s="67">
        <f t="shared" si="5"/>
        <v>-14.863963987193756</v>
      </c>
      <c r="U4" s="67">
        <f t="shared" si="5"/>
        <v>-16.043847778073712</v>
      </c>
      <c r="V4" s="67">
        <f t="shared" si="5"/>
        <v>-16.998114840817507</v>
      </c>
      <c r="W4" s="67">
        <f t="shared" si="5"/>
        <v>-17.94387963958058</v>
      </c>
      <c r="X4" s="67">
        <f t="shared" si="5"/>
        <v>-18.880461686354238</v>
      </c>
      <c r="Y4" s="67">
        <f t="shared" si="5"/>
        <v>-19.741115875590637</v>
      </c>
      <c r="Z4" s="67">
        <f t="shared" si="0"/>
        <v>-20.526623676330885</v>
      </c>
      <c r="AA4" s="67">
        <f t="shared" si="0"/>
        <v>-21.302824111407666</v>
      </c>
      <c r="AB4" s="67">
        <f t="shared" si="0"/>
        <v>-22.069330867321341</v>
      </c>
      <c r="AC4" s="67">
        <f t="shared" ref="AC4:AP43" si="6">SUMIF($G$3:$G$43,AC$2,$E$3:$E$43)-$E4</f>
        <v>-22.745555905193406</v>
      </c>
      <c r="AD4" s="67">
        <f t="shared" si="6"/>
        <v>-23.367320940083673</v>
      </c>
      <c r="AE4" s="67">
        <f t="shared" si="6"/>
        <v>-23.980231930737027</v>
      </c>
      <c r="AF4" s="67">
        <f t="shared" si="6"/>
        <v>-24.584084139934021</v>
      </c>
      <c r="AG4" s="67">
        <f t="shared" si="6"/>
        <v>-25.111825534183602</v>
      </c>
      <c r="AH4" s="67">
        <f t="shared" si="6"/>
        <v>-25.579992307217509</v>
      </c>
      <c r="AI4" s="67">
        <f t="shared" si="6"/>
        <v>-26.040521693482248</v>
      </c>
      <c r="AJ4" s="67">
        <f t="shared" si="6"/>
        <v>-26.493311350554762</v>
      </c>
      <c r="AK4" s="67">
        <f t="shared" si="6"/>
        <v>-26.938270241324062</v>
      </c>
      <c r="AL4" s="67">
        <f t="shared" si="6"/>
        <v>-27.37531730669776</v>
      </c>
      <c r="AM4" s="67">
        <f t="shared" si="6"/>
        <v>-27.804380286037741</v>
      </c>
      <c r="AN4" s="67">
        <f t="shared" si="6"/>
        <v>-28.225394681720054</v>
      </c>
      <c r="AO4" s="67">
        <f t="shared" si="6"/>
        <v>-28.638302862379014</v>
      </c>
      <c r="AP4" s="67">
        <f t="shared" si="6"/>
        <v>-28.943699615581956</v>
      </c>
      <c r="AQ4" s="67">
        <f t="shared" ref="AQ4:AX43" si="7">SUMIF($G$3:$G$43,AQ$2,$E$3:$E$43)-$E4</f>
        <v>-29.141972925507979</v>
      </c>
      <c r="AR4" s="67">
        <f t="shared" si="7"/>
        <v>-29.336123758651922</v>
      </c>
      <c r="AS4" s="67">
        <f t="shared" si="7"/>
        <v>-29.526133801021309</v>
      </c>
      <c r="AT4" s="67">
        <f t="shared" si="7"/>
        <v>-29.711986829479287</v>
      </c>
      <c r="AU4" s="67">
        <f t="shared" si="7"/>
        <v>-29.893668589607621</v>
      </c>
      <c r="AV4" s="67">
        <f t="shared" si="7"/>
        <v>-30.0711667103647</v>
      </c>
      <c r="AW4" s="67">
        <f t="shared" si="7"/>
        <v>-30.244470650455341</v>
      </c>
      <c r="AX4" s="67">
        <f t="shared" si="7"/>
        <v>-30.413571671505224</v>
      </c>
    </row>
    <row r="5" spans="1:50" x14ac:dyDescent="0.25">
      <c r="A5">
        <v>3</v>
      </c>
      <c r="B5" s="53">
        <f>'reference yield (2)'!B42</f>
        <v>5.2</v>
      </c>
      <c r="C5" s="54">
        <f>'reference yield (2)'!C42</f>
        <v>1693612.2771870752</v>
      </c>
      <c r="D5" s="56">
        <f>'reference yield (2)'!E42</f>
        <v>0.65362659587580696</v>
      </c>
      <c r="E5" s="59">
        <f>'reference yield (2)'!H42</f>
        <v>67.514271268072548</v>
      </c>
      <c r="F5" s="62"/>
      <c r="G5" s="60">
        <f>(COUNT($B$3:$B$43)-COUNT($B$3:B4))/COUNT($B$3:$B$43)</f>
        <v>0.95121951219512191</v>
      </c>
      <c r="I5">
        <v>3</v>
      </c>
      <c r="J5" s="67">
        <f t="shared" si="5"/>
        <v>3.652618073722536</v>
      </c>
      <c r="K5" s="67">
        <f t="shared" si="0"/>
        <v>1.8300746652259789</v>
      </c>
      <c r="L5" s="67">
        <f t="shared" si="0"/>
        <v>0</v>
      </c>
      <c r="M5" s="67">
        <f t="shared" si="0"/>
        <v>-1.8347274553381681</v>
      </c>
      <c r="N5" s="67">
        <f t="shared" si="0"/>
        <v>-3.6713767342028802</v>
      </c>
      <c r="O5" s="67">
        <f t="shared" si="0"/>
        <v>-5.5073696701652892</v>
      </c>
      <c r="P5" s="67">
        <f t="shared" si="0"/>
        <v>-7.3402838929803167</v>
      </c>
      <c r="Q5" s="67">
        <f t="shared" si="0"/>
        <v>-9.1678537787133081</v>
      </c>
      <c r="R5" s="67">
        <f t="shared" si="0"/>
        <v>-10.534523963543464</v>
      </c>
      <c r="S5" s="67">
        <f t="shared" si="0"/>
        <v>-11.788089347035793</v>
      </c>
      <c r="T5" s="67">
        <f t="shared" si="0"/>
        <v>-13.033889321967777</v>
      </c>
      <c r="U5" s="67">
        <f t="shared" si="0"/>
        <v>-14.213773112847733</v>
      </c>
      <c r="V5" s="67">
        <f t="shared" si="0"/>
        <v>-15.168040175591528</v>
      </c>
      <c r="W5" s="67">
        <f t="shared" si="0"/>
        <v>-16.113804974354601</v>
      </c>
      <c r="X5" s="67">
        <f t="shared" si="0"/>
        <v>-17.050387021128259</v>
      </c>
      <c r="Y5" s="67">
        <f t="shared" si="0"/>
        <v>-17.911041210364658</v>
      </c>
      <c r="Z5" s="67">
        <f t="shared" si="0"/>
        <v>-18.696549011104906</v>
      </c>
      <c r="AA5" s="67">
        <f t="shared" si="0"/>
        <v>-19.472749446181687</v>
      </c>
      <c r="AB5" s="67">
        <f t="shared" si="0"/>
        <v>-20.239256202095362</v>
      </c>
      <c r="AC5" s="67">
        <f t="shared" si="6"/>
        <v>-20.915481239967427</v>
      </c>
      <c r="AD5" s="67">
        <f t="shared" si="1"/>
        <v>-21.537246274857694</v>
      </c>
      <c r="AE5" s="67">
        <f t="shared" si="1"/>
        <v>-22.150157265511048</v>
      </c>
      <c r="AF5" s="67">
        <f t="shared" si="1"/>
        <v>-22.754009474708042</v>
      </c>
      <c r="AG5" s="67">
        <f t="shared" si="6"/>
        <v>-23.281750868957623</v>
      </c>
      <c r="AH5" s="67">
        <f t="shared" si="2"/>
        <v>-23.74991764199153</v>
      </c>
      <c r="AI5" s="67">
        <f t="shared" si="2"/>
        <v>-24.210447028256269</v>
      </c>
      <c r="AJ5" s="67">
        <f t="shared" si="2"/>
        <v>-24.663236685328783</v>
      </c>
      <c r="AK5" s="67">
        <f t="shared" si="2"/>
        <v>-25.108195576098083</v>
      </c>
      <c r="AL5" s="67">
        <f t="shared" si="2"/>
        <v>-25.545242641471781</v>
      </c>
      <c r="AM5" s="67">
        <f t="shared" si="2"/>
        <v>-25.974305620811762</v>
      </c>
      <c r="AN5" s="67">
        <f t="shared" si="2"/>
        <v>-26.395320016494075</v>
      </c>
      <c r="AO5" s="67">
        <f t="shared" si="2"/>
        <v>-26.808228197153035</v>
      </c>
      <c r="AP5" s="67">
        <f t="shared" si="2"/>
        <v>-27.113624950355977</v>
      </c>
      <c r="AQ5" s="67">
        <f t="shared" si="7"/>
        <v>-27.311898260282</v>
      </c>
      <c r="AR5" s="67">
        <f t="shared" si="3"/>
        <v>-27.506049093425943</v>
      </c>
      <c r="AS5" s="67">
        <f t="shared" si="3"/>
        <v>-27.696059135795331</v>
      </c>
      <c r="AT5" s="67">
        <f t="shared" si="3"/>
        <v>-27.881912164253308</v>
      </c>
      <c r="AU5" s="67">
        <f t="shared" si="7"/>
        <v>-28.063593924381642</v>
      </c>
      <c r="AV5" s="67">
        <f t="shared" si="4"/>
        <v>-28.241092045138721</v>
      </c>
      <c r="AW5" s="67">
        <f t="shared" si="4"/>
        <v>-28.414395985229362</v>
      </c>
      <c r="AX5" s="67">
        <f t="shared" si="4"/>
        <v>-28.583497006279245</v>
      </c>
    </row>
    <row r="6" spans="1:50" x14ac:dyDescent="0.25">
      <c r="A6">
        <v>4</v>
      </c>
      <c r="B6" s="53">
        <f>'reference yield (2)'!B43</f>
        <v>5.3</v>
      </c>
      <c r="C6" s="54">
        <f>'reference yield (2)'!C43</f>
        <v>1766750.1763451472</v>
      </c>
      <c r="D6" s="56">
        <f>'reference yield (2)'!E43</f>
        <v>0.68185317211177865</v>
      </c>
      <c r="E6" s="59">
        <f>'reference yield (2)'!H43</f>
        <v>65.67954381273438</v>
      </c>
      <c r="F6" s="62"/>
      <c r="G6" s="60">
        <f>(COUNT($B$3:$B$43)-COUNT($B$3:B5))/COUNT($B$3:$B$43)</f>
        <v>0.92682926829268297</v>
      </c>
      <c r="I6">
        <v>4</v>
      </c>
      <c r="J6" s="67">
        <f t="shared" si="5"/>
        <v>5.4873455290607041</v>
      </c>
      <c r="K6" s="67">
        <f t="shared" si="0"/>
        <v>3.664802120564147</v>
      </c>
      <c r="L6" s="67">
        <f t="shared" si="0"/>
        <v>1.8347274553381681</v>
      </c>
      <c r="M6" s="67">
        <f t="shared" si="0"/>
        <v>0</v>
      </c>
      <c r="N6" s="67">
        <f t="shared" si="0"/>
        <v>-1.8366492788647122</v>
      </c>
      <c r="O6" s="67">
        <f t="shared" si="0"/>
        <v>-3.6726422148271212</v>
      </c>
      <c r="P6" s="67">
        <f t="shared" si="0"/>
        <v>-5.5055564376421486</v>
      </c>
      <c r="Q6" s="67">
        <f t="shared" si="0"/>
        <v>-7.33312632337514</v>
      </c>
      <c r="R6" s="67">
        <f t="shared" si="0"/>
        <v>-8.6997965082052957</v>
      </c>
      <c r="S6" s="67">
        <f t="shared" si="0"/>
        <v>-9.9533618916976252</v>
      </c>
      <c r="T6" s="67">
        <f t="shared" si="0"/>
        <v>-11.199161866629609</v>
      </c>
      <c r="U6" s="67">
        <f t="shared" si="0"/>
        <v>-12.379045657509565</v>
      </c>
      <c r="V6" s="67">
        <f t="shared" si="0"/>
        <v>-13.33331272025336</v>
      </c>
      <c r="W6" s="67">
        <f t="shared" si="0"/>
        <v>-14.279077519016433</v>
      </c>
      <c r="X6" s="67">
        <f t="shared" si="0"/>
        <v>-15.215659565790091</v>
      </c>
      <c r="Y6" s="67">
        <f t="shared" si="0"/>
        <v>-16.07631375502649</v>
      </c>
      <c r="Z6" s="67">
        <f t="shared" si="0"/>
        <v>-16.861821555766738</v>
      </c>
      <c r="AA6" s="67">
        <f t="shared" si="0"/>
        <v>-17.638021990843519</v>
      </c>
      <c r="AB6" s="67">
        <f t="shared" si="0"/>
        <v>-18.404528746757194</v>
      </c>
      <c r="AC6" s="67">
        <f t="shared" si="6"/>
        <v>-19.080753784629259</v>
      </c>
      <c r="AD6" s="67">
        <f t="shared" si="1"/>
        <v>-19.702518819519526</v>
      </c>
      <c r="AE6" s="67">
        <f t="shared" si="1"/>
        <v>-20.31542981017288</v>
      </c>
      <c r="AF6" s="67">
        <f t="shared" si="1"/>
        <v>-20.919282019369874</v>
      </c>
      <c r="AG6" s="67">
        <f t="shared" si="6"/>
        <v>-21.447023413619455</v>
      </c>
      <c r="AH6" s="67">
        <f t="shared" si="2"/>
        <v>-21.915190186653362</v>
      </c>
      <c r="AI6" s="67">
        <f t="shared" si="2"/>
        <v>-22.375719572918101</v>
      </c>
      <c r="AJ6" s="67">
        <f t="shared" si="2"/>
        <v>-22.828509229990615</v>
      </c>
      <c r="AK6" s="67">
        <f t="shared" si="2"/>
        <v>-23.273468120759915</v>
      </c>
      <c r="AL6" s="67">
        <f t="shared" si="2"/>
        <v>-23.710515186133613</v>
      </c>
      <c r="AM6" s="67">
        <f t="shared" si="2"/>
        <v>-24.139578165473594</v>
      </c>
      <c r="AN6" s="67">
        <f t="shared" si="2"/>
        <v>-24.560592561155907</v>
      </c>
      <c r="AO6" s="67">
        <f t="shared" si="2"/>
        <v>-24.973500741814867</v>
      </c>
      <c r="AP6" s="67">
        <f t="shared" si="2"/>
        <v>-25.278897495017809</v>
      </c>
      <c r="AQ6" s="67">
        <f t="shared" si="7"/>
        <v>-25.477170804943832</v>
      </c>
      <c r="AR6" s="67">
        <f t="shared" si="3"/>
        <v>-25.671321638087775</v>
      </c>
      <c r="AS6" s="67">
        <f t="shared" si="3"/>
        <v>-25.861331680457162</v>
      </c>
      <c r="AT6" s="67">
        <f t="shared" si="3"/>
        <v>-26.04718470891514</v>
      </c>
      <c r="AU6" s="67">
        <f t="shared" si="7"/>
        <v>-26.228866469043474</v>
      </c>
      <c r="AV6" s="67">
        <f t="shared" si="4"/>
        <v>-26.406364589800553</v>
      </c>
      <c r="AW6" s="67">
        <f t="shared" si="4"/>
        <v>-26.579668529891194</v>
      </c>
      <c r="AX6" s="67">
        <f t="shared" si="4"/>
        <v>-26.748769550941077</v>
      </c>
    </row>
    <row r="7" spans="1:50" x14ac:dyDescent="0.25">
      <c r="A7">
        <v>5</v>
      </c>
      <c r="B7" s="53">
        <f>'reference yield (2)'!B44</f>
        <v>5.4</v>
      </c>
      <c r="C7" s="54">
        <f>'reference yield (2)'!C44</f>
        <v>1839964.6853205939</v>
      </c>
      <c r="D7" s="56">
        <f>'reference yield (2)'!E44</f>
        <v>0.71010931486354367</v>
      </c>
      <c r="E7" s="56">
        <f>'reference yield (2)'!H44</f>
        <v>63.842894533869668</v>
      </c>
      <c r="F7" s="62"/>
      <c r="G7" s="60">
        <f>(COUNT($B$3:$B$43)-COUNT($B$3:B6))/COUNT($B$3:$B$43)</f>
        <v>0.90243902439024393</v>
      </c>
      <c r="I7">
        <v>5</v>
      </c>
      <c r="J7" s="67">
        <f t="shared" si="5"/>
        <v>7.3239948079254162</v>
      </c>
      <c r="K7" s="67">
        <f t="shared" si="0"/>
        <v>5.5014513994288592</v>
      </c>
      <c r="L7" s="67">
        <f t="shared" si="0"/>
        <v>3.6713767342028802</v>
      </c>
      <c r="M7" s="67">
        <f t="shared" si="0"/>
        <v>1.8366492788647122</v>
      </c>
      <c r="N7" s="67">
        <f t="shared" si="0"/>
        <v>0</v>
      </c>
      <c r="O7" s="67">
        <f t="shared" si="0"/>
        <v>-1.835992935962409</v>
      </c>
      <c r="P7" s="67">
        <f t="shared" si="0"/>
        <v>-3.6689071587774365</v>
      </c>
      <c r="Q7" s="67">
        <f t="shared" si="0"/>
        <v>-5.4964770445104278</v>
      </c>
      <c r="R7" s="67">
        <f t="shared" si="0"/>
        <v>-6.8631472293405835</v>
      </c>
      <c r="S7" s="67">
        <f t="shared" si="0"/>
        <v>-8.116712612832913</v>
      </c>
      <c r="T7" s="67">
        <f t="shared" si="0"/>
        <v>-9.3625125877648969</v>
      </c>
      <c r="U7" s="67">
        <f t="shared" si="0"/>
        <v>-10.542396378644852</v>
      </c>
      <c r="V7" s="67">
        <f t="shared" si="0"/>
        <v>-11.496663441388648</v>
      </c>
      <c r="W7" s="67">
        <f t="shared" si="0"/>
        <v>-12.44242824015172</v>
      </c>
      <c r="X7" s="67">
        <f t="shared" si="0"/>
        <v>-13.379010286925379</v>
      </c>
      <c r="Y7" s="67">
        <f t="shared" si="0"/>
        <v>-14.239664476161778</v>
      </c>
      <c r="Z7" s="67">
        <f t="shared" si="0"/>
        <v>-15.025172276902026</v>
      </c>
      <c r="AA7" s="67">
        <f t="shared" si="0"/>
        <v>-15.801372711978807</v>
      </c>
      <c r="AB7" s="67">
        <f t="shared" si="0"/>
        <v>-16.567879467892482</v>
      </c>
      <c r="AC7" s="67">
        <f t="shared" si="6"/>
        <v>-17.244104505764547</v>
      </c>
      <c r="AD7" s="67">
        <f t="shared" si="1"/>
        <v>-17.865869540654813</v>
      </c>
      <c r="AE7" s="67">
        <f t="shared" si="1"/>
        <v>-18.478780531308168</v>
      </c>
      <c r="AF7" s="67">
        <f t="shared" si="1"/>
        <v>-19.082632740505161</v>
      </c>
      <c r="AG7" s="67">
        <f t="shared" si="6"/>
        <v>-19.610374134754743</v>
      </c>
      <c r="AH7" s="67">
        <f t="shared" si="2"/>
        <v>-20.07854090778865</v>
      </c>
      <c r="AI7" s="67">
        <f t="shared" si="2"/>
        <v>-20.539070294053388</v>
      </c>
      <c r="AJ7" s="67">
        <f t="shared" si="2"/>
        <v>-20.991859951125903</v>
      </c>
      <c r="AK7" s="67">
        <f t="shared" si="2"/>
        <v>-21.436818841895203</v>
      </c>
      <c r="AL7" s="67">
        <f t="shared" si="2"/>
        <v>-21.8738659072689</v>
      </c>
      <c r="AM7" s="67">
        <f t="shared" si="2"/>
        <v>-22.302928886608882</v>
      </c>
      <c r="AN7" s="67">
        <f t="shared" si="2"/>
        <v>-22.723943282291195</v>
      </c>
      <c r="AO7" s="67">
        <f t="shared" si="2"/>
        <v>-23.136851462950155</v>
      </c>
      <c r="AP7" s="67">
        <f t="shared" si="2"/>
        <v>-23.442248216153097</v>
      </c>
      <c r="AQ7" s="67">
        <f t="shared" si="7"/>
        <v>-23.640521526079119</v>
      </c>
      <c r="AR7" s="67">
        <f t="shared" si="3"/>
        <v>-23.834672359223063</v>
      </c>
      <c r="AS7" s="67">
        <f t="shared" si="3"/>
        <v>-24.02468240159245</v>
      </c>
      <c r="AT7" s="67">
        <f t="shared" si="3"/>
        <v>-24.210535430050427</v>
      </c>
      <c r="AU7" s="67">
        <f t="shared" si="7"/>
        <v>-24.392217190178762</v>
      </c>
      <c r="AV7" s="67">
        <f t="shared" si="4"/>
        <v>-24.569715310935841</v>
      </c>
      <c r="AW7" s="67">
        <f t="shared" si="4"/>
        <v>-24.743019251026482</v>
      </c>
      <c r="AX7" s="67">
        <f t="shared" si="4"/>
        <v>-24.912120272076365</v>
      </c>
    </row>
    <row r="8" spans="1:50" x14ac:dyDescent="0.25">
      <c r="A8">
        <v>6</v>
      </c>
      <c r="B8" s="53">
        <f>'reference yield (2)'!B45</f>
        <v>5.5</v>
      </c>
      <c r="C8" s="54">
        <f>'reference yield (2)'!C45</f>
        <v>1913153.0304421862</v>
      </c>
      <c r="D8" s="56">
        <f>'reference yield (2)'!E45</f>
        <v>0.73835536003219593</v>
      </c>
      <c r="E8" s="56">
        <f>'reference yield (2)'!H45</f>
        <v>62.006901597907259</v>
      </c>
      <c r="F8" s="62"/>
      <c r="G8" s="60">
        <f>(COUNT($B$3:$B$43)-COUNT($B$3:B7))/COUNT($B$3:$B$43)</f>
        <v>0.87804878048780488</v>
      </c>
      <c r="I8">
        <v>6</v>
      </c>
      <c r="J8" s="67">
        <f t="shared" si="5"/>
        <v>9.1599877438878252</v>
      </c>
      <c r="K8" s="67">
        <f t="shared" si="0"/>
        <v>7.3374443353912682</v>
      </c>
      <c r="L8" s="67">
        <f t="shared" si="0"/>
        <v>5.5073696701652892</v>
      </c>
      <c r="M8" s="67">
        <f t="shared" si="0"/>
        <v>3.6726422148271212</v>
      </c>
      <c r="N8" s="67">
        <f t="shared" si="0"/>
        <v>1.835992935962409</v>
      </c>
      <c r="O8" s="67">
        <f t="shared" si="0"/>
        <v>0</v>
      </c>
      <c r="P8" s="67">
        <f t="shared" si="0"/>
        <v>-1.8329142228150275</v>
      </c>
      <c r="Q8" s="67">
        <f t="shared" si="0"/>
        <v>-3.6604841085480189</v>
      </c>
      <c r="R8" s="67">
        <f t="shared" si="0"/>
        <v>-5.0271542933781745</v>
      </c>
      <c r="S8" s="67">
        <f t="shared" si="0"/>
        <v>-6.280719676870504</v>
      </c>
      <c r="T8" s="67">
        <f t="shared" si="0"/>
        <v>-7.5265196518024879</v>
      </c>
      <c r="U8" s="67">
        <f t="shared" si="0"/>
        <v>-8.7064034426824435</v>
      </c>
      <c r="V8" s="67">
        <f t="shared" si="0"/>
        <v>-9.6606705054262392</v>
      </c>
      <c r="W8" s="67">
        <f t="shared" si="0"/>
        <v>-10.606435304189311</v>
      </c>
      <c r="X8" s="67">
        <f t="shared" si="0"/>
        <v>-11.54301735096297</v>
      </c>
      <c r="Y8" s="67">
        <f t="shared" si="0"/>
        <v>-12.403671540199369</v>
      </c>
      <c r="Z8" s="67">
        <f t="shared" si="0"/>
        <v>-13.189179340939617</v>
      </c>
      <c r="AA8" s="67">
        <f t="shared" si="0"/>
        <v>-13.965379776016398</v>
      </c>
      <c r="AB8" s="67">
        <f t="shared" si="0"/>
        <v>-14.731886531930073</v>
      </c>
      <c r="AC8" s="67">
        <f t="shared" si="6"/>
        <v>-15.408111569802138</v>
      </c>
      <c r="AD8" s="67">
        <f t="shared" si="1"/>
        <v>-16.029876604692404</v>
      </c>
      <c r="AE8" s="67">
        <f t="shared" si="1"/>
        <v>-16.642787595345759</v>
      </c>
      <c r="AF8" s="67">
        <f t="shared" si="1"/>
        <v>-17.246639804542752</v>
      </c>
      <c r="AG8" s="67">
        <f t="shared" si="6"/>
        <v>-17.774381198792334</v>
      </c>
      <c r="AH8" s="67">
        <f t="shared" si="2"/>
        <v>-18.242547971826241</v>
      </c>
      <c r="AI8" s="67">
        <f t="shared" si="2"/>
        <v>-18.703077358090979</v>
      </c>
      <c r="AJ8" s="67">
        <f t="shared" si="2"/>
        <v>-19.155867015163494</v>
      </c>
      <c r="AK8" s="67">
        <f t="shared" si="2"/>
        <v>-19.600825905932794</v>
      </c>
      <c r="AL8" s="67">
        <f t="shared" si="2"/>
        <v>-20.037872971306491</v>
      </c>
      <c r="AM8" s="67">
        <f t="shared" si="2"/>
        <v>-20.466935950646473</v>
      </c>
      <c r="AN8" s="67">
        <f t="shared" si="2"/>
        <v>-20.887950346328786</v>
      </c>
      <c r="AO8" s="67">
        <f t="shared" si="2"/>
        <v>-21.300858526987746</v>
      </c>
      <c r="AP8" s="67">
        <f t="shared" si="2"/>
        <v>-21.606255280190688</v>
      </c>
      <c r="AQ8" s="67">
        <f t="shared" si="7"/>
        <v>-21.804528590116711</v>
      </c>
      <c r="AR8" s="67">
        <f t="shared" si="3"/>
        <v>-21.998679423260654</v>
      </c>
      <c r="AS8" s="67">
        <f t="shared" si="3"/>
        <v>-22.188689465630041</v>
      </c>
      <c r="AT8" s="67">
        <f t="shared" si="3"/>
        <v>-22.374542494088018</v>
      </c>
      <c r="AU8" s="67">
        <f t="shared" si="7"/>
        <v>-22.556224254216353</v>
      </c>
      <c r="AV8" s="67">
        <f t="shared" si="4"/>
        <v>-22.733722374973432</v>
      </c>
      <c r="AW8" s="67">
        <f t="shared" si="4"/>
        <v>-22.907026315064073</v>
      </c>
      <c r="AX8" s="67">
        <f t="shared" si="4"/>
        <v>-23.076127336113956</v>
      </c>
    </row>
    <row r="9" spans="1:50" x14ac:dyDescent="0.25">
      <c r="A9">
        <v>7</v>
      </c>
      <c r="B9" s="53">
        <f>'reference yield (2)'!B46</f>
        <v>5.6</v>
      </c>
      <c r="C9" s="54">
        <f>'reference yield (2)'!C46</f>
        <v>1986218.6485554408</v>
      </c>
      <c r="D9" s="56">
        <f>'reference yield (2)'!E46</f>
        <v>0.76655404038319641</v>
      </c>
      <c r="E9" s="56">
        <f>'reference yield (2)'!H46</f>
        <v>60.173987375092231</v>
      </c>
      <c r="F9" s="62"/>
      <c r="G9" s="60">
        <f>(COUNT($B$3:$B$43)-COUNT($B$3:B8))/COUNT($B$3:$B$43)</f>
        <v>0.85365853658536583</v>
      </c>
      <c r="I9">
        <v>7</v>
      </c>
      <c r="J9" s="67">
        <f t="shared" si="5"/>
        <v>10.992901966702853</v>
      </c>
      <c r="K9" s="67">
        <f t="shared" si="0"/>
        <v>9.1703585582062956</v>
      </c>
      <c r="L9" s="67">
        <f t="shared" si="0"/>
        <v>7.3402838929803167</v>
      </c>
      <c r="M9" s="67">
        <f t="shared" si="0"/>
        <v>5.5055564376421486</v>
      </c>
      <c r="N9" s="67">
        <f t="shared" si="0"/>
        <v>3.6689071587774365</v>
      </c>
      <c r="O9" s="67">
        <f t="shared" si="0"/>
        <v>1.8329142228150275</v>
      </c>
      <c r="P9" s="67">
        <f t="shared" si="0"/>
        <v>0</v>
      </c>
      <c r="Q9" s="67">
        <f t="shared" si="0"/>
        <v>-1.8275698857329914</v>
      </c>
      <c r="R9" s="67">
        <f t="shared" si="0"/>
        <v>-3.1942400705631471</v>
      </c>
      <c r="S9" s="67">
        <f t="shared" si="0"/>
        <v>-4.4478054540554766</v>
      </c>
      <c r="T9" s="67">
        <f t="shared" si="0"/>
        <v>-5.6936054289874605</v>
      </c>
      <c r="U9" s="67">
        <f t="shared" si="0"/>
        <v>-6.873489219867416</v>
      </c>
      <c r="V9" s="67">
        <f t="shared" si="0"/>
        <v>-7.8277562826112117</v>
      </c>
      <c r="W9" s="67">
        <f t="shared" si="0"/>
        <v>-8.7735210813742839</v>
      </c>
      <c r="X9" s="67">
        <f t="shared" si="0"/>
        <v>-9.7101031281479422</v>
      </c>
      <c r="Y9" s="67">
        <f t="shared" si="0"/>
        <v>-10.570757317384341</v>
      </c>
      <c r="Z9" s="67">
        <f t="shared" si="0"/>
        <v>-11.35626511812459</v>
      </c>
      <c r="AA9" s="67">
        <f t="shared" si="0"/>
        <v>-12.132465553201371</v>
      </c>
      <c r="AB9" s="67">
        <f t="shared" si="0"/>
        <v>-12.898972309115045</v>
      </c>
      <c r="AC9" s="67">
        <f t="shared" si="6"/>
        <v>-13.57519734698711</v>
      </c>
      <c r="AD9" s="67">
        <f t="shared" si="1"/>
        <v>-14.196962381877377</v>
      </c>
      <c r="AE9" s="67">
        <f t="shared" si="1"/>
        <v>-14.809873372530731</v>
      </c>
      <c r="AF9" s="67">
        <f t="shared" si="1"/>
        <v>-15.413725581727725</v>
      </c>
      <c r="AG9" s="67">
        <f t="shared" si="6"/>
        <v>-15.941466975977306</v>
      </c>
      <c r="AH9" s="67">
        <f t="shared" si="2"/>
        <v>-16.409633749011213</v>
      </c>
      <c r="AI9" s="67">
        <f t="shared" si="2"/>
        <v>-16.870163135275952</v>
      </c>
      <c r="AJ9" s="67">
        <f t="shared" si="2"/>
        <v>-17.322952792348467</v>
      </c>
      <c r="AK9" s="67">
        <f t="shared" si="2"/>
        <v>-17.767911683117767</v>
      </c>
      <c r="AL9" s="67">
        <f t="shared" si="2"/>
        <v>-18.204958748491464</v>
      </c>
      <c r="AM9" s="67">
        <f t="shared" si="2"/>
        <v>-18.634021727831446</v>
      </c>
      <c r="AN9" s="67">
        <f t="shared" si="2"/>
        <v>-19.055036123513759</v>
      </c>
      <c r="AO9" s="67">
        <f t="shared" si="2"/>
        <v>-19.467944304172718</v>
      </c>
      <c r="AP9" s="67">
        <f t="shared" si="2"/>
        <v>-19.77334105737566</v>
      </c>
      <c r="AQ9" s="67">
        <f t="shared" si="7"/>
        <v>-19.971614367301683</v>
      </c>
      <c r="AR9" s="67">
        <f t="shared" si="3"/>
        <v>-20.165765200445627</v>
      </c>
      <c r="AS9" s="67">
        <f t="shared" si="3"/>
        <v>-20.355775242815014</v>
      </c>
      <c r="AT9" s="67">
        <f t="shared" si="3"/>
        <v>-20.541628271272991</v>
      </c>
      <c r="AU9" s="67">
        <f t="shared" si="7"/>
        <v>-20.723310031401326</v>
      </c>
      <c r="AV9" s="67">
        <f t="shared" si="4"/>
        <v>-20.900808152158405</v>
      </c>
      <c r="AW9" s="67">
        <f t="shared" si="4"/>
        <v>-21.074112092249045</v>
      </c>
      <c r="AX9" s="67">
        <f t="shared" si="4"/>
        <v>-21.243213113298928</v>
      </c>
    </row>
    <row r="10" spans="1:50" x14ac:dyDescent="0.25">
      <c r="A10">
        <v>8</v>
      </c>
      <c r="B10" s="53">
        <f>'reference yield (2)'!B47</f>
        <v>5.7</v>
      </c>
      <c r="C10" s="54">
        <f>'reference yield (2)'!C47</f>
        <v>2059071.2248975944</v>
      </c>
      <c r="D10" s="56">
        <f>'reference yield (2)'!E47</f>
        <v>0.794670500163704</v>
      </c>
      <c r="E10" s="56">
        <f>'reference yield (2)'!H47</f>
        <v>58.34641748935924</v>
      </c>
      <c r="F10" s="62"/>
      <c r="G10" s="60">
        <f>(COUNT($B$3:$B$43)-COUNT($B$3:B9))/COUNT($B$3:$B$43)</f>
        <v>0.82926829268292679</v>
      </c>
      <c r="I10">
        <v>8</v>
      </c>
      <c r="J10" s="67">
        <f t="shared" si="5"/>
        <v>12.820471852435844</v>
      </c>
      <c r="K10" s="67">
        <f t="shared" si="0"/>
        <v>10.997928443939287</v>
      </c>
      <c r="L10" s="67">
        <f t="shared" si="0"/>
        <v>9.1678537787133081</v>
      </c>
      <c r="M10" s="67">
        <f t="shared" si="0"/>
        <v>7.33312632337514</v>
      </c>
      <c r="N10" s="67">
        <f t="shared" si="0"/>
        <v>5.4964770445104278</v>
      </c>
      <c r="O10" s="67">
        <f t="shared" si="0"/>
        <v>3.6604841085480189</v>
      </c>
      <c r="P10" s="67">
        <f t="shared" si="0"/>
        <v>1.8275698857329914</v>
      </c>
      <c r="Q10" s="67">
        <f t="shared" si="0"/>
        <v>0</v>
      </c>
      <c r="R10" s="67">
        <f t="shared" si="0"/>
        <v>-1.3666701848301557</v>
      </c>
      <c r="S10" s="67">
        <f t="shared" si="0"/>
        <v>-2.6202355683224852</v>
      </c>
      <c r="T10" s="67">
        <f t="shared" si="0"/>
        <v>-3.8660355432544691</v>
      </c>
      <c r="U10" s="67">
        <f t="shared" si="0"/>
        <v>-5.0459193341344246</v>
      </c>
      <c r="V10" s="67">
        <f t="shared" si="0"/>
        <v>-6.0001863968782203</v>
      </c>
      <c r="W10" s="67">
        <f t="shared" si="0"/>
        <v>-6.9459511956412925</v>
      </c>
      <c r="X10" s="67">
        <f t="shared" si="0"/>
        <v>-7.8825332424149508</v>
      </c>
      <c r="Y10" s="67">
        <f t="shared" si="0"/>
        <v>-8.74318743165135</v>
      </c>
      <c r="Z10" s="67">
        <f t="shared" si="0"/>
        <v>-9.5286952323915983</v>
      </c>
      <c r="AA10" s="67">
        <f t="shared" si="0"/>
        <v>-10.304895667468379</v>
      </c>
      <c r="AB10" s="67">
        <f t="shared" si="0"/>
        <v>-11.071402423382054</v>
      </c>
      <c r="AC10" s="67">
        <f t="shared" si="6"/>
        <v>-11.747627461254119</v>
      </c>
      <c r="AD10" s="67">
        <f t="shared" si="1"/>
        <v>-12.369392496144386</v>
      </c>
      <c r="AE10" s="67">
        <f t="shared" si="1"/>
        <v>-12.98230348679774</v>
      </c>
      <c r="AF10" s="67">
        <f t="shared" si="1"/>
        <v>-13.586155695994734</v>
      </c>
      <c r="AG10" s="67">
        <f t="shared" si="6"/>
        <v>-14.113897090244315</v>
      </c>
      <c r="AH10" s="67">
        <f t="shared" si="2"/>
        <v>-14.582063863278222</v>
      </c>
      <c r="AI10" s="67">
        <f t="shared" si="2"/>
        <v>-15.042593249542961</v>
      </c>
      <c r="AJ10" s="67">
        <f t="shared" si="2"/>
        <v>-15.495382906615475</v>
      </c>
      <c r="AK10" s="67">
        <f t="shared" si="2"/>
        <v>-15.940341797384775</v>
      </c>
      <c r="AL10" s="67">
        <f t="shared" si="2"/>
        <v>-16.377388862758472</v>
      </c>
      <c r="AM10" s="67">
        <f t="shared" si="2"/>
        <v>-16.806451842098454</v>
      </c>
      <c r="AN10" s="67">
        <f t="shared" si="2"/>
        <v>-17.227466237780767</v>
      </c>
      <c r="AO10" s="67">
        <f t="shared" si="2"/>
        <v>-17.640374418439727</v>
      </c>
      <c r="AP10" s="67">
        <f t="shared" si="2"/>
        <v>-17.945771171642669</v>
      </c>
      <c r="AQ10" s="67">
        <f t="shared" si="7"/>
        <v>-18.144044481568692</v>
      </c>
      <c r="AR10" s="67">
        <f t="shared" si="3"/>
        <v>-18.338195314712635</v>
      </c>
      <c r="AS10" s="67">
        <f t="shared" si="3"/>
        <v>-18.528205357082022</v>
      </c>
      <c r="AT10" s="67">
        <f t="shared" si="3"/>
        <v>-18.71405838554</v>
      </c>
      <c r="AU10" s="67">
        <f t="shared" si="7"/>
        <v>-18.895740145668334</v>
      </c>
      <c r="AV10" s="67">
        <f t="shared" si="4"/>
        <v>-19.073238266425413</v>
      </c>
      <c r="AW10" s="67">
        <f t="shared" si="4"/>
        <v>-19.246542206516054</v>
      </c>
      <c r="AX10" s="67">
        <f t="shared" si="4"/>
        <v>-19.415643227565937</v>
      </c>
    </row>
    <row r="11" spans="1:50" x14ac:dyDescent="0.25">
      <c r="A11">
        <v>9</v>
      </c>
      <c r="B11" s="53">
        <f>'reference yield (2)'!B48</f>
        <v>5.8</v>
      </c>
      <c r="C11" s="54">
        <f>'reference yield (2)'!C48</f>
        <v>2131626.6594625283</v>
      </c>
      <c r="D11" s="56">
        <f>'reference yield (2)'!E48</f>
        <v>0.82267228212157595</v>
      </c>
      <c r="E11" s="56">
        <f>'reference yield (2)'!H48</f>
        <v>56.979747304529084</v>
      </c>
      <c r="F11" s="62"/>
      <c r="G11" s="60">
        <f>(COUNT($B$3:$B$43)-COUNT($B$3:B10))/COUNT($B$3:$B$43)</f>
        <v>0.80487804878048785</v>
      </c>
      <c r="I11">
        <v>9</v>
      </c>
      <c r="J11" s="67">
        <f t="shared" si="5"/>
        <v>14.187142037266</v>
      </c>
      <c r="K11" s="67">
        <f t="shared" si="0"/>
        <v>12.364598628769443</v>
      </c>
      <c r="L11" s="67">
        <f t="shared" si="0"/>
        <v>10.534523963543464</v>
      </c>
      <c r="M11" s="67">
        <f t="shared" si="0"/>
        <v>8.6997965082052957</v>
      </c>
      <c r="N11" s="67">
        <f t="shared" si="0"/>
        <v>6.8631472293405835</v>
      </c>
      <c r="O11" s="67">
        <f t="shared" si="0"/>
        <v>5.0271542933781745</v>
      </c>
      <c r="P11" s="67">
        <f t="shared" si="0"/>
        <v>3.1942400705631471</v>
      </c>
      <c r="Q11" s="67">
        <f t="shared" si="0"/>
        <v>1.3666701848301557</v>
      </c>
      <c r="R11" s="67">
        <f t="shared" si="0"/>
        <v>0</v>
      </c>
      <c r="S11" s="67">
        <f t="shared" si="0"/>
        <v>-1.2535653834923295</v>
      </c>
      <c r="T11" s="67">
        <f t="shared" si="0"/>
        <v>-2.4993653584243134</v>
      </c>
      <c r="U11" s="67">
        <f t="shared" si="0"/>
        <v>-3.6792491493042689</v>
      </c>
      <c r="V11" s="67">
        <f t="shared" si="0"/>
        <v>-4.6335162120480646</v>
      </c>
      <c r="W11" s="67">
        <f t="shared" si="0"/>
        <v>-5.5792810108111368</v>
      </c>
      <c r="X11" s="67">
        <f t="shared" si="0"/>
        <v>-6.5158630575847951</v>
      </c>
      <c r="Y11" s="67">
        <f t="shared" si="0"/>
        <v>-7.3765172468211944</v>
      </c>
      <c r="Z11" s="67">
        <f t="shared" si="0"/>
        <v>-8.1620250475614426</v>
      </c>
      <c r="AA11" s="67">
        <f t="shared" si="0"/>
        <v>-8.9382254826382237</v>
      </c>
      <c r="AB11" s="67">
        <f t="shared" si="0"/>
        <v>-9.7047322385518981</v>
      </c>
      <c r="AC11" s="67">
        <f t="shared" si="6"/>
        <v>-10.380957276423963</v>
      </c>
      <c r="AD11" s="67">
        <f t="shared" si="1"/>
        <v>-11.00272231131423</v>
      </c>
      <c r="AE11" s="67">
        <f t="shared" si="1"/>
        <v>-11.615633301967584</v>
      </c>
      <c r="AF11" s="67">
        <f t="shared" si="1"/>
        <v>-12.219485511164578</v>
      </c>
      <c r="AG11" s="67">
        <f t="shared" si="6"/>
        <v>-12.747226905414159</v>
      </c>
      <c r="AH11" s="67">
        <f t="shared" si="2"/>
        <v>-13.215393678448066</v>
      </c>
      <c r="AI11" s="67">
        <f t="shared" si="2"/>
        <v>-13.675923064712805</v>
      </c>
      <c r="AJ11" s="67">
        <f t="shared" si="2"/>
        <v>-14.12871272178532</v>
      </c>
      <c r="AK11" s="67">
        <f t="shared" si="2"/>
        <v>-14.57367161255462</v>
      </c>
      <c r="AL11" s="67">
        <f t="shared" si="2"/>
        <v>-15.010718677928317</v>
      </c>
      <c r="AM11" s="67">
        <f t="shared" si="2"/>
        <v>-15.439781657268298</v>
      </c>
      <c r="AN11" s="67">
        <f t="shared" si="2"/>
        <v>-15.860796052950612</v>
      </c>
      <c r="AO11" s="67">
        <f t="shared" si="2"/>
        <v>-16.273704233609571</v>
      </c>
      <c r="AP11" s="67">
        <f t="shared" si="2"/>
        <v>-16.579100986812513</v>
      </c>
      <c r="AQ11" s="67">
        <f t="shared" si="7"/>
        <v>-16.777374296738536</v>
      </c>
      <c r="AR11" s="67">
        <f t="shared" si="3"/>
        <v>-16.97152512988248</v>
      </c>
      <c r="AS11" s="67">
        <f t="shared" si="3"/>
        <v>-17.161535172251867</v>
      </c>
      <c r="AT11" s="67">
        <f t="shared" si="3"/>
        <v>-17.347388200709844</v>
      </c>
      <c r="AU11" s="67">
        <f t="shared" si="7"/>
        <v>-17.529069960838179</v>
      </c>
      <c r="AV11" s="67">
        <f t="shared" si="4"/>
        <v>-17.706568081595258</v>
      </c>
      <c r="AW11" s="67">
        <f t="shared" si="4"/>
        <v>-17.879872021685898</v>
      </c>
      <c r="AX11" s="67">
        <f t="shared" si="4"/>
        <v>-18.048973042735781</v>
      </c>
    </row>
    <row r="12" spans="1:50" x14ac:dyDescent="0.25">
      <c r="A12">
        <v>10</v>
      </c>
      <c r="B12" s="53">
        <f>'reference yield (2)'!B49</f>
        <v>5.9</v>
      </c>
      <c r="C12" s="54">
        <f>'reference yield (2)'!C49</f>
        <v>2203806.9714882891</v>
      </c>
      <c r="D12" s="56">
        <f>'reference yield (2)'!E49</f>
        <v>0.85052929064362759</v>
      </c>
      <c r="E12" s="56">
        <f>'reference yield (2)'!H49</f>
        <v>55.726181921036755</v>
      </c>
      <c r="F12" s="62"/>
      <c r="G12" s="60">
        <f>(COUNT($B$3:$B$43)-COUNT($B$3:B11))/COUNT($B$3:$B$43)</f>
        <v>0.78048780487804881</v>
      </c>
      <c r="I12">
        <v>10</v>
      </c>
      <c r="J12" s="67">
        <f t="shared" si="5"/>
        <v>15.440707420758329</v>
      </c>
      <c r="K12" s="67">
        <f t="shared" si="0"/>
        <v>13.618164012261772</v>
      </c>
      <c r="L12" s="67">
        <f t="shared" si="0"/>
        <v>11.788089347035793</v>
      </c>
      <c r="M12" s="67">
        <f t="shared" si="0"/>
        <v>9.9533618916976252</v>
      </c>
      <c r="N12" s="67">
        <f t="shared" si="0"/>
        <v>8.116712612832913</v>
      </c>
      <c r="O12" s="67">
        <f t="shared" si="0"/>
        <v>6.280719676870504</v>
      </c>
      <c r="P12" s="67">
        <f t="shared" si="0"/>
        <v>4.4478054540554766</v>
      </c>
      <c r="Q12" s="67">
        <f t="shared" si="0"/>
        <v>2.6202355683224852</v>
      </c>
      <c r="R12" s="67">
        <f t="shared" si="0"/>
        <v>1.2535653834923295</v>
      </c>
      <c r="S12" s="67">
        <f t="shared" si="0"/>
        <v>0</v>
      </c>
      <c r="T12" s="67">
        <f t="shared" si="0"/>
        <v>-1.2457999749319839</v>
      </c>
      <c r="U12" s="67">
        <f t="shared" si="0"/>
        <v>-2.4256837658119395</v>
      </c>
      <c r="V12" s="67">
        <f t="shared" si="0"/>
        <v>-3.3799508285557351</v>
      </c>
      <c r="W12" s="67">
        <f t="shared" si="0"/>
        <v>-4.3257156273188073</v>
      </c>
      <c r="X12" s="67">
        <f t="shared" si="0"/>
        <v>-5.2622976740924656</v>
      </c>
      <c r="Y12" s="67">
        <f t="shared" si="0"/>
        <v>-6.1229518633288649</v>
      </c>
      <c r="Z12" s="67">
        <f t="shared" si="0"/>
        <v>-6.9084596640691132</v>
      </c>
      <c r="AA12" s="67">
        <f t="shared" si="0"/>
        <v>-7.6846600991458942</v>
      </c>
      <c r="AB12" s="67">
        <f t="shared" si="0"/>
        <v>-8.4511668550595687</v>
      </c>
      <c r="AC12" s="67">
        <f t="shared" si="6"/>
        <v>-9.1273918929316338</v>
      </c>
      <c r="AD12" s="67">
        <f t="shared" si="1"/>
        <v>-9.7491569278219004</v>
      </c>
      <c r="AE12" s="67">
        <f t="shared" si="1"/>
        <v>-10.362067918475255</v>
      </c>
      <c r="AF12" s="67">
        <f t="shared" si="1"/>
        <v>-10.965920127672248</v>
      </c>
      <c r="AG12" s="67">
        <f t="shared" si="6"/>
        <v>-11.49366152192183</v>
      </c>
      <c r="AH12" s="67">
        <f t="shared" si="2"/>
        <v>-11.961828294955737</v>
      </c>
      <c r="AI12" s="67">
        <f t="shared" si="2"/>
        <v>-12.422357681220475</v>
      </c>
      <c r="AJ12" s="67">
        <f t="shared" si="2"/>
        <v>-12.87514733829299</v>
      </c>
      <c r="AK12" s="67">
        <f t="shared" si="2"/>
        <v>-13.32010622906229</v>
      </c>
      <c r="AL12" s="67">
        <f t="shared" si="2"/>
        <v>-13.757153294435987</v>
      </c>
      <c r="AM12" s="67">
        <f t="shared" si="2"/>
        <v>-14.186216273775969</v>
      </c>
      <c r="AN12" s="67">
        <f t="shared" si="2"/>
        <v>-14.607230669458282</v>
      </c>
      <c r="AO12" s="67">
        <f t="shared" si="2"/>
        <v>-15.020138850117242</v>
      </c>
      <c r="AP12" s="67">
        <f t="shared" si="2"/>
        <v>-15.325535603320183</v>
      </c>
      <c r="AQ12" s="67">
        <f t="shared" si="7"/>
        <v>-15.523808913246206</v>
      </c>
      <c r="AR12" s="67">
        <f t="shared" si="3"/>
        <v>-15.71795974639015</v>
      </c>
      <c r="AS12" s="67">
        <f t="shared" si="3"/>
        <v>-15.907969788759537</v>
      </c>
      <c r="AT12" s="67">
        <f t="shared" si="3"/>
        <v>-16.093822817217514</v>
      </c>
      <c r="AU12" s="67">
        <f t="shared" si="7"/>
        <v>-16.275504577345849</v>
      </c>
      <c r="AV12" s="67">
        <f t="shared" si="4"/>
        <v>-16.453002698102928</v>
      </c>
      <c r="AW12" s="67">
        <f t="shared" si="4"/>
        <v>-16.626306638193569</v>
      </c>
      <c r="AX12" s="67">
        <f t="shared" si="4"/>
        <v>-16.795407659243452</v>
      </c>
    </row>
    <row r="13" spans="1:50" x14ac:dyDescent="0.25">
      <c r="A13">
        <v>11</v>
      </c>
      <c r="B13" s="53">
        <f>'reference yield (2)'!B50</f>
        <v>6</v>
      </c>
      <c r="C13" s="54">
        <f>'reference yield (2)'!C50</f>
        <v>2275540.1511823237</v>
      </c>
      <c r="D13" s="56">
        <f>'reference yield (2)'!E50</f>
        <v>0.87821373453100515</v>
      </c>
      <c r="E13" s="56">
        <f>'reference yield (2)'!H50</f>
        <v>54.480381946104771</v>
      </c>
      <c r="F13" s="62"/>
      <c r="G13" s="60">
        <f>(COUNT($B$3:$B$43)-COUNT($B$3:B12))/COUNT($B$3:$B$43)</f>
        <v>0.75609756097560976</v>
      </c>
      <c r="I13">
        <v>11</v>
      </c>
      <c r="J13" s="67">
        <f t="shared" si="5"/>
        <v>16.686507395690313</v>
      </c>
      <c r="K13" s="67">
        <f t="shared" si="0"/>
        <v>14.863963987193756</v>
      </c>
      <c r="L13" s="67">
        <f t="shared" si="0"/>
        <v>13.033889321967777</v>
      </c>
      <c r="M13" s="67">
        <f t="shared" si="0"/>
        <v>11.199161866629609</v>
      </c>
      <c r="N13" s="67">
        <f t="shared" si="0"/>
        <v>9.3625125877648969</v>
      </c>
      <c r="O13" s="67">
        <f t="shared" si="0"/>
        <v>7.5265196518024879</v>
      </c>
      <c r="P13" s="67">
        <f t="shared" si="0"/>
        <v>5.6936054289874605</v>
      </c>
      <c r="Q13" s="67">
        <f t="shared" si="0"/>
        <v>3.8660355432544691</v>
      </c>
      <c r="R13" s="67">
        <f t="shared" si="0"/>
        <v>2.4993653584243134</v>
      </c>
      <c r="S13" s="67">
        <f t="shared" si="0"/>
        <v>1.2457999749319839</v>
      </c>
      <c r="T13" s="67">
        <f t="shared" si="0"/>
        <v>0</v>
      </c>
      <c r="U13" s="67">
        <f t="shared" si="0"/>
        <v>-1.1798837908799555</v>
      </c>
      <c r="V13" s="67">
        <f t="shared" si="0"/>
        <v>-2.1341508536237512</v>
      </c>
      <c r="W13" s="67">
        <f t="shared" si="0"/>
        <v>-3.0799156523868234</v>
      </c>
      <c r="X13" s="67">
        <f t="shared" si="0"/>
        <v>-4.0164976991604817</v>
      </c>
      <c r="Y13" s="67">
        <f t="shared" si="0"/>
        <v>-4.877151888396881</v>
      </c>
      <c r="Z13" s="67">
        <f t="shared" si="0"/>
        <v>-5.6626596891371292</v>
      </c>
      <c r="AA13" s="67">
        <f t="shared" si="0"/>
        <v>-6.4388601242139103</v>
      </c>
      <c r="AB13" s="67">
        <f t="shared" si="0"/>
        <v>-7.2053668801275847</v>
      </c>
      <c r="AC13" s="67">
        <f t="shared" si="6"/>
        <v>-7.8815919179996499</v>
      </c>
      <c r="AD13" s="67">
        <f t="shared" si="1"/>
        <v>-8.5033569528899164</v>
      </c>
      <c r="AE13" s="67">
        <f t="shared" si="1"/>
        <v>-9.1162679435432707</v>
      </c>
      <c r="AF13" s="67">
        <f t="shared" si="1"/>
        <v>-9.7201201527402645</v>
      </c>
      <c r="AG13" s="67">
        <f t="shared" si="6"/>
        <v>-10.247861546989846</v>
      </c>
      <c r="AH13" s="67">
        <f t="shared" si="2"/>
        <v>-10.716028320023753</v>
      </c>
      <c r="AI13" s="67">
        <f t="shared" si="2"/>
        <v>-11.176557706288492</v>
      </c>
      <c r="AJ13" s="67">
        <f t="shared" si="2"/>
        <v>-11.629347363361006</v>
      </c>
      <c r="AK13" s="67">
        <f t="shared" si="2"/>
        <v>-12.074306254130306</v>
      </c>
      <c r="AL13" s="67">
        <f t="shared" si="2"/>
        <v>-12.511353319504003</v>
      </c>
      <c r="AM13" s="67">
        <f t="shared" si="2"/>
        <v>-12.940416298843985</v>
      </c>
      <c r="AN13" s="67">
        <f t="shared" si="2"/>
        <v>-13.361430694526298</v>
      </c>
      <c r="AO13" s="67">
        <f t="shared" si="2"/>
        <v>-13.774338875185258</v>
      </c>
      <c r="AP13" s="67">
        <f t="shared" si="2"/>
        <v>-14.0797356283882</v>
      </c>
      <c r="AQ13" s="67">
        <f t="shared" si="7"/>
        <v>-14.278008938314223</v>
      </c>
      <c r="AR13" s="67">
        <f t="shared" si="3"/>
        <v>-14.472159771458166</v>
      </c>
      <c r="AS13" s="67">
        <f t="shared" si="3"/>
        <v>-14.662169813827553</v>
      </c>
      <c r="AT13" s="67">
        <f t="shared" si="3"/>
        <v>-14.84802284228553</v>
      </c>
      <c r="AU13" s="67">
        <f t="shared" si="7"/>
        <v>-15.029704602413865</v>
      </c>
      <c r="AV13" s="67">
        <f t="shared" si="4"/>
        <v>-15.207202723170944</v>
      </c>
      <c r="AW13" s="67">
        <f t="shared" si="4"/>
        <v>-15.380506663261585</v>
      </c>
      <c r="AX13" s="67">
        <f t="shared" si="4"/>
        <v>-15.549607684311468</v>
      </c>
    </row>
    <row r="14" spans="1:50" x14ac:dyDescent="0.25">
      <c r="A14">
        <v>12</v>
      </c>
      <c r="B14" s="53">
        <f>'reference yield (2)'!B51</f>
        <v>6.1</v>
      </c>
      <c r="C14" s="54">
        <f>'reference yield (2)'!C51</f>
        <v>2346759.9672251833</v>
      </c>
      <c r="D14" s="56">
        <f>'reference yield (2)'!E51</f>
        <v>0.90570005270786236</v>
      </c>
      <c r="E14" s="56">
        <f>'reference yield (2)'!H51</f>
        <v>53.300498155224815</v>
      </c>
      <c r="F14" s="62"/>
      <c r="G14" s="60">
        <f>(COUNT($B$3:$B$43)-COUNT($B$3:B13))/COUNT($B$3:$B$43)</f>
        <v>0.73170731707317072</v>
      </c>
      <c r="I14">
        <v>12</v>
      </c>
      <c r="J14" s="67">
        <f t="shared" si="5"/>
        <v>17.866391186570269</v>
      </c>
      <c r="K14" s="67">
        <f t="shared" si="0"/>
        <v>16.043847778073712</v>
      </c>
      <c r="L14" s="67">
        <f t="shared" si="0"/>
        <v>14.213773112847733</v>
      </c>
      <c r="M14" s="67">
        <f t="shared" si="0"/>
        <v>12.379045657509565</v>
      </c>
      <c r="N14" s="67">
        <f t="shared" si="0"/>
        <v>10.542396378644852</v>
      </c>
      <c r="O14" s="67">
        <f t="shared" si="0"/>
        <v>8.7064034426824435</v>
      </c>
      <c r="P14" s="67">
        <f t="shared" si="0"/>
        <v>6.873489219867416</v>
      </c>
      <c r="Q14" s="67">
        <f t="shared" si="0"/>
        <v>5.0459193341344246</v>
      </c>
      <c r="R14" s="67">
        <f t="shared" si="0"/>
        <v>3.6792491493042689</v>
      </c>
      <c r="S14" s="67">
        <f t="shared" si="0"/>
        <v>2.4256837658119395</v>
      </c>
      <c r="T14" s="67">
        <f t="shared" si="0"/>
        <v>1.1798837908799555</v>
      </c>
      <c r="U14" s="67">
        <f t="shared" si="0"/>
        <v>0</v>
      </c>
      <c r="V14" s="67">
        <f t="shared" si="0"/>
        <v>-0.95426706274379569</v>
      </c>
      <c r="W14" s="67">
        <f t="shared" si="0"/>
        <v>-1.9000318615068679</v>
      </c>
      <c r="X14" s="67">
        <f t="shared" si="0"/>
        <v>-2.8366139082805262</v>
      </c>
      <c r="Y14" s="67">
        <f t="shared" si="0"/>
        <v>-3.6972680975169254</v>
      </c>
      <c r="Z14" s="67">
        <f t="shared" si="0"/>
        <v>-4.4827758982571737</v>
      </c>
      <c r="AA14" s="67">
        <f t="shared" si="0"/>
        <v>-5.2589763333339548</v>
      </c>
      <c r="AB14" s="67">
        <f t="shared" si="0"/>
        <v>-6.0254830892476292</v>
      </c>
      <c r="AC14" s="67">
        <f t="shared" si="6"/>
        <v>-6.7017081271196943</v>
      </c>
      <c r="AD14" s="67">
        <f t="shared" si="1"/>
        <v>-7.3234731620099609</v>
      </c>
      <c r="AE14" s="67">
        <f t="shared" si="1"/>
        <v>-7.9363841526633152</v>
      </c>
      <c r="AF14" s="67">
        <f t="shared" si="1"/>
        <v>-8.540236361860309</v>
      </c>
      <c r="AG14" s="67">
        <f t="shared" si="6"/>
        <v>-9.0679777561098902</v>
      </c>
      <c r="AH14" s="67">
        <f t="shared" si="2"/>
        <v>-9.5361445291437974</v>
      </c>
      <c r="AI14" s="67">
        <f t="shared" si="2"/>
        <v>-9.996673915408536</v>
      </c>
      <c r="AJ14" s="67">
        <f t="shared" si="2"/>
        <v>-10.449463572481051</v>
      </c>
      <c r="AK14" s="67">
        <f t="shared" si="2"/>
        <v>-10.894422463250351</v>
      </c>
      <c r="AL14" s="67">
        <f t="shared" si="2"/>
        <v>-11.331469528624048</v>
      </c>
      <c r="AM14" s="67">
        <f t="shared" si="2"/>
        <v>-11.760532507964029</v>
      </c>
      <c r="AN14" s="67">
        <f t="shared" si="2"/>
        <v>-12.181546903646343</v>
      </c>
      <c r="AO14" s="67">
        <f t="shared" si="2"/>
        <v>-12.594455084305302</v>
      </c>
      <c r="AP14" s="67">
        <f t="shared" si="2"/>
        <v>-12.899851837508244</v>
      </c>
      <c r="AQ14" s="67">
        <f t="shared" si="7"/>
        <v>-13.098125147434267</v>
      </c>
      <c r="AR14" s="67">
        <f t="shared" si="3"/>
        <v>-13.292275980578211</v>
      </c>
      <c r="AS14" s="67">
        <f t="shared" si="3"/>
        <v>-13.482286022947598</v>
      </c>
      <c r="AT14" s="67">
        <f t="shared" si="3"/>
        <v>-13.668139051405575</v>
      </c>
      <c r="AU14" s="67">
        <f t="shared" si="7"/>
        <v>-13.84982081153391</v>
      </c>
      <c r="AV14" s="67">
        <f t="shared" si="4"/>
        <v>-14.027318932290989</v>
      </c>
      <c r="AW14" s="67">
        <f t="shared" si="4"/>
        <v>-14.200622872381629</v>
      </c>
      <c r="AX14" s="67">
        <f t="shared" si="4"/>
        <v>-14.369723893431512</v>
      </c>
    </row>
    <row r="15" spans="1:50" x14ac:dyDescent="0.25">
      <c r="A15">
        <v>13</v>
      </c>
      <c r="B15" s="53">
        <f>'reference yield (2)'!B52</f>
        <v>6.2</v>
      </c>
      <c r="C15" s="54">
        <f>'reference yield (2)'!C52</f>
        <v>2417405.7379964306</v>
      </c>
      <c r="D15" s="56">
        <f>'reference yield (2)'!E52</f>
        <v>0.93296482592911378</v>
      </c>
      <c r="E15" s="56">
        <f>'reference yield (2)'!H52</f>
        <v>52.34623109248102</v>
      </c>
      <c r="F15" s="62"/>
      <c r="G15" s="60">
        <f>(COUNT($B$3:$B$43)-COUNT($B$3:B14))/COUNT($B$3:$B$43)</f>
        <v>0.70731707317073167</v>
      </c>
      <c r="I15">
        <v>13</v>
      </c>
      <c r="J15" s="67">
        <f t="shared" si="5"/>
        <v>18.820658249314064</v>
      </c>
      <c r="K15" s="67">
        <f t="shared" si="0"/>
        <v>16.998114840817507</v>
      </c>
      <c r="L15" s="67">
        <f t="shared" si="0"/>
        <v>15.168040175591528</v>
      </c>
      <c r="M15" s="67">
        <f t="shared" si="0"/>
        <v>13.33331272025336</v>
      </c>
      <c r="N15" s="67">
        <f t="shared" si="0"/>
        <v>11.496663441388648</v>
      </c>
      <c r="O15" s="67">
        <f t="shared" si="0"/>
        <v>9.6606705054262392</v>
      </c>
      <c r="P15" s="67">
        <f t="shared" si="0"/>
        <v>7.8277562826112117</v>
      </c>
      <c r="Q15" s="67">
        <f t="shared" si="0"/>
        <v>6.0001863968782203</v>
      </c>
      <c r="R15" s="67">
        <f t="shared" si="0"/>
        <v>4.6335162120480646</v>
      </c>
      <c r="S15" s="67">
        <f t="shared" si="0"/>
        <v>3.3799508285557351</v>
      </c>
      <c r="T15" s="67">
        <f t="shared" si="0"/>
        <v>2.1341508536237512</v>
      </c>
      <c r="U15" s="67">
        <f t="shared" si="0"/>
        <v>0.95426706274379569</v>
      </c>
      <c r="V15" s="67">
        <f t="shared" si="0"/>
        <v>0</v>
      </c>
      <c r="W15" s="67">
        <f t="shared" si="0"/>
        <v>-0.94576479876307218</v>
      </c>
      <c r="X15" s="67">
        <f t="shared" si="0"/>
        <v>-1.8823468455367305</v>
      </c>
      <c r="Y15" s="67">
        <f t="shared" si="0"/>
        <v>-2.7430010347731297</v>
      </c>
      <c r="Z15" s="67">
        <f t="shared" si="0"/>
        <v>-3.528508835513378</v>
      </c>
      <c r="AA15" s="67">
        <f t="shared" si="0"/>
        <v>-4.3047092705901591</v>
      </c>
      <c r="AB15" s="67">
        <f t="shared" si="0"/>
        <v>-5.0712160265038335</v>
      </c>
      <c r="AC15" s="67">
        <f t="shared" si="6"/>
        <v>-5.7474410643758986</v>
      </c>
      <c r="AD15" s="67">
        <f t="shared" si="1"/>
        <v>-6.3692060992661652</v>
      </c>
      <c r="AE15" s="67">
        <f t="shared" si="1"/>
        <v>-6.9821170899195195</v>
      </c>
      <c r="AF15" s="67">
        <f t="shared" si="1"/>
        <v>-7.5859692991165133</v>
      </c>
      <c r="AG15" s="67">
        <f t="shared" si="6"/>
        <v>-8.1137106933660945</v>
      </c>
      <c r="AH15" s="67">
        <f t="shared" si="2"/>
        <v>-8.5818774664000017</v>
      </c>
      <c r="AI15" s="67">
        <f t="shared" si="2"/>
        <v>-9.0424068526647403</v>
      </c>
      <c r="AJ15" s="67">
        <f t="shared" si="2"/>
        <v>-9.495196509737255</v>
      </c>
      <c r="AK15" s="67">
        <f t="shared" si="2"/>
        <v>-9.9401554005065549</v>
      </c>
      <c r="AL15" s="67">
        <f t="shared" si="2"/>
        <v>-10.377202465880252</v>
      </c>
      <c r="AM15" s="67">
        <f t="shared" si="2"/>
        <v>-10.806265445220234</v>
      </c>
      <c r="AN15" s="67">
        <f t="shared" si="2"/>
        <v>-11.227279840902547</v>
      </c>
      <c r="AO15" s="67">
        <f t="shared" si="2"/>
        <v>-11.640188021561507</v>
      </c>
      <c r="AP15" s="67">
        <f t="shared" si="2"/>
        <v>-11.945584774764448</v>
      </c>
      <c r="AQ15" s="67">
        <f t="shared" si="7"/>
        <v>-12.143858084690471</v>
      </c>
      <c r="AR15" s="67">
        <f t="shared" si="3"/>
        <v>-12.338008917834415</v>
      </c>
      <c r="AS15" s="67">
        <f t="shared" si="3"/>
        <v>-12.528018960203802</v>
      </c>
      <c r="AT15" s="67">
        <f t="shared" si="3"/>
        <v>-12.713871988661779</v>
      </c>
      <c r="AU15" s="67">
        <f t="shared" si="7"/>
        <v>-12.895553748790114</v>
      </c>
      <c r="AV15" s="67">
        <f t="shared" si="4"/>
        <v>-13.073051869547193</v>
      </c>
      <c r="AW15" s="67">
        <f t="shared" si="4"/>
        <v>-13.246355809637834</v>
      </c>
      <c r="AX15" s="67">
        <f t="shared" si="4"/>
        <v>-13.415456830687717</v>
      </c>
    </row>
    <row r="16" spans="1:50" x14ac:dyDescent="0.25">
      <c r="A16">
        <v>14</v>
      </c>
      <c r="B16" s="53">
        <f>'reference yield (2)'!B53</f>
        <v>6.3</v>
      </c>
      <c r="C16" s="54">
        <f>'reference yield (2)'!C53</f>
        <v>2487422.0738687175</v>
      </c>
      <c r="D16" s="56">
        <f>'reference yield (2)'!E53</f>
        <v>0.95998667732234444</v>
      </c>
      <c r="E16" s="56">
        <f>'reference yield (2)'!H53</f>
        <v>51.400466293717948</v>
      </c>
      <c r="F16" s="62"/>
      <c r="G16" s="60">
        <f>(COUNT($B$3:$B$43)-COUNT($B$3:B15))/COUNT($B$3:$B$43)</f>
        <v>0.68292682926829273</v>
      </c>
      <c r="I16">
        <v>14</v>
      </c>
      <c r="J16" s="67">
        <f t="shared" si="5"/>
        <v>19.766423048077137</v>
      </c>
      <c r="K16" s="67">
        <f t="shared" si="0"/>
        <v>17.94387963958058</v>
      </c>
      <c r="L16" s="67">
        <f t="shared" si="0"/>
        <v>16.113804974354601</v>
      </c>
      <c r="M16" s="67">
        <f t="shared" si="0"/>
        <v>14.279077519016433</v>
      </c>
      <c r="N16" s="67">
        <f t="shared" si="0"/>
        <v>12.44242824015172</v>
      </c>
      <c r="O16" s="67">
        <f t="shared" si="0"/>
        <v>10.606435304189311</v>
      </c>
      <c r="P16" s="67">
        <f t="shared" si="0"/>
        <v>8.7735210813742839</v>
      </c>
      <c r="Q16" s="67">
        <f t="shared" si="0"/>
        <v>6.9459511956412925</v>
      </c>
      <c r="R16" s="67">
        <f t="shared" si="0"/>
        <v>5.5792810108111368</v>
      </c>
      <c r="S16" s="67">
        <f t="shared" si="0"/>
        <v>4.3257156273188073</v>
      </c>
      <c r="T16" s="67">
        <f t="shared" si="0"/>
        <v>3.0799156523868234</v>
      </c>
      <c r="U16" s="67">
        <f t="shared" si="0"/>
        <v>1.9000318615068679</v>
      </c>
      <c r="V16" s="67">
        <f t="shared" si="0"/>
        <v>0.94576479876307218</v>
      </c>
      <c r="W16" s="67">
        <f t="shared" si="0"/>
        <v>0</v>
      </c>
      <c r="X16" s="67">
        <f t="shared" si="0"/>
        <v>-0.93658204677365831</v>
      </c>
      <c r="Y16" s="67">
        <f t="shared" si="0"/>
        <v>-1.7972362360100576</v>
      </c>
      <c r="Z16" s="67">
        <f t="shared" si="0"/>
        <v>-2.5827440367503058</v>
      </c>
      <c r="AA16" s="67">
        <f t="shared" si="0"/>
        <v>-3.3589444718270869</v>
      </c>
      <c r="AB16" s="67">
        <f t="shared" si="0"/>
        <v>-4.1254512277407613</v>
      </c>
      <c r="AC16" s="67">
        <f t="shared" si="6"/>
        <v>-4.8016762656128265</v>
      </c>
      <c r="AD16" s="67">
        <f t="shared" si="1"/>
        <v>-5.423441300503093</v>
      </c>
      <c r="AE16" s="67">
        <f t="shared" si="1"/>
        <v>-6.0363522911564473</v>
      </c>
      <c r="AF16" s="67">
        <f t="shared" si="1"/>
        <v>-6.6402045003534411</v>
      </c>
      <c r="AG16" s="67">
        <f t="shared" si="6"/>
        <v>-7.1679458946030223</v>
      </c>
      <c r="AH16" s="67">
        <f t="shared" si="2"/>
        <v>-7.6361126676369295</v>
      </c>
      <c r="AI16" s="67">
        <f t="shared" si="2"/>
        <v>-8.0966420539016681</v>
      </c>
      <c r="AJ16" s="67">
        <f t="shared" si="2"/>
        <v>-8.5494317109741829</v>
      </c>
      <c r="AK16" s="67">
        <f t="shared" si="2"/>
        <v>-8.9943906017434827</v>
      </c>
      <c r="AL16" s="67">
        <f t="shared" si="2"/>
        <v>-9.43143766711718</v>
      </c>
      <c r="AM16" s="67">
        <f t="shared" si="2"/>
        <v>-9.8605006464571616</v>
      </c>
      <c r="AN16" s="67">
        <f t="shared" si="2"/>
        <v>-10.281515042139475</v>
      </c>
      <c r="AO16" s="67">
        <f t="shared" si="2"/>
        <v>-10.694423222798434</v>
      </c>
      <c r="AP16" s="67">
        <f t="shared" si="2"/>
        <v>-10.999819976001376</v>
      </c>
      <c r="AQ16" s="67">
        <f t="shared" si="7"/>
        <v>-11.198093285927399</v>
      </c>
      <c r="AR16" s="67">
        <f t="shared" si="3"/>
        <v>-11.392244119071343</v>
      </c>
      <c r="AS16" s="67">
        <f t="shared" si="3"/>
        <v>-11.58225416144073</v>
      </c>
      <c r="AT16" s="67">
        <f t="shared" si="3"/>
        <v>-11.768107189898707</v>
      </c>
      <c r="AU16" s="67">
        <f t="shared" si="7"/>
        <v>-11.949788950027042</v>
      </c>
      <c r="AV16" s="67">
        <f t="shared" si="4"/>
        <v>-12.127287070784121</v>
      </c>
      <c r="AW16" s="67">
        <f t="shared" si="4"/>
        <v>-12.300591010874761</v>
      </c>
      <c r="AX16" s="67">
        <f t="shared" si="4"/>
        <v>-12.469692031924644</v>
      </c>
    </row>
    <row r="17" spans="1:50" x14ac:dyDescent="0.25">
      <c r="A17">
        <v>15</v>
      </c>
      <c r="B17" s="53">
        <f>'reference yield (2)'!B54</f>
        <v>6.4</v>
      </c>
      <c r="C17" s="54">
        <f>'reference yield (2)'!C54</f>
        <v>2556758.5973306</v>
      </c>
      <c r="D17" s="56">
        <f>'reference yield (2)'!E54</f>
        <v>0.98674616437302032</v>
      </c>
      <c r="E17" s="56">
        <f>'reference yield (2)'!H54</f>
        <v>50.463884246944289</v>
      </c>
      <c r="F17" s="62"/>
      <c r="G17" s="60">
        <f>(COUNT($B$3:$B$43)-COUNT($B$3:B16))/COUNT($B$3:$B$43)</f>
        <v>0.65853658536585369</v>
      </c>
      <c r="I17">
        <v>15</v>
      </c>
      <c r="J17" s="67">
        <f t="shared" si="5"/>
        <v>20.703005094850795</v>
      </c>
      <c r="K17" s="67">
        <f t="shared" si="0"/>
        <v>18.880461686354238</v>
      </c>
      <c r="L17" s="67">
        <f t="shared" si="0"/>
        <v>17.050387021128259</v>
      </c>
      <c r="M17" s="67">
        <f t="shared" si="0"/>
        <v>15.215659565790091</v>
      </c>
      <c r="N17" s="67">
        <f t="shared" si="0"/>
        <v>13.379010286925379</v>
      </c>
      <c r="O17" s="67">
        <f t="shared" si="0"/>
        <v>11.54301735096297</v>
      </c>
      <c r="P17" s="67">
        <f t="shared" si="0"/>
        <v>9.7101031281479422</v>
      </c>
      <c r="Q17" s="67">
        <f t="shared" si="0"/>
        <v>7.8825332424149508</v>
      </c>
      <c r="R17" s="67">
        <f t="shared" si="0"/>
        <v>6.5158630575847951</v>
      </c>
      <c r="S17" s="67">
        <f t="shared" si="0"/>
        <v>5.2622976740924656</v>
      </c>
      <c r="T17" s="67">
        <f t="shared" si="0"/>
        <v>4.0164976991604817</v>
      </c>
      <c r="U17" s="67">
        <f t="shared" si="0"/>
        <v>2.8366139082805262</v>
      </c>
      <c r="V17" s="67">
        <f t="shared" si="0"/>
        <v>1.8823468455367305</v>
      </c>
      <c r="W17" s="67">
        <f t="shared" si="0"/>
        <v>0.93658204677365831</v>
      </c>
      <c r="X17" s="67">
        <f t="shared" si="0"/>
        <v>0</v>
      </c>
      <c r="Y17" s="67">
        <f t="shared" si="0"/>
        <v>-0.86065418923639925</v>
      </c>
      <c r="Z17" s="67">
        <f t="shared" si="0"/>
        <v>-1.6461619899766475</v>
      </c>
      <c r="AA17" s="67">
        <f t="shared" si="0"/>
        <v>-2.4223624250534286</v>
      </c>
      <c r="AB17" s="67">
        <f t="shared" si="0"/>
        <v>-3.188869180967103</v>
      </c>
      <c r="AC17" s="67">
        <f t="shared" si="6"/>
        <v>-3.8650942188391681</v>
      </c>
      <c r="AD17" s="67">
        <f t="shared" si="1"/>
        <v>-4.4868592537294347</v>
      </c>
      <c r="AE17" s="67">
        <f t="shared" si="1"/>
        <v>-5.099770244382789</v>
      </c>
      <c r="AF17" s="67">
        <f t="shared" si="1"/>
        <v>-5.7036224535797828</v>
      </c>
      <c r="AG17" s="67">
        <f t="shared" si="6"/>
        <v>-6.231363847829364</v>
      </c>
      <c r="AH17" s="67">
        <f t="shared" si="2"/>
        <v>-6.6995306208632712</v>
      </c>
      <c r="AI17" s="67">
        <f t="shared" si="2"/>
        <v>-7.1600600071280098</v>
      </c>
      <c r="AJ17" s="67">
        <f t="shared" si="2"/>
        <v>-7.6128496642005246</v>
      </c>
      <c r="AK17" s="67">
        <f t="shared" si="2"/>
        <v>-8.0578085549698244</v>
      </c>
      <c r="AL17" s="67">
        <f t="shared" si="2"/>
        <v>-8.4948556203435217</v>
      </c>
      <c r="AM17" s="67">
        <f t="shared" si="2"/>
        <v>-8.9239185996835033</v>
      </c>
      <c r="AN17" s="67">
        <f t="shared" si="2"/>
        <v>-9.3449329953658165</v>
      </c>
      <c r="AO17" s="67">
        <f t="shared" si="2"/>
        <v>-9.7578411760247761</v>
      </c>
      <c r="AP17" s="67">
        <f t="shared" si="2"/>
        <v>-10.063237929227718</v>
      </c>
      <c r="AQ17" s="67">
        <f t="shared" si="7"/>
        <v>-10.261511239153741</v>
      </c>
      <c r="AR17" s="67">
        <f t="shared" si="3"/>
        <v>-10.455662072297685</v>
      </c>
      <c r="AS17" s="67">
        <f t="shared" si="3"/>
        <v>-10.645672114667072</v>
      </c>
      <c r="AT17" s="67">
        <f t="shared" si="3"/>
        <v>-10.831525143125049</v>
      </c>
      <c r="AU17" s="67">
        <f t="shared" si="7"/>
        <v>-11.013206903253383</v>
      </c>
      <c r="AV17" s="67">
        <f t="shared" si="4"/>
        <v>-11.190705024010462</v>
      </c>
      <c r="AW17" s="67">
        <f t="shared" si="4"/>
        <v>-11.364008964101103</v>
      </c>
      <c r="AX17" s="67">
        <f t="shared" si="4"/>
        <v>-11.533109985150986</v>
      </c>
    </row>
    <row r="18" spans="1:50" x14ac:dyDescent="0.25">
      <c r="A18">
        <v>16</v>
      </c>
      <c r="B18" s="53">
        <f>'reference yield (2)'!B55</f>
        <v>6.5</v>
      </c>
      <c r="C18" s="54">
        <f>'reference yield (2)'!C55</f>
        <v>2625369.6471309932</v>
      </c>
      <c r="D18" s="56">
        <f>'reference yield (2)'!E55</f>
        <v>1.0132256647430704</v>
      </c>
      <c r="E18" s="56">
        <f>'reference yield (2)'!H55</f>
        <v>49.60323005770789</v>
      </c>
      <c r="F18" s="62"/>
      <c r="G18" s="60">
        <f>(COUNT($B$3:$B$43)-COUNT($B$3:B17))/COUNT($B$3:$B$43)</f>
        <v>0.63414634146341464</v>
      </c>
      <c r="I18">
        <v>16</v>
      </c>
      <c r="J18" s="67">
        <f t="shared" si="5"/>
        <v>21.563659284087194</v>
      </c>
      <c r="K18" s="67">
        <f t="shared" ref="K18:AB32" si="8">SUMIF($G$3:$G$43,K$2,$E$3:$E$43)-$E18</f>
        <v>19.741115875590637</v>
      </c>
      <c r="L18" s="67">
        <f t="shared" si="8"/>
        <v>17.911041210364658</v>
      </c>
      <c r="M18" s="67">
        <f t="shared" si="8"/>
        <v>16.07631375502649</v>
      </c>
      <c r="N18" s="67">
        <f t="shared" si="8"/>
        <v>14.239664476161778</v>
      </c>
      <c r="O18" s="67">
        <f t="shared" si="8"/>
        <v>12.403671540199369</v>
      </c>
      <c r="P18" s="67">
        <f t="shared" si="8"/>
        <v>10.570757317384341</v>
      </c>
      <c r="Q18" s="67">
        <f t="shared" si="8"/>
        <v>8.74318743165135</v>
      </c>
      <c r="R18" s="67">
        <f t="shared" si="8"/>
        <v>7.3765172468211944</v>
      </c>
      <c r="S18" s="67">
        <f t="shared" si="8"/>
        <v>6.1229518633288649</v>
      </c>
      <c r="T18" s="67">
        <f t="shared" si="8"/>
        <v>4.877151888396881</v>
      </c>
      <c r="U18" s="67">
        <f t="shared" si="8"/>
        <v>3.6972680975169254</v>
      </c>
      <c r="V18" s="67">
        <f t="shared" si="8"/>
        <v>2.7430010347731297</v>
      </c>
      <c r="W18" s="67">
        <f t="shared" si="8"/>
        <v>1.7972362360100576</v>
      </c>
      <c r="X18" s="67">
        <f t="shared" si="8"/>
        <v>0.86065418923639925</v>
      </c>
      <c r="Y18" s="67">
        <f t="shared" si="8"/>
        <v>0</v>
      </c>
      <c r="Z18" s="67">
        <f t="shared" si="8"/>
        <v>-0.78550780074024829</v>
      </c>
      <c r="AA18" s="67">
        <f t="shared" si="8"/>
        <v>-1.5617082358170293</v>
      </c>
      <c r="AB18" s="67">
        <f t="shared" si="8"/>
        <v>-2.3282149917307038</v>
      </c>
      <c r="AC18" s="67">
        <f t="shared" si="6"/>
        <v>-3.0044400296027689</v>
      </c>
      <c r="AD18" s="67">
        <f t="shared" si="1"/>
        <v>-3.6262050644930355</v>
      </c>
      <c r="AE18" s="67">
        <f t="shared" si="1"/>
        <v>-4.2391160551463898</v>
      </c>
      <c r="AF18" s="67">
        <f t="shared" si="1"/>
        <v>-4.8429682643433836</v>
      </c>
      <c r="AG18" s="67">
        <f t="shared" si="6"/>
        <v>-5.3707096585929648</v>
      </c>
      <c r="AH18" s="67">
        <f t="shared" si="2"/>
        <v>-5.838876431626872</v>
      </c>
      <c r="AI18" s="67">
        <f t="shared" si="2"/>
        <v>-6.2994058178916106</v>
      </c>
      <c r="AJ18" s="67">
        <f t="shared" si="2"/>
        <v>-6.7521954749641253</v>
      </c>
      <c r="AK18" s="67">
        <f t="shared" si="2"/>
        <v>-7.1971543657334252</v>
      </c>
      <c r="AL18" s="67">
        <f t="shared" si="2"/>
        <v>-7.6342014311071225</v>
      </c>
      <c r="AM18" s="67">
        <f t="shared" si="2"/>
        <v>-8.0632644104471041</v>
      </c>
      <c r="AN18" s="67">
        <f t="shared" si="2"/>
        <v>-8.4842788061294172</v>
      </c>
      <c r="AO18" s="67">
        <f t="shared" si="2"/>
        <v>-8.8971869867883768</v>
      </c>
      <c r="AP18" s="67">
        <f t="shared" si="2"/>
        <v>-9.2025837399913186</v>
      </c>
      <c r="AQ18" s="67">
        <f t="shared" si="7"/>
        <v>-9.4008570499173416</v>
      </c>
      <c r="AR18" s="67">
        <f t="shared" si="3"/>
        <v>-9.5950078830612853</v>
      </c>
      <c r="AS18" s="67">
        <f t="shared" si="3"/>
        <v>-9.7850179254306724</v>
      </c>
      <c r="AT18" s="67">
        <f t="shared" si="3"/>
        <v>-9.9708709538886495</v>
      </c>
      <c r="AU18" s="67">
        <f t="shared" si="7"/>
        <v>-10.152552714016984</v>
      </c>
      <c r="AV18" s="67">
        <f t="shared" si="4"/>
        <v>-10.330050834774063</v>
      </c>
      <c r="AW18" s="67">
        <f t="shared" si="4"/>
        <v>-10.503354774864704</v>
      </c>
      <c r="AX18" s="67">
        <f t="shared" si="4"/>
        <v>-10.672455795914587</v>
      </c>
    </row>
    <row r="19" spans="1:50" x14ac:dyDescent="0.25">
      <c r="A19">
        <v>17</v>
      </c>
      <c r="B19" s="53">
        <f>'reference yield (2)'!B56</f>
        <v>6.6</v>
      </c>
      <c r="C19" s="54">
        <f>'reference yield (2)'!C56</f>
        <v>2693213.9720893102</v>
      </c>
      <c r="D19" s="56">
        <f>'reference yield (2)'!E56</f>
        <v>1.0394092581010788</v>
      </c>
      <c r="E19" s="56">
        <f>'reference yield (2)'!H56</f>
        <v>48.817722256967642</v>
      </c>
      <c r="F19" s="62"/>
      <c r="G19" s="60">
        <f>(COUNT($B$3:$B$43)-COUNT($B$3:B18))/COUNT($B$3:$B$43)</f>
        <v>0.6097560975609756</v>
      </c>
      <c r="I19">
        <v>17</v>
      </c>
      <c r="J19" s="67">
        <f t="shared" si="5"/>
        <v>22.349167084827442</v>
      </c>
      <c r="K19" s="67">
        <f t="shared" si="8"/>
        <v>20.526623676330885</v>
      </c>
      <c r="L19" s="67">
        <f t="shared" si="8"/>
        <v>18.696549011104906</v>
      </c>
      <c r="M19" s="67">
        <f t="shared" si="8"/>
        <v>16.861821555766738</v>
      </c>
      <c r="N19" s="67">
        <f t="shared" si="8"/>
        <v>15.025172276902026</v>
      </c>
      <c r="O19" s="67">
        <f t="shared" si="8"/>
        <v>13.189179340939617</v>
      </c>
      <c r="P19" s="67">
        <f t="shared" si="8"/>
        <v>11.35626511812459</v>
      </c>
      <c r="Q19" s="67">
        <f t="shared" si="8"/>
        <v>9.5286952323915983</v>
      </c>
      <c r="R19" s="67">
        <f t="shared" si="8"/>
        <v>8.1620250475614426</v>
      </c>
      <c r="S19" s="67">
        <f t="shared" si="8"/>
        <v>6.9084596640691132</v>
      </c>
      <c r="T19" s="67">
        <f t="shared" si="8"/>
        <v>5.6626596891371292</v>
      </c>
      <c r="U19" s="67">
        <f t="shared" si="8"/>
        <v>4.4827758982571737</v>
      </c>
      <c r="V19" s="67">
        <f t="shared" si="8"/>
        <v>3.528508835513378</v>
      </c>
      <c r="W19" s="67">
        <f t="shared" si="8"/>
        <v>2.5827440367503058</v>
      </c>
      <c r="X19" s="67">
        <f t="shared" si="8"/>
        <v>1.6461619899766475</v>
      </c>
      <c r="Y19" s="67">
        <f t="shared" si="8"/>
        <v>0.78550780074024829</v>
      </c>
      <c r="Z19" s="67">
        <f t="shared" si="8"/>
        <v>0</v>
      </c>
      <c r="AA19" s="67">
        <f t="shared" si="8"/>
        <v>-0.77620043507678105</v>
      </c>
      <c r="AB19" s="67">
        <f t="shared" si="8"/>
        <v>-1.5427071909904555</v>
      </c>
      <c r="AC19" s="67">
        <f t="shared" si="6"/>
        <v>-2.2189322288625206</v>
      </c>
      <c r="AD19" s="67">
        <f t="shared" si="6"/>
        <v>-2.8406972637527872</v>
      </c>
      <c r="AE19" s="67">
        <f t="shared" si="6"/>
        <v>-3.4536082544061415</v>
      </c>
      <c r="AF19" s="67">
        <f t="shared" si="6"/>
        <v>-4.0574604636031353</v>
      </c>
      <c r="AG19" s="67">
        <f t="shared" si="6"/>
        <v>-4.5852018578527165</v>
      </c>
      <c r="AH19" s="67">
        <f t="shared" si="6"/>
        <v>-5.0533686308866237</v>
      </c>
      <c r="AI19" s="67">
        <f t="shared" si="6"/>
        <v>-5.5138980171513623</v>
      </c>
      <c r="AJ19" s="67">
        <f t="shared" si="6"/>
        <v>-5.966687674223877</v>
      </c>
      <c r="AK19" s="67">
        <f t="shared" si="6"/>
        <v>-6.4116465649931769</v>
      </c>
      <c r="AL19" s="67">
        <f t="shared" si="6"/>
        <v>-6.8486936303668742</v>
      </c>
      <c r="AM19" s="67">
        <f t="shared" si="6"/>
        <v>-7.2777566097068558</v>
      </c>
      <c r="AN19" s="67">
        <f t="shared" si="6"/>
        <v>-7.6987710053891689</v>
      </c>
      <c r="AO19" s="67">
        <f t="shared" si="6"/>
        <v>-8.1116791860481285</v>
      </c>
      <c r="AP19" s="67">
        <f t="shared" si="6"/>
        <v>-8.4170759392510703</v>
      </c>
      <c r="AQ19" s="67">
        <f t="shared" si="7"/>
        <v>-8.6153492491770933</v>
      </c>
      <c r="AR19" s="67">
        <f t="shared" si="7"/>
        <v>-8.809500082321037</v>
      </c>
      <c r="AS19" s="67">
        <f t="shared" si="7"/>
        <v>-8.9995101246904241</v>
      </c>
      <c r="AT19" s="67">
        <f t="shared" si="7"/>
        <v>-9.1853631531484012</v>
      </c>
      <c r="AU19" s="67">
        <f t="shared" si="7"/>
        <v>-9.3670449132767359</v>
      </c>
      <c r="AV19" s="67">
        <f t="shared" si="7"/>
        <v>-9.5445430340338149</v>
      </c>
      <c r="AW19" s="67">
        <f t="shared" si="7"/>
        <v>-9.7178469741244555</v>
      </c>
      <c r="AX19" s="67">
        <f t="shared" si="7"/>
        <v>-9.8869479951743386</v>
      </c>
    </row>
    <row r="20" spans="1:50" x14ac:dyDescent="0.25">
      <c r="A20">
        <v>18</v>
      </c>
      <c r="B20" s="53">
        <f>'reference yield (2)'!B57</f>
        <v>6.7</v>
      </c>
      <c r="C20" s="54">
        <f>'reference yield (2)'!C57</f>
        <v>2760254.4196832227</v>
      </c>
      <c r="D20" s="56">
        <f>'reference yield (2)'!E57</f>
        <v>1.0652826059369713</v>
      </c>
      <c r="E20" s="56">
        <f>'reference yield (2)'!H57</f>
        <v>48.041521821890861</v>
      </c>
      <c r="F20" s="62"/>
      <c r="G20" s="60">
        <f>(COUNT($B$3:$B$43)-COUNT($B$3:B19))/COUNT($B$3:$B$43)</f>
        <v>0.58536585365853655</v>
      </c>
      <c r="I20">
        <v>18</v>
      </c>
      <c r="J20" s="67">
        <f t="shared" si="5"/>
        <v>23.125367519904223</v>
      </c>
      <c r="K20" s="67">
        <f t="shared" si="8"/>
        <v>21.302824111407666</v>
      </c>
      <c r="L20" s="67">
        <f t="shared" si="8"/>
        <v>19.472749446181687</v>
      </c>
      <c r="M20" s="67">
        <f t="shared" si="8"/>
        <v>17.638021990843519</v>
      </c>
      <c r="N20" s="67">
        <f t="shared" si="8"/>
        <v>15.801372711978807</v>
      </c>
      <c r="O20" s="67">
        <f t="shared" si="8"/>
        <v>13.965379776016398</v>
      </c>
      <c r="P20" s="67">
        <f t="shared" si="8"/>
        <v>12.132465553201371</v>
      </c>
      <c r="Q20" s="67">
        <f t="shared" si="8"/>
        <v>10.304895667468379</v>
      </c>
      <c r="R20" s="67">
        <f t="shared" si="8"/>
        <v>8.9382254826382237</v>
      </c>
      <c r="S20" s="67">
        <f t="shared" si="8"/>
        <v>7.6846600991458942</v>
      </c>
      <c r="T20" s="67">
        <f t="shared" si="8"/>
        <v>6.4388601242139103</v>
      </c>
      <c r="U20" s="67">
        <f t="shared" si="8"/>
        <v>5.2589763333339548</v>
      </c>
      <c r="V20" s="67">
        <f t="shared" si="8"/>
        <v>4.3047092705901591</v>
      </c>
      <c r="W20" s="67">
        <f t="shared" si="8"/>
        <v>3.3589444718270869</v>
      </c>
      <c r="X20" s="67">
        <f t="shared" si="8"/>
        <v>2.4223624250534286</v>
      </c>
      <c r="Y20" s="67">
        <f t="shared" si="8"/>
        <v>1.5617082358170293</v>
      </c>
      <c r="Z20" s="67">
        <f t="shared" si="8"/>
        <v>0.77620043507678105</v>
      </c>
      <c r="AA20" s="67">
        <f t="shared" si="8"/>
        <v>0</v>
      </c>
      <c r="AB20" s="67">
        <f t="shared" si="8"/>
        <v>-0.76650675591367445</v>
      </c>
      <c r="AC20" s="67">
        <f t="shared" si="6"/>
        <v>-1.4427317937857396</v>
      </c>
      <c r="AD20" s="67">
        <f t="shared" si="6"/>
        <v>-2.0644968286760061</v>
      </c>
      <c r="AE20" s="67">
        <f t="shared" si="6"/>
        <v>-2.6774078193293604</v>
      </c>
      <c r="AF20" s="67">
        <f t="shared" si="6"/>
        <v>-3.2812600285263542</v>
      </c>
      <c r="AG20" s="67">
        <f t="shared" si="6"/>
        <v>-3.8090014227759355</v>
      </c>
      <c r="AH20" s="67">
        <f t="shared" si="6"/>
        <v>-4.2771681958098426</v>
      </c>
      <c r="AI20" s="67">
        <f t="shared" si="6"/>
        <v>-4.7376975820745812</v>
      </c>
      <c r="AJ20" s="67">
        <f t="shared" si="6"/>
        <v>-5.190487239147096</v>
      </c>
      <c r="AK20" s="67">
        <f t="shared" si="6"/>
        <v>-5.6354461299163958</v>
      </c>
      <c r="AL20" s="67">
        <f t="shared" si="6"/>
        <v>-6.0724931952900931</v>
      </c>
      <c r="AM20" s="67">
        <f t="shared" si="6"/>
        <v>-6.5015561746300747</v>
      </c>
      <c r="AN20" s="67">
        <f t="shared" si="6"/>
        <v>-6.9225705703123879</v>
      </c>
      <c r="AO20" s="67">
        <f t="shared" si="6"/>
        <v>-7.3354787509713475</v>
      </c>
      <c r="AP20" s="67">
        <f t="shared" si="6"/>
        <v>-7.6408755041742893</v>
      </c>
      <c r="AQ20" s="67">
        <f t="shared" si="7"/>
        <v>-7.8391488141003123</v>
      </c>
      <c r="AR20" s="67">
        <f t="shared" si="7"/>
        <v>-8.0332996472442559</v>
      </c>
      <c r="AS20" s="67">
        <f t="shared" si="7"/>
        <v>-8.2233096896136431</v>
      </c>
      <c r="AT20" s="67">
        <f t="shared" si="7"/>
        <v>-8.4091627180716202</v>
      </c>
      <c r="AU20" s="67">
        <f t="shared" si="7"/>
        <v>-8.5908444781999549</v>
      </c>
      <c r="AV20" s="67">
        <f t="shared" si="7"/>
        <v>-8.7683425989570338</v>
      </c>
      <c r="AW20" s="67">
        <f t="shared" si="7"/>
        <v>-8.9416465390476745</v>
      </c>
      <c r="AX20" s="67">
        <f t="shared" si="7"/>
        <v>-9.1107475600975576</v>
      </c>
    </row>
    <row r="21" spans="1:50" x14ac:dyDescent="0.25">
      <c r="A21">
        <v>19</v>
      </c>
      <c r="B21" s="53">
        <f>'reference yield (2)'!B58</f>
        <v>6.8</v>
      </c>
      <c r="C21" s="54">
        <f>'reference yield (2)'!C58</f>
        <v>2826457.624007795</v>
      </c>
      <c r="D21" s="56">
        <f>'reference yield (2)'!E58</f>
        <v>1.0908328311340936</v>
      </c>
      <c r="E21" s="56">
        <f>'reference yield (2)'!H58</f>
        <v>47.275015065977186</v>
      </c>
      <c r="F21" s="62"/>
      <c r="G21" s="60">
        <f>(COUNT($B$3:$B$43)-COUNT($B$3:B20))/COUNT($B$3:$B$43)</f>
        <v>0.56097560975609762</v>
      </c>
      <c r="I21">
        <v>19</v>
      </c>
      <c r="J21" s="67">
        <f t="shared" si="5"/>
        <v>23.891874275817898</v>
      </c>
      <c r="K21" s="67">
        <f t="shared" si="8"/>
        <v>22.069330867321341</v>
      </c>
      <c r="L21" s="67">
        <f t="shared" si="8"/>
        <v>20.239256202095362</v>
      </c>
      <c r="M21" s="67">
        <f t="shared" si="8"/>
        <v>18.404528746757194</v>
      </c>
      <c r="N21" s="67">
        <f t="shared" si="8"/>
        <v>16.567879467892482</v>
      </c>
      <c r="O21" s="67">
        <f t="shared" si="8"/>
        <v>14.731886531930073</v>
      </c>
      <c r="P21" s="67">
        <f t="shared" si="8"/>
        <v>12.898972309115045</v>
      </c>
      <c r="Q21" s="67">
        <f t="shared" si="8"/>
        <v>11.071402423382054</v>
      </c>
      <c r="R21" s="67">
        <f t="shared" si="8"/>
        <v>9.7047322385518981</v>
      </c>
      <c r="S21" s="67">
        <f t="shared" si="8"/>
        <v>8.4511668550595687</v>
      </c>
      <c r="T21" s="67">
        <f t="shared" si="8"/>
        <v>7.2053668801275847</v>
      </c>
      <c r="U21" s="67">
        <f t="shared" si="8"/>
        <v>6.0254830892476292</v>
      </c>
      <c r="V21" s="67">
        <f t="shared" si="8"/>
        <v>5.0712160265038335</v>
      </c>
      <c r="W21" s="67">
        <f t="shared" si="8"/>
        <v>4.1254512277407613</v>
      </c>
      <c r="X21" s="67">
        <f t="shared" si="8"/>
        <v>3.188869180967103</v>
      </c>
      <c r="Y21" s="67">
        <f t="shared" si="8"/>
        <v>2.3282149917307038</v>
      </c>
      <c r="Z21" s="67">
        <f t="shared" si="8"/>
        <v>1.5427071909904555</v>
      </c>
      <c r="AA21" s="67">
        <f t="shared" si="8"/>
        <v>0.76650675591367445</v>
      </c>
      <c r="AB21" s="67">
        <f t="shared" si="8"/>
        <v>0</v>
      </c>
      <c r="AC21" s="67">
        <f t="shared" si="6"/>
        <v>-0.67622503787206512</v>
      </c>
      <c r="AD21" s="67">
        <f t="shared" si="6"/>
        <v>-1.2979900727623317</v>
      </c>
      <c r="AE21" s="67">
        <f t="shared" si="6"/>
        <v>-1.910901063415686</v>
      </c>
      <c r="AF21" s="67">
        <f t="shared" si="6"/>
        <v>-2.5147532726126798</v>
      </c>
      <c r="AG21" s="67">
        <f t="shared" si="6"/>
        <v>-3.042494666862261</v>
      </c>
      <c r="AH21" s="67">
        <f t="shared" si="6"/>
        <v>-3.5106614398961682</v>
      </c>
      <c r="AI21" s="67">
        <f t="shared" si="6"/>
        <v>-3.9711908261609068</v>
      </c>
      <c r="AJ21" s="67">
        <f t="shared" si="6"/>
        <v>-4.4239804832334215</v>
      </c>
      <c r="AK21" s="67">
        <f t="shared" si="6"/>
        <v>-4.8689393740027214</v>
      </c>
      <c r="AL21" s="67">
        <f t="shared" si="6"/>
        <v>-5.3059864393764187</v>
      </c>
      <c r="AM21" s="67">
        <f t="shared" si="6"/>
        <v>-5.7350494187164003</v>
      </c>
      <c r="AN21" s="67">
        <f t="shared" si="6"/>
        <v>-6.1560638143987134</v>
      </c>
      <c r="AO21" s="67">
        <f t="shared" si="6"/>
        <v>-6.568971995057673</v>
      </c>
      <c r="AP21" s="67">
        <f t="shared" si="6"/>
        <v>-6.8743687482606148</v>
      </c>
      <c r="AQ21" s="67">
        <f t="shared" si="7"/>
        <v>-7.0726420581866378</v>
      </c>
      <c r="AR21" s="67">
        <f t="shared" si="7"/>
        <v>-7.2667928913305815</v>
      </c>
      <c r="AS21" s="67">
        <f t="shared" si="7"/>
        <v>-7.4568029336999686</v>
      </c>
      <c r="AT21" s="67">
        <f t="shared" si="7"/>
        <v>-7.6426559621579457</v>
      </c>
      <c r="AU21" s="67">
        <f t="shared" si="7"/>
        <v>-7.8243377222862804</v>
      </c>
      <c r="AV21" s="67">
        <f t="shared" si="7"/>
        <v>-8.0018358430433594</v>
      </c>
      <c r="AW21" s="67">
        <f t="shared" si="7"/>
        <v>-8.175139783134</v>
      </c>
      <c r="AX21" s="67">
        <f t="shared" si="7"/>
        <v>-8.3442408041838831</v>
      </c>
    </row>
    <row r="22" spans="1:50" x14ac:dyDescent="0.25">
      <c r="A22">
        <v>20</v>
      </c>
      <c r="B22" s="53">
        <f>'reference yield (2)'!B59</f>
        <v>6.9</v>
      </c>
      <c r="C22" s="54">
        <f>'reference yield (2)'!C59</f>
        <v>2891793.697192465</v>
      </c>
      <c r="D22" s="56">
        <f>'reference yield (2)'!E59</f>
        <v>1.1160483988757952</v>
      </c>
      <c r="E22" s="56">
        <f>'reference yield (2)'!H59</f>
        <v>46.598790028105121</v>
      </c>
      <c r="F22" s="62"/>
      <c r="G22" s="60">
        <f>(COUNT($B$3:$B$43)-COUNT($B$3:B21))/COUNT($B$3:$B$43)</f>
        <v>0.53658536585365857</v>
      </c>
      <c r="I22">
        <v>20</v>
      </c>
      <c r="J22" s="67">
        <f t="shared" si="5"/>
        <v>24.568099313689963</v>
      </c>
      <c r="K22" s="67">
        <f t="shared" si="8"/>
        <v>22.745555905193406</v>
      </c>
      <c r="L22" s="67">
        <f t="shared" si="8"/>
        <v>20.915481239967427</v>
      </c>
      <c r="M22" s="67">
        <f t="shared" si="8"/>
        <v>19.080753784629259</v>
      </c>
      <c r="N22" s="67">
        <f t="shared" si="8"/>
        <v>17.244104505764547</v>
      </c>
      <c r="O22" s="67">
        <f t="shared" si="8"/>
        <v>15.408111569802138</v>
      </c>
      <c r="P22" s="67">
        <f t="shared" si="8"/>
        <v>13.57519734698711</v>
      </c>
      <c r="Q22" s="67">
        <f t="shared" si="8"/>
        <v>11.747627461254119</v>
      </c>
      <c r="R22" s="67">
        <f t="shared" si="8"/>
        <v>10.380957276423963</v>
      </c>
      <c r="S22" s="67">
        <f t="shared" si="8"/>
        <v>9.1273918929316338</v>
      </c>
      <c r="T22" s="67">
        <f t="shared" si="8"/>
        <v>7.8815919179996499</v>
      </c>
      <c r="U22" s="67">
        <f t="shared" si="8"/>
        <v>6.7017081271196943</v>
      </c>
      <c r="V22" s="67">
        <f t="shared" si="8"/>
        <v>5.7474410643758986</v>
      </c>
      <c r="W22" s="67">
        <f t="shared" si="8"/>
        <v>4.8016762656128265</v>
      </c>
      <c r="X22" s="67">
        <f t="shared" si="8"/>
        <v>3.8650942188391681</v>
      </c>
      <c r="Y22" s="67">
        <f t="shared" si="8"/>
        <v>3.0044400296027689</v>
      </c>
      <c r="Z22" s="67">
        <f t="shared" si="8"/>
        <v>2.2189322288625206</v>
      </c>
      <c r="AA22" s="67">
        <f t="shared" si="8"/>
        <v>1.4427317937857396</v>
      </c>
      <c r="AB22" s="67">
        <f t="shared" si="8"/>
        <v>0.67622503787206512</v>
      </c>
      <c r="AC22" s="67">
        <f t="shared" si="6"/>
        <v>0</v>
      </c>
      <c r="AD22" s="67">
        <f t="shared" si="6"/>
        <v>-0.62176503489026658</v>
      </c>
      <c r="AE22" s="67">
        <f t="shared" si="6"/>
        <v>-1.2346760255436209</v>
      </c>
      <c r="AF22" s="67">
        <f t="shared" si="6"/>
        <v>-1.8385282347406147</v>
      </c>
      <c r="AG22" s="67">
        <f t="shared" si="6"/>
        <v>-2.3662696289901959</v>
      </c>
      <c r="AH22" s="67">
        <f t="shared" si="6"/>
        <v>-2.8344364020241031</v>
      </c>
      <c r="AI22" s="67">
        <f t="shared" si="6"/>
        <v>-3.2949657882888417</v>
      </c>
      <c r="AJ22" s="67">
        <f t="shared" si="6"/>
        <v>-3.7477554453613564</v>
      </c>
      <c r="AK22" s="67">
        <f t="shared" si="6"/>
        <v>-4.1927143361306562</v>
      </c>
      <c r="AL22" s="67">
        <f t="shared" si="6"/>
        <v>-4.6297614015043536</v>
      </c>
      <c r="AM22" s="67">
        <f t="shared" si="6"/>
        <v>-5.0588243808443352</v>
      </c>
      <c r="AN22" s="67">
        <f t="shared" si="6"/>
        <v>-5.4798387765266483</v>
      </c>
      <c r="AO22" s="67">
        <f t="shared" si="6"/>
        <v>-5.8927469571856079</v>
      </c>
      <c r="AP22" s="67">
        <f t="shared" si="6"/>
        <v>-6.1981437103885497</v>
      </c>
      <c r="AQ22" s="67">
        <f t="shared" si="7"/>
        <v>-6.3964170203145727</v>
      </c>
      <c r="AR22" s="67">
        <f t="shared" si="7"/>
        <v>-6.5905678534585164</v>
      </c>
      <c r="AS22" s="67">
        <f t="shared" si="7"/>
        <v>-6.7805778958279035</v>
      </c>
      <c r="AT22" s="67">
        <f t="shared" si="7"/>
        <v>-6.9664309242858806</v>
      </c>
      <c r="AU22" s="67">
        <f t="shared" si="7"/>
        <v>-7.1481126844142153</v>
      </c>
      <c r="AV22" s="67">
        <f t="shared" si="7"/>
        <v>-7.3256108051712943</v>
      </c>
      <c r="AW22" s="67">
        <f t="shared" si="7"/>
        <v>-7.4989147452619349</v>
      </c>
      <c r="AX22" s="67">
        <f t="shared" si="7"/>
        <v>-7.668015766311818</v>
      </c>
    </row>
    <row r="23" spans="1:50" x14ac:dyDescent="0.25">
      <c r="A23">
        <v>21</v>
      </c>
      <c r="B23" s="53">
        <f>'reference yield (2)'!B60</f>
        <v>7</v>
      </c>
      <c r="C23" s="54">
        <f>'reference yield (2)'!C60</f>
        <v>2956235.9278642344</v>
      </c>
      <c r="D23" s="56">
        <f>'reference yield (2)'!E60</f>
        <v>1.1409190002714058</v>
      </c>
      <c r="E23" s="56">
        <f>'reference yield (2)'!H60</f>
        <v>45.977024993214854</v>
      </c>
      <c r="F23" s="62"/>
      <c r="G23" s="60">
        <f>(COUNT($B$3:$B$43)-COUNT($B$3:B22))/COUNT($B$3:$B$43)</f>
        <v>0.51219512195121952</v>
      </c>
      <c r="I23">
        <v>21</v>
      </c>
      <c r="J23" s="67">
        <f t="shared" si="5"/>
        <v>25.18986434858023</v>
      </c>
      <c r="K23" s="67">
        <f t="shared" si="8"/>
        <v>23.367320940083673</v>
      </c>
      <c r="L23" s="67">
        <f t="shared" si="8"/>
        <v>21.537246274857694</v>
      </c>
      <c r="M23" s="67">
        <f t="shared" si="8"/>
        <v>19.702518819519526</v>
      </c>
      <c r="N23" s="67">
        <f t="shared" si="8"/>
        <v>17.865869540654813</v>
      </c>
      <c r="O23" s="67">
        <f t="shared" si="8"/>
        <v>16.029876604692404</v>
      </c>
      <c r="P23" s="67">
        <f t="shared" si="8"/>
        <v>14.196962381877377</v>
      </c>
      <c r="Q23" s="67">
        <f t="shared" si="8"/>
        <v>12.369392496144386</v>
      </c>
      <c r="R23" s="67">
        <f t="shared" si="8"/>
        <v>11.00272231131423</v>
      </c>
      <c r="S23" s="67">
        <f t="shared" si="8"/>
        <v>9.7491569278219004</v>
      </c>
      <c r="T23" s="67">
        <f t="shared" si="8"/>
        <v>8.5033569528899164</v>
      </c>
      <c r="U23" s="67">
        <f t="shared" si="8"/>
        <v>7.3234731620099609</v>
      </c>
      <c r="V23" s="67">
        <f t="shared" si="8"/>
        <v>6.3692060992661652</v>
      </c>
      <c r="W23" s="67">
        <f t="shared" si="8"/>
        <v>5.423441300503093</v>
      </c>
      <c r="X23" s="67">
        <f t="shared" si="8"/>
        <v>4.4868592537294347</v>
      </c>
      <c r="Y23" s="67">
        <f t="shared" si="8"/>
        <v>3.6262050644930355</v>
      </c>
      <c r="Z23" s="67">
        <f t="shared" si="8"/>
        <v>2.8406972637527872</v>
      </c>
      <c r="AA23" s="67">
        <f t="shared" si="8"/>
        <v>2.0644968286760061</v>
      </c>
      <c r="AB23" s="67">
        <f t="shared" si="8"/>
        <v>1.2979900727623317</v>
      </c>
      <c r="AC23" s="67">
        <f t="shared" si="6"/>
        <v>0.62176503489026658</v>
      </c>
      <c r="AD23" s="67">
        <f t="shared" si="6"/>
        <v>0</v>
      </c>
      <c r="AE23" s="67">
        <f t="shared" si="6"/>
        <v>-0.6129109906533543</v>
      </c>
      <c r="AF23" s="67">
        <f t="shared" si="6"/>
        <v>-1.2167631998503481</v>
      </c>
      <c r="AG23" s="67">
        <f t="shared" si="6"/>
        <v>-1.7445045940999293</v>
      </c>
      <c r="AH23" s="67">
        <f t="shared" si="6"/>
        <v>-2.2126713671338365</v>
      </c>
      <c r="AI23" s="67">
        <f t="shared" si="6"/>
        <v>-2.6732007533985751</v>
      </c>
      <c r="AJ23" s="67">
        <f t="shared" si="6"/>
        <v>-3.1259904104710898</v>
      </c>
      <c r="AK23" s="67">
        <f t="shared" si="6"/>
        <v>-3.5709493012403897</v>
      </c>
      <c r="AL23" s="67">
        <f t="shared" si="6"/>
        <v>-4.007996366614087</v>
      </c>
      <c r="AM23" s="67">
        <f t="shared" si="6"/>
        <v>-4.4370593459540686</v>
      </c>
      <c r="AN23" s="67">
        <f t="shared" si="6"/>
        <v>-4.8580737416363817</v>
      </c>
      <c r="AO23" s="67">
        <f t="shared" si="6"/>
        <v>-5.2709819222953413</v>
      </c>
      <c r="AP23" s="67">
        <f t="shared" si="6"/>
        <v>-5.5763786754982831</v>
      </c>
      <c r="AQ23" s="67">
        <f t="shared" si="7"/>
        <v>-5.7746519854243061</v>
      </c>
      <c r="AR23" s="67">
        <f t="shared" si="7"/>
        <v>-5.9688028185682498</v>
      </c>
      <c r="AS23" s="67">
        <f t="shared" si="7"/>
        <v>-6.1588128609376369</v>
      </c>
      <c r="AT23" s="67">
        <f t="shared" si="7"/>
        <v>-6.344665889395614</v>
      </c>
      <c r="AU23" s="67">
        <f t="shared" si="7"/>
        <v>-6.5263476495239487</v>
      </c>
      <c r="AV23" s="67">
        <f t="shared" si="7"/>
        <v>-6.7038457702810277</v>
      </c>
      <c r="AW23" s="67">
        <f t="shared" si="7"/>
        <v>-6.8771497103716683</v>
      </c>
      <c r="AX23" s="67">
        <f t="shared" si="7"/>
        <v>-7.0462507314215514</v>
      </c>
    </row>
    <row r="24" spans="1:50" x14ac:dyDescent="0.25">
      <c r="A24">
        <v>22</v>
      </c>
      <c r="B24" s="53">
        <f>'reference yield (2)'!B61</f>
        <v>7.1</v>
      </c>
      <c r="C24" s="54">
        <f>'reference yield (2)'!C61</f>
        <v>3019760.4897558768</v>
      </c>
      <c r="D24" s="56">
        <f>'reference yield (2)'!E61</f>
        <v>1.1654354398975399</v>
      </c>
      <c r="E24" s="56">
        <f>'reference yield (2)'!H61</f>
        <v>45.3641140025615</v>
      </c>
      <c r="F24" s="62"/>
      <c r="G24" s="60">
        <f>(COUNT($B$3:$B$43)-COUNT($B$3:B23))/COUNT($B$3:$B$43)</f>
        <v>0.48780487804878048</v>
      </c>
      <c r="I24">
        <v>22</v>
      </c>
      <c r="J24" s="67">
        <f t="shared" si="5"/>
        <v>25.802775339233584</v>
      </c>
      <c r="K24" s="67">
        <f t="shared" si="8"/>
        <v>23.980231930737027</v>
      </c>
      <c r="L24" s="67">
        <f t="shared" si="8"/>
        <v>22.150157265511048</v>
      </c>
      <c r="M24" s="67">
        <f t="shared" si="8"/>
        <v>20.31542981017288</v>
      </c>
      <c r="N24" s="67">
        <f t="shared" si="8"/>
        <v>18.478780531308168</v>
      </c>
      <c r="O24" s="67">
        <f t="shared" si="8"/>
        <v>16.642787595345759</v>
      </c>
      <c r="P24" s="67">
        <f t="shared" si="8"/>
        <v>14.809873372530731</v>
      </c>
      <c r="Q24" s="67">
        <f t="shared" si="8"/>
        <v>12.98230348679774</v>
      </c>
      <c r="R24" s="67">
        <f t="shared" si="8"/>
        <v>11.615633301967584</v>
      </c>
      <c r="S24" s="67">
        <f t="shared" si="8"/>
        <v>10.362067918475255</v>
      </c>
      <c r="T24" s="67">
        <f t="shared" si="8"/>
        <v>9.1162679435432707</v>
      </c>
      <c r="U24" s="67">
        <f t="shared" si="8"/>
        <v>7.9363841526633152</v>
      </c>
      <c r="V24" s="67">
        <f t="shared" si="8"/>
        <v>6.9821170899195195</v>
      </c>
      <c r="W24" s="67">
        <f t="shared" si="8"/>
        <v>6.0363522911564473</v>
      </c>
      <c r="X24" s="67">
        <f t="shared" si="8"/>
        <v>5.099770244382789</v>
      </c>
      <c r="Y24" s="67">
        <f t="shared" si="8"/>
        <v>4.2391160551463898</v>
      </c>
      <c r="Z24" s="67">
        <f t="shared" si="8"/>
        <v>3.4536082544061415</v>
      </c>
      <c r="AA24" s="67">
        <f t="shared" si="8"/>
        <v>2.6774078193293604</v>
      </c>
      <c r="AB24" s="67">
        <f t="shared" si="8"/>
        <v>1.910901063415686</v>
      </c>
      <c r="AC24" s="67">
        <f t="shared" si="6"/>
        <v>1.2346760255436209</v>
      </c>
      <c r="AD24" s="67">
        <f t="shared" si="6"/>
        <v>0.6129109906533543</v>
      </c>
      <c r="AE24" s="67">
        <f t="shared" si="6"/>
        <v>0</v>
      </c>
      <c r="AF24" s="67">
        <f t="shared" si="6"/>
        <v>-0.60385220919699378</v>
      </c>
      <c r="AG24" s="67">
        <f t="shared" si="6"/>
        <v>-1.131593603446575</v>
      </c>
      <c r="AH24" s="67">
        <f t="shared" si="6"/>
        <v>-1.5997603764804822</v>
      </c>
      <c r="AI24" s="67">
        <f t="shared" si="6"/>
        <v>-2.0602897627452208</v>
      </c>
      <c r="AJ24" s="67">
        <f t="shared" si="6"/>
        <v>-2.5130794198177355</v>
      </c>
      <c r="AK24" s="67">
        <f t="shared" si="6"/>
        <v>-2.9580383105870354</v>
      </c>
      <c r="AL24" s="67">
        <f t="shared" si="6"/>
        <v>-3.3950853759607327</v>
      </c>
      <c r="AM24" s="67">
        <f t="shared" si="6"/>
        <v>-3.8241483553007143</v>
      </c>
      <c r="AN24" s="67">
        <f t="shared" si="6"/>
        <v>-4.2451627509830274</v>
      </c>
      <c r="AO24" s="67">
        <f t="shared" si="6"/>
        <v>-4.658070931641987</v>
      </c>
      <c r="AP24" s="67">
        <f t="shared" si="6"/>
        <v>-4.9634676848449288</v>
      </c>
      <c r="AQ24" s="67">
        <f t="shared" si="7"/>
        <v>-5.1617409947709518</v>
      </c>
      <c r="AR24" s="67">
        <f t="shared" si="7"/>
        <v>-5.3558918279148955</v>
      </c>
      <c r="AS24" s="67">
        <f t="shared" si="7"/>
        <v>-5.5459018702842826</v>
      </c>
      <c r="AT24" s="67">
        <f t="shared" si="7"/>
        <v>-5.7317548987422597</v>
      </c>
      <c r="AU24" s="67">
        <f t="shared" si="7"/>
        <v>-5.9134366588705944</v>
      </c>
      <c r="AV24" s="67">
        <f t="shared" si="7"/>
        <v>-6.0909347796276734</v>
      </c>
      <c r="AW24" s="67">
        <f t="shared" si="7"/>
        <v>-6.264238719718314</v>
      </c>
      <c r="AX24" s="67">
        <f t="shared" si="7"/>
        <v>-6.4333397407681971</v>
      </c>
    </row>
    <row r="25" spans="1:50" x14ac:dyDescent="0.25">
      <c r="A25">
        <v>23</v>
      </c>
      <c r="B25" s="53">
        <f>'reference yield (2)'!B62</f>
        <v>7.2</v>
      </c>
      <c r="C25" s="54">
        <f>'reference yield (2)'!C62</f>
        <v>3082346.1630779519</v>
      </c>
      <c r="D25" s="56">
        <f>'reference yield (2)'!E62</f>
        <v>1.1895895282654199</v>
      </c>
      <c r="E25" s="56">
        <f>'reference yield (2)'!H62</f>
        <v>44.760261793364506</v>
      </c>
      <c r="F25" s="62"/>
      <c r="G25" s="60">
        <f>(COUNT($B$3:$B$43)-COUNT($B$3:B24))/COUNT($B$3:$B$43)</f>
        <v>0.46341463414634149</v>
      </c>
      <c r="I25">
        <v>23</v>
      </c>
      <c r="J25" s="67">
        <f t="shared" si="5"/>
        <v>26.406627548430578</v>
      </c>
      <c r="K25" s="67">
        <f t="shared" si="8"/>
        <v>24.584084139934021</v>
      </c>
      <c r="L25" s="67">
        <f t="shared" si="8"/>
        <v>22.754009474708042</v>
      </c>
      <c r="M25" s="67">
        <f t="shared" si="8"/>
        <v>20.919282019369874</v>
      </c>
      <c r="N25" s="67">
        <f t="shared" si="8"/>
        <v>19.082632740505161</v>
      </c>
      <c r="O25" s="67">
        <f t="shared" si="8"/>
        <v>17.246639804542752</v>
      </c>
      <c r="P25" s="67">
        <f t="shared" si="8"/>
        <v>15.413725581727725</v>
      </c>
      <c r="Q25" s="67">
        <f t="shared" si="8"/>
        <v>13.586155695994734</v>
      </c>
      <c r="R25" s="67">
        <f t="shared" si="8"/>
        <v>12.219485511164578</v>
      </c>
      <c r="S25" s="67">
        <f t="shared" si="8"/>
        <v>10.965920127672248</v>
      </c>
      <c r="T25" s="67">
        <f t="shared" si="8"/>
        <v>9.7201201527402645</v>
      </c>
      <c r="U25" s="67">
        <f t="shared" si="8"/>
        <v>8.540236361860309</v>
      </c>
      <c r="V25" s="67">
        <f t="shared" si="8"/>
        <v>7.5859692991165133</v>
      </c>
      <c r="W25" s="67">
        <f t="shared" si="8"/>
        <v>6.6402045003534411</v>
      </c>
      <c r="X25" s="67">
        <f t="shared" si="8"/>
        <v>5.7036224535797828</v>
      </c>
      <c r="Y25" s="67">
        <f t="shared" si="8"/>
        <v>4.8429682643433836</v>
      </c>
      <c r="Z25" s="67">
        <f t="shared" si="8"/>
        <v>4.0574604636031353</v>
      </c>
      <c r="AA25" s="67">
        <f t="shared" si="8"/>
        <v>3.2812600285263542</v>
      </c>
      <c r="AB25" s="67">
        <f t="shared" si="8"/>
        <v>2.5147532726126798</v>
      </c>
      <c r="AC25" s="67">
        <f t="shared" si="6"/>
        <v>1.8385282347406147</v>
      </c>
      <c r="AD25" s="67">
        <f t="shared" si="6"/>
        <v>1.2167631998503481</v>
      </c>
      <c r="AE25" s="67">
        <f t="shared" si="6"/>
        <v>0.60385220919699378</v>
      </c>
      <c r="AF25" s="67">
        <f t="shared" si="6"/>
        <v>0</v>
      </c>
      <c r="AG25" s="67">
        <f t="shared" si="6"/>
        <v>-0.52774139424958122</v>
      </c>
      <c r="AH25" s="67">
        <f t="shared" si="6"/>
        <v>-0.99590816728348841</v>
      </c>
      <c r="AI25" s="67">
        <f t="shared" si="6"/>
        <v>-1.456437553548227</v>
      </c>
      <c r="AJ25" s="67">
        <f t="shared" si="6"/>
        <v>-1.9092272106207417</v>
      </c>
      <c r="AK25" s="67">
        <f t="shared" si="6"/>
        <v>-2.3541861013900416</v>
      </c>
      <c r="AL25" s="67">
        <f t="shared" si="6"/>
        <v>-2.7912331667637389</v>
      </c>
      <c r="AM25" s="67">
        <f t="shared" si="6"/>
        <v>-3.2202961461037205</v>
      </c>
      <c r="AN25" s="67">
        <f t="shared" si="6"/>
        <v>-3.6413105417860336</v>
      </c>
      <c r="AO25" s="67">
        <f t="shared" si="6"/>
        <v>-4.0542187224449933</v>
      </c>
      <c r="AP25" s="67">
        <f t="shared" si="6"/>
        <v>-4.3596154756479351</v>
      </c>
      <c r="AQ25" s="67">
        <f t="shared" si="7"/>
        <v>-4.557888785573958</v>
      </c>
      <c r="AR25" s="67">
        <f t="shared" si="7"/>
        <v>-4.7520396187179017</v>
      </c>
      <c r="AS25" s="67">
        <f t="shared" si="7"/>
        <v>-4.9420496610872888</v>
      </c>
      <c r="AT25" s="67">
        <f t="shared" si="7"/>
        <v>-5.127902689545266</v>
      </c>
      <c r="AU25" s="67">
        <f t="shared" si="7"/>
        <v>-5.3095844496736007</v>
      </c>
      <c r="AV25" s="67">
        <f t="shared" si="7"/>
        <v>-5.4870825704306796</v>
      </c>
      <c r="AW25" s="67">
        <f t="shared" si="7"/>
        <v>-5.6603865105213202</v>
      </c>
      <c r="AX25" s="67">
        <f t="shared" si="7"/>
        <v>-5.8294875315712034</v>
      </c>
    </row>
    <row r="26" spans="1:50" x14ac:dyDescent="0.25">
      <c r="A26">
        <v>24</v>
      </c>
      <c r="B26" s="53">
        <f>'reference yield (2)'!B63</f>
        <v>7.3</v>
      </c>
      <c r="C26" s="54">
        <f>'reference yield (2)'!C63</f>
        <v>3143974.0708053336</v>
      </c>
      <c r="D26" s="56">
        <f>'reference yield (2)'!E63</f>
        <v>1.2133739800442538</v>
      </c>
      <c r="E26" s="56">
        <f>'reference yield (2)'!H63</f>
        <v>44.232520399114925</v>
      </c>
      <c r="F26" s="62"/>
      <c r="G26" s="60">
        <f>(COUNT($B$3:$B$43)-COUNT($B$3:B25))/COUNT($B$3:$B$43)</f>
        <v>0.43902439024390244</v>
      </c>
      <c r="I26">
        <v>24</v>
      </c>
      <c r="J26" s="67">
        <f t="shared" si="5"/>
        <v>26.934368942680159</v>
      </c>
      <c r="K26" s="67">
        <f t="shared" si="8"/>
        <v>25.111825534183602</v>
      </c>
      <c r="L26" s="67">
        <f t="shared" si="8"/>
        <v>23.281750868957623</v>
      </c>
      <c r="M26" s="67">
        <f t="shared" si="8"/>
        <v>21.447023413619455</v>
      </c>
      <c r="N26" s="67">
        <f t="shared" si="8"/>
        <v>19.610374134754743</v>
      </c>
      <c r="O26" s="67">
        <f t="shared" si="8"/>
        <v>17.774381198792334</v>
      </c>
      <c r="P26" s="67">
        <f t="shared" si="8"/>
        <v>15.941466975977306</v>
      </c>
      <c r="Q26" s="67">
        <f t="shared" si="8"/>
        <v>14.113897090244315</v>
      </c>
      <c r="R26" s="67">
        <f t="shared" si="8"/>
        <v>12.747226905414159</v>
      </c>
      <c r="S26" s="67">
        <f t="shared" si="8"/>
        <v>11.49366152192183</v>
      </c>
      <c r="T26" s="67">
        <f t="shared" si="8"/>
        <v>10.247861546989846</v>
      </c>
      <c r="U26" s="67">
        <f t="shared" si="8"/>
        <v>9.0679777561098902</v>
      </c>
      <c r="V26" s="67">
        <f t="shared" si="8"/>
        <v>8.1137106933660945</v>
      </c>
      <c r="W26" s="67">
        <f t="shared" si="8"/>
        <v>7.1679458946030223</v>
      </c>
      <c r="X26" s="67">
        <f t="shared" si="8"/>
        <v>6.231363847829364</v>
      </c>
      <c r="Y26" s="67">
        <f t="shared" si="8"/>
        <v>5.3707096585929648</v>
      </c>
      <c r="Z26" s="67">
        <f t="shared" si="8"/>
        <v>4.5852018578527165</v>
      </c>
      <c r="AA26" s="67">
        <f t="shared" si="8"/>
        <v>3.8090014227759355</v>
      </c>
      <c r="AB26" s="67">
        <f t="shared" si="8"/>
        <v>3.042494666862261</v>
      </c>
      <c r="AC26" s="67">
        <f t="shared" si="6"/>
        <v>2.3662696289901959</v>
      </c>
      <c r="AD26" s="67">
        <f t="shared" si="6"/>
        <v>1.7445045940999293</v>
      </c>
      <c r="AE26" s="67">
        <f t="shared" si="6"/>
        <v>1.131593603446575</v>
      </c>
      <c r="AF26" s="67">
        <f t="shared" si="6"/>
        <v>0.52774139424958122</v>
      </c>
      <c r="AG26" s="67">
        <f t="shared" si="6"/>
        <v>0</v>
      </c>
      <c r="AH26" s="67">
        <f t="shared" si="6"/>
        <v>-0.46816677303390719</v>
      </c>
      <c r="AI26" s="67">
        <f t="shared" si="6"/>
        <v>-0.9286961592986458</v>
      </c>
      <c r="AJ26" s="67">
        <f t="shared" si="6"/>
        <v>-1.3814858163711605</v>
      </c>
      <c r="AK26" s="67">
        <f t="shared" si="6"/>
        <v>-1.8264447071404604</v>
      </c>
      <c r="AL26" s="67">
        <f t="shared" si="6"/>
        <v>-2.2634917725141577</v>
      </c>
      <c r="AM26" s="67">
        <f t="shared" si="6"/>
        <v>-2.6925547518541393</v>
      </c>
      <c r="AN26" s="67">
        <f t="shared" si="6"/>
        <v>-3.1135691475364524</v>
      </c>
      <c r="AO26" s="67">
        <f t="shared" si="6"/>
        <v>-3.526477328195412</v>
      </c>
      <c r="AP26" s="67">
        <f t="shared" si="6"/>
        <v>-3.8318740813983538</v>
      </c>
      <c r="AQ26" s="67">
        <f t="shared" si="7"/>
        <v>-4.0301473913243768</v>
      </c>
      <c r="AR26" s="67">
        <f t="shared" si="7"/>
        <v>-4.2242982244683205</v>
      </c>
      <c r="AS26" s="67">
        <f t="shared" si="7"/>
        <v>-4.4143082668377076</v>
      </c>
      <c r="AT26" s="67">
        <f t="shared" si="7"/>
        <v>-4.6001612952956847</v>
      </c>
      <c r="AU26" s="67">
        <f t="shared" si="7"/>
        <v>-4.7818430554240194</v>
      </c>
      <c r="AV26" s="67">
        <f t="shared" si="7"/>
        <v>-4.9593411761810984</v>
      </c>
      <c r="AW26" s="67">
        <f t="shared" si="7"/>
        <v>-5.132645116271739</v>
      </c>
      <c r="AX26" s="67">
        <f t="shared" si="7"/>
        <v>-5.3017461373216221</v>
      </c>
    </row>
    <row r="27" spans="1:50" x14ac:dyDescent="0.25">
      <c r="A27">
        <v>25</v>
      </c>
      <c r="B27" s="53">
        <f>'reference yield (2)'!B64</f>
        <v>7.4</v>
      </c>
      <c r="C27" s="54">
        <f>'reference yield (2)'!C64</f>
        <v>3204627.4315761626</v>
      </c>
      <c r="D27" s="56">
        <f>'reference yield (2)'!E64</f>
        <v>1.2367823186959492</v>
      </c>
      <c r="E27" s="56">
        <f>'reference yield (2)'!H64</f>
        <v>43.764353626081018</v>
      </c>
      <c r="F27" s="62"/>
      <c r="G27" s="60">
        <f>(COUNT($B$3:$B$43)-COUNT($B$3:B26))/COUNT($B$3:$B$43)</f>
        <v>0.41463414634146339</v>
      </c>
      <c r="I27">
        <v>25</v>
      </c>
      <c r="J27" s="67">
        <f t="shared" si="5"/>
        <v>27.402535715714066</v>
      </c>
      <c r="K27" s="67">
        <f t="shared" si="8"/>
        <v>25.579992307217509</v>
      </c>
      <c r="L27" s="67">
        <f t="shared" si="8"/>
        <v>23.74991764199153</v>
      </c>
      <c r="M27" s="67">
        <f t="shared" si="8"/>
        <v>21.915190186653362</v>
      </c>
      <c r="N27" s="67">
        <f t="shared" si="8"/>
        <v>20.07854090778865</v>
      </c>
      <c r="O27" s="67">
        <f t="shared" si="8"/>
        <v>18.242547971826241</v>
      </c>
      <c r="P27" s="67">
        <f t="shared" si="8"/>
        <v>16.409633749011213</v>
      </c>
      <c r="Q27" s="67">
        <f t="shared" si="8"/>
        <v>14.582063863278222</v>
      </c>
      <c r="R27" s="67">
        <f t="shared" si="8"/>
        <v>13.215393678448066</v>
      </c>
      <c r="S27" s="67">
        <f t="shared" si="8"/>
        <v>11.961828294955737</v>
      </c>
      <c r="T27" s="67">
        <f t="shared" si="8"/>
        <v>10.716028320023753</v>
      </c>
      <c r="U27" s="67">
        <f t="shared" si="8"/>
        <v>9.5361445291437974</v>
      </c>
      <c r="V27" s="67">
        <f t="shared" si="8"/>
        <v>8.5818774664000017</v>
      </c>
      <c r="W27" s="67">
        <f t="shared" si="8"/>
        <v>7.6361126676369295</v>
      </c>
      <c r="X27" s="67">
        <f t="shared" si="8"/>
        <v>6.6995306208632712</v>
      </c>
      <c r="Y27" s="67">
        <f t="shared" si="8"/>
        <v>5.838876431626872</v>
      </c>
      <c r="Z27" s="67">
        <f t="shared" si="8"/>
        <v>5.0533686308866237</v>
      </c>
      <c r="AA27" s="67">
        <f t="shared" si="8"/>
        <v>4.2771681958098426</v>
      </c>
      <c r="AB27" s="67">
        <f t="shared" si="8"/>
        <v>3.5106614398961682</v>
      </c>
      <c r="AC27" s="67">
        <f t="shared" si="6"/>
        <v>2.8344364020241031</v>
      </c>
      <c r="AD27" s="67">
        <f t="shared" si="6"/>
        <v>2.2126713671338365</v>
      </c>
      <c r="AE27" s="67">
        <f t="shared" si="6"/>
        <v>1.5997603764804822</v>
      </c>
      <c r="AF27" s="67">
        <f t="shared" si="6"/>
        <v>0.99590816728348841</v>
      </c>
      <c r="AG27" s="67">
        <f t="shared" si="6"/>
        <v>0.46816677303390719</v>
      </c>
      <c r="AH27" s="67">
        <f t="shared" si="6"/>
        <v>0</v>
      </c>
      <c r="AI27" s="67">
        <f t="shared" si="6"/>
        <v>-0.4605293862647386</v>
      </c>
      <c r="AJ27" s="67">
        <f t="shared" si="6"/>
        <v>-0.91331904333725333</v>
      </c>
      <c r="AK27" s="67">
        <f t="shared" si="6"/>
        <v>-1.3582779341065532</v>
      </c>
      <c r="AL27" s="67">
        <f t="shared" si="6"/>
        <v>-1.7953249994802505</v>
      </c>
      <c r="AM27" s="67">
        <f t="shared" si="6"/>
        <v>-2.2243879788202321</v>
      </c>
      <c r="AN27" s="67">
        <f t="shared" si="6"/>
        <v>-2.6454023745025452</v>
      </c>
      <c r="AO27" s="67">
        <f t="shared" si="6"/>
        <v>-3.0583105551615049</v>
      </c>
      <c r="AP27" s="67">
        <f t="shared" si="6"/>
        <v>-3.3637073083644466</v>
      </c>
      <c r="AQ27" s="67">
        <f t="shared" si="7"/>
        <v>-3.5619806182904696</v>
      </c>
      <c r="AR27" s="67">
        <f t="shared" si="7"/>
        <v>-3.7561314514344133</v>
      </c>
      <c r="AS27" s="67">
        <f t="shared" si="7"/>
        <v>-3.9461414938038004</v>
      </c>
      <c r="AT27" s="67">
        <f t="shared" si="7"/>
        <v>-4.1319945222617775</v>
      </c>
      <c r="AU27" s="67">
        <f t="shared" si="7"/>
        <v>-4.3136762823901122</v>
      </c>
      <c r="AV27" s="67">
        <f t="shared" si="7"/>
        <v>-4.4911744031471912</v>
      </c>
      <c r="AW27" s="67">
        <f t="shared" si="7"/>
        <v>-4.6644783432378318</v>
      </c>
      <c r="AX27" s="67">
        <f t="shared" si="7"/>
        <v>-4.833579364287715</v>
      </c>
    </row>
    <row r="28" spans="1:50" x14ac:dyDescent="0.25">
      <c r="A28">
        <v>26</v>
      </c>
      <c r="B28" s="53">
        <f>'reference yield (2)'!B65</f>
        <v>7.5</v>
      </c>
      <c r="C28" s="54">
        <f>'reference yield (2)'!C65</f>
        <v>3264291.3304677233</v>
      </c>
      <c r="D28" s="56">
        <f>'reference yield (2)'!E65</f>
        <v>1.2598087880091859</v>
      </c>
      <c r="E28" s="56">
        <f>'reference yield (2)'!H65</f>
        <v>43.303824239816279</v>
      </c>
      <c r="F28" s="62"/>
      <c r="G28" s="60">
        <f>(COUNT($B$3:$B$43)-COUNT($B$3:B27))/COUNT($B$3:$B$43)</f>
        <v>0.3902439024390244</v>
      </c>
      <c r="I28">
        <v>26</v>
      </c>
      <c r="J28" s="67">
        <f t="shared" si="5"/>
        <v>27.863065101978805</v>
      </c>
      <c r="K28" s="67">
        <f t="shared" si="8"/>
        <v>26.040521693482248</v>
      </c>
      <c r="L28" s="67">
        <f t="shared" si="8"/>
        <v>24.210447028256269</v>
      </c>
      <c r="M28" s="67">
        <f t="shared" si="8"/>
        <v>22.375719572918101</v>
      </c>
      <c r="N28" s="67">
        <f t="shared" si="8"/>
        <v>20.539070294053388</v>
      </c>
      <c r="O28" s="67">
        <f t="shared" si="8"/>
        <v>18.703077358090979</v>
      </c>
      <c r="P28" s="67">
        <f t="shared" si="8"/>
        <v>16.870163135275952</v>
      </c>
      <c r="Q28" s="67">
        <f t="shared" si="8"/>
        <v>15.042593249542961</v>
      </c>
      <c r="R28" s="67">
        <f t="shared" si="8"/>
        <v>13.675923064712805</v>
      </c>
      <c r="S28" s="67">
        <f t="shared" si="8"/>
        <v>12.422357681220475</v>
      </c>
      <c r="T28" s="67">
        <f t="shared" si="8"/>
        <v>11.176557706288492</v>
      </c>
      <c r="U28" s="67">
        <f t="shared" si="8"/>
        <v>9.996673915408536</v>
      </c>
      <c r="V28" s="67">
        <f t="shared" si="8"/>
        <v>9.0424068526647403</v>
      </c>
      <c r="W28" s="67">
        <f t="shared" si="8"/>
        <v>8.0966420539016681</v>
      </c>
      <c r="X28" s="67">
        <f t="shared" si="8"/>
        <v>7.1600600071280098</v>
      </c>
      <c r="Y28" s="67">
        <f t="shared" si="8"/>
        <v>6.2994058178916106</v>
      </c>
      <c r="Z28" s="67">
        <f t="shared" si="8"/>
        <v>5.5138980171513623</v>
      </c>
      <c r="AA28" s="67">
        <f t="shared" si="8"/>
        <v>4.7376975820745812</v>
      </c>
      <c r="AB28" s="67">
        <f t="shared" si="8"/>
        <v>3.9711908261609068</v>
      </c>
      <c r="AC28" s="67">
        <f t="shared" si="6"/>
        <v>3.2949657882888417</v>
      </c>
      <c r="AD28" s="67">
        <f t="shared" si="6"/>
        <v>2.6732007533985751</v>
      </c>
      <c r="AE28" s="67">
        <f t="shared" si="6"/>
        <v>2.0602897627452208</v>
      </c>
      <c r="AF28" s="67">
        <f t="shared" si="6"/>
        <v>1.456437553548227</v>
      </c>
      <c r="AG28" s="67">
        <f t="shared" si="6"/>
        <v>0.9286961592986458</v>
      </c>
      <c r="AH28" s="67">
        <f t="shared" si="6"/>
        <v>0.4605293862647386</v>
      </c>
      <c r="AI28" s="67">
        <f t="shared" si="6"/>
        <v>0</v>
      </c>
      <c r="AJ28" s="67">
        <f t="shared" si="6"/>
        <v>-0.45278965707251473</v>
      </c>
      <c r="AK28" s="67">
        <f t="shared" si="6"/>
        <v>-0.89774854784181457</v>
      </c>
      <c r="AL28" s="67">
        <f t="shared" si="6"/>
        <v>-1.3347956132155119</v>
      </c>
      <c r="AM28" s="67">
        <f t="shared" si="6"/>
        <v>-1.7638585925554935</v>
      </c>
      <c r="AN28" s="67">
        <f t="shared" si="6"/>
        <v>-2.1848729882378066</v>
      </c>
      <c r="AO28" s="67">
        <f t="shared" si="6"/>
        <v>-2.5977811688967662</v>
      </c>
      <c r="AP28" s="67">
        <f t="shared" si="6"/>
        <v>-2.903177922099708</v>
      </c>
      <c r="AQ28" s="67">
        <f t="shared" si="7"/>
        <v>-3.101451232025731</v>
      </c>
      <c r="AR28" s="67">
        <f t="shared" si="7"/>
        <v>-3.2956020651696747</v>
      </c>
      <c r="AS28" s="67">
        <f t="shared" si="7"/>
        <v>-3.4856121075390618</v>
      </c>
      <c r="AT28" s="67">
        <f t="shared" si="7"/>
        <v>-3.6714651359970389</v>
      </c>
      <c r="AU28" s="67">
        <f t="shared" si="7"/>
        <v>-3.8531468961253736</v>
      </c>
      <c r="AV28" s="67">
        <f t="shared" si="7"/>
        <v>-4.0306450168824526</v>
      </c>
      <c r="AW28" s="67">
        <f t="shared" si="7"/>
        <v>-4.2039489569730932</v>
      </c>
      <c r="AX28" s="67">
        <f t="shared" si="7"/>
        <v>-4.3730499780229763</v>
      </c>
    </row>
    <row r="29" spans="1:50" x14ac:dyDescent="0.25">
      <c r="A29">
        <v>27</v>
      </c>
      <c r="B29" s="53">
        <f>'reference yield (2)'!B66</f>
        <v>7.6</v>
      </c>
      <c r="C29" s="54">
        <f>'reference yield (2)'!C66</f>
        <v>3322952.508504231</v>
      </c>
      <c r="D29" s="56">
        <f>'reference yield (2)'!E66</f>
        <v>1.2824482708628118</v>
      </c>
      <c r="E29" s="56">
        <f>'reference yield (2)'!H66</f>
        <v>42.851034582743765</v>
      </c>
      <c r="F29" s="62"/>
      <c r="G29" s="60">
        <f>(COUNT($B$3:$B$43)-COUNT($B$3:B28))/COUNT($B$3:$B$43)</f>
        <v>0.36585365853658536</v>
      </c>
      <c r="I29">
        <v>27</v>
      </c>
      <c r="J29" s="67">
        <f t="shared" si="5"/>
        <v>28.315854759051319</v>
      </c>
      <c r="K29" s="67">
        <f t="shared" si="8"/>
        <v>26.493311350554762</v>
      </c>
      <c r="L29" s="67">
        <f t="shared" si="8"/>
        <v>24.663236685328783</v>
      </c>
      <c r="M29" s="67">
        <f t="shared" si="8"/>
        <v>22.828509229990615</v>
      </c>
      <c r="N29" s="67">
        <f t="shared" si="8"/>
        <v>20.991859951125903</v>
      </c>
      <c r="O29" s="67">
        <f t="shared" si="8"/>
        <v>19.155867015163494</v>
      </c>
      <c r="P29" s="67">
        <f t="shared" si="8"/>
        <v>17.322952792348467</v>
      </c>
      <c r="Q29" s="67">
        <f t="shared" si="8"/>
        <v>15.495382906615475</v>
      </c>
      <c r="R29" s="67">
        <f t="shared" si="8"/>
        <v>14.12871272178532</v>
      </c>
      <c r="S29" s="67">
        <f t="shared" si="8"/>
        <v>12.87514733829299</v>
      </c>
      <c r="T29" s="67">
        <f t="shared" si="8"/>
        <v>11.629347363361006</v>
      </c>
      <c r="U29" s="67">
        <f t="shared" si="8"/>
        <v>10.449463572481051</v>
      </c>
      <c r="V29" s="67">
        <f t="shared" si="8"/>
        <v>9.495196509737255</v>
      </c>
      <c r="W29" s="67">
        <f t="shared" si="8"/>
        <v>8.5494317109741829</v>
      </c>
      <c r="X29" s="67">
        <f t="shared" si="8"/>
        <v>7.6128496642005246</v>
      </c>
      <c r="Y29" s="67">
        <f t="shared" si="8"/>
        <v>6.7521954749641253</v>
      </c>
      <c r="Z29" s="67">
        <f t="shared" si="8"/>
        <v>5.966687674223877</v>
      </c>
      <c r="AA29" s="67">
        <f t="shared" si="8"/>
        <v>5.190487239147096</v>
      </c>
      <c r="AB29" s="67">
        <f t="shared" si="8"/>
        <v>4.4239804832334215</v>
      </c>
      <c r="AC29" s="67">
        <f t="shared" si="6"/>
        <v>3.7477554453613564</v>
      </c>
      <c r="AD29" s="67">
        <f t="shared" si="6"/>
        <v>3.1259904104710898</v>
      </c>
      <c r="AE29" s="67">
        <f t="shared" si="6"/>
        <v>2.5130794198177355</v>
      </c>
      <c r="AF29" s="67">
        <f t="shared" si="6"/>
        <v>1.9092272106207417</v>
      </c>
      <c r="AG29" s="67">
        <f t="shared" si="6"/>
        <v>1.3814858163711605</v>
      </c>
      <c r="AH29" s="67">
        <f t="shared" si="6"/>
        <v>0.91331904333725333</v>
      </c>
      <c r="AI29" s="67">
        <f t="shared" si="6"/>
        <v>0.45278965707251473</v>
      </c>
      <c r="AJ29" s="67">
        <f t="shared" si="6"/>
        <v>0</v>
      </c>
      <c r="AK29" s="67">
        <f t="shared" si="6"/>
        <v>-0.44495889076929984</v>
      </c>
      <c r="AL29" s="67">
        <f t="shared" si="6"/>
        <v>-0.88200595614299715</v>
      </c>
      <c r="AM29" s="67">
        <f t="shared" si="6"/>
        <v>-1.3110689354829788</v>
      </c>
      <c r="AN29" s="67">
        <f t="shared" si="6"/>
        <v>-1.7320833311652919</v>
      </c>
      <c r="AO29" s="67">
        <f t="shared" si="6"/>
        <v>-2.1449915118242515</v>
      </c>
      <c r="AP29" s="67">
        <f t="shared" si="6"/>
        <v>-2.4503882650271933</v>
      </c>
      <c r="AQ29" s="67">
        <f t="shared" si="7"/>
        <v>-2.6486615749532163</v>
      </c>
      <c r="AR29" s="67">
        <f t="shared" si="7"/>
        <v>-2.84281240809716</v>
      </c>
      <c r="AS29" s="67">
        <f t="shared" si="7"/>
        <v>-3.0328224504665471</v>
      </c>
      <c r="AT29" s="67">
        <f t="shared" si="7"/>
        <v>-3.2186754789245242</v>
      </c>
      <c r="AU29" s="67">
        <f t="shared" si="7"/>
        <v>-3.4003572390528589</v>
      </c>
      <c r="AV29" s="67">
        <f t="shared" si="7"/>
        <v>-3.5778553598099379</v>
      </c>
      <c r="AW29" s="67">
        <f t="shared" si="7"/>
        <v>-3.7511592999005785</v>
      </c>
      <c r="AX29" s="67">
        <f t="shared" si="7"/>
        <v>-3.9202603209504616</v>
      </c>
    </row>
    <row r="30" spans="1:50" x14ac:dyDescent="0.25">
      <c r="A30">
        <v>28</v>
      </c>
      <c r="B30" s="53">
        <f>'reference yield (2)'!B67</f>
        <v>7.7</v>
      </c>
      <c r="C30" s="54">
        <f>'reference yield (2)'!C67</f>
        <v>3380599.1713699512</v>
      </c>
      <c r="D30" s="56">
        <f>'reference yield (2)'!E67</f>
        <v>1.3046962154012767</v>
      </c>
      <c r="E30" s="56">
        <f>'reference yield (2)'!H67</f>
        <v>42.406075691974465</v>
      </c>
      <c r="F30" s="62"/>
      <c r="G30" s="60">
        <f>(COUNT($B$3:$B$43)-COUNT($B$3:B29))/COUNT($B$3:$B$43)</f>
        <v>0.34146341463414637</v>
      </c>
      <c r="I30">
        <v>28</v>
      </c>
      <c r="J30" s="67">
        <f t="shared" si="5"/>
        <v>28.760813649820619</v>
      </c>
      <c r="K30" s="67">
        <f t="shared" si="8"/>
        <v>26.938270241324062</v>
      </c>
      <c r="L30" s="67">
        <f t="shared" si="8"/>
        <v>25.108195576098083</v>
      </c>
      <c r="M30" s="67">
        <f t="shared" si="8"/>
        <v>23.273468120759915</v>
      </c>
      <c r="N30" s="67">
        <f t="shared" si="8"/>
        <v>21.436818841895203</v>
      </c>
      <c r="O30" s="67">
        <f t="shared" si="8"/>
        <v>19.600825905932794</v>
      </c>
      <c r="P30" s="67">
        <f t="shared" si="8"/>
        <v>17.767911683117767</v>
      </c>
      <c r="Q30" s="67">
        <f t="shared" si="8"/>
        <v>15.940341797384775</v>
      </c>
      <c r="R30" s="67">
        <f t="shared" si="8"/>
        <v>14.57367161255462</v>
      </c>
      <c r="S30" s="67">
        <f t="shared" si="8"/>
        <v>13.32010622906229</v>
      </c>
      <c r="T30" s="67">
        <f t="shared" si="8"/>
        <v>12.074306254130306</v>
      </c>
      <c r="U30" s="67">
        <f t="shared" si="8"/>
        <v>10.894422463250351</v>
      </c>
      <c r="V30" s="67">
        <f t="shared" si="8"/>
        <v>9.9401554005065549</v>
      </c>
      <c r="W30" s="67">
        <f t="shared" si="8"/>
        <v>8.9943906017434827</v>
      </c>
      <c r="X30" s="67">
        <f t="shared" si="8"/>
        <v>8.0578085549698244</v>
      </c>
      <c r="Y30" s="67">
        <f t="shared" si="8"/>
        <v>7.1971543657334252</v>
      </c>
      <c r="Z30" s="67">
        <f t="shared" si="8"/>
        <v>6.4116465649931769</v>
      </c>
      <c r="AA30" s="67">
        <f t="shared" si="8"/>
        <v>5.6354461299163958</v>
      </c>
      <c r="AB30" s="67">
        <f t="shared" si="8"/>
        <v>4.8689393740027214</v>
      </c>
      <c r="AC30" s="67">
        <f t="shared" si="6"/>
        <v>4.1927143361306562</v>
      </c>
      <c r="AD30" s="67">
        <f t="shared" si="6"/>
        <v>3.5709493012403897</v>
      </c>
      <c r="AE30" s="67">
        <f t="shared" si="6"/>
        <v>2.9580383105870354</v>
      </c>
      <c r="AF30" s="67">
        <f t="shared" si="6"/>
        <v>2.3541861013900416</v>
      </c>
      <c r="AG30" s="67">
        <f t="shared" si="6"/>
        <v>1.8264447071404604</v>
      </c>
      <c r="AH30" s="67">
        <f t="shared" si="6"/>
        <v>1.3582779341065532</v>
      </c>
      <c r="AI30" s="67">
        <f t="shared" si="6"/>
        <v>0.89774854784181457</v>
      </c>
      <c r="AJ30" s="67">
        <f t="shared" si="6"/>
        <v>0.44495889076929984</v>
      </c>
      <c r="AK30" s="67">
        <f t="shared" ref="AH30:AP43" si="9">SUMIF($G$3:$G$43,AK$2,$E$3:$E$43)-$E30</f>
        <v>0</v>
      </c>
      <c r="AL30" s="67">
        <f t="shared" si="9"/>
        <v>-0.43704706537369731</v>
      </c>
      <c r="AM30" s="67">
        <f t="shared" si="9"/>
        <v>-0.86611004471367892</v>
      </c>
      <c r="AN30" s="67">
        <f t="shared" si="9"/>
        <v>-1.2871244403959921</v>
      </c>
      <c r="AO30" s="67">
        <f t="shared" si="9"/>
        <v>-1.7000326210549517</v>
      </c>
      <c r="AP30" s="67">
        <f t="shared" si="9"/>
        <v>-2.0054293742578935</v>
      </c>
      <c r="AQ30" s="67">
        <f t="shared" si="7"/>
        <v>-2.2037026841839165</v>
      </c>
      <c r="AR30" s="67">
        <f t="shared" si="7"/>
        <v>-2.3978535173278601</v>
      </c>
      <c r="AS30" s="67">
        <f t="shared" si="7"/>
        <v>-2.5878635596972472</v>
      </c>
      <c r="AT30" s="67">
        <f t="shared" si="7"/>
        <v>-2.7737165881552244</v>
      </c>
      <c r="AU30" s="67">
        <f t="shared" si="7"/>
        <v>-2.9553983482835591</v>
      </c>
      <c r="AV30" s="67">
        <f t="shared" si="7"/>
        <v>-3.132896469040638</v>
      </c>
      <c r="AW30" s="67">
        <f t="shared" si="7"/>
        <v>-3.3062004091312787</v>
      </c>
      <c r="AX30" s="67">
        <f t="shared" si="7"/>
        <v>-3.4753014301811618</v>
      </c>
    </row>
    <row r="31" spans="1:50" x14ac:dyDescent="0.25">
      <c r="A31">
        <v>29</v>
      </c>
      <c r="B31" s="53">
        <f>'reference yield (2)'!B68</f>
        <v>7.8</v>
      </c>
      <c r="C31" s="54">
        <f>'reference yield (2)'!C68</f>
        <v>3437220.8174516633</v>
      </c>
      <c r="D31" s="56">
        <f>'reference yield (2)'!E68</f>
        <v>1.3265485686699616</v>
      </c>
      <c r="E31" s="56">
        <f>'reference yield (2)'!H68</f>
        <v>41.969028626600767</v>
      </c>
      <c r="F31" s="62"/>
      <c r="G31" s="60">
        <f>(COUNT($B$3:$B$43)-COUNT($B$3:B30))/COUNT($B$3:$B$43)</f>
        <v>0.31707317073170732</v>
      </c>
      <c r="I31">
        <v>29</v>
      </c>
      <c r="J31" s="67">
        <f t="shared" si="5"/>
        <v>29.197860715194317</v>
      </c>
      <c r="K31" s="67">
        <f t="shared" si="8"/>
        <v>27.37531730669776</v>
      </c>
      <c r="L31" s="67">
        <f t="shared" si="8"/>
        <v>25.545242641471781</v>
      </c>
      <c r="M31" s="67">
        <f t="shared" si="8"/>
        <v>23.710515186133613</v>
      </c>
      <c r="N31" s="67">
        <f t="shared" si="8"/>
        <v>21.8738659072689</v>
      </c>
      <c r="O31" s="67">
        <f t="shared" si="8"/>
        <v>20.037872971306491</v>
      </c>
      <c r="P31" s="67">
        <f t="shared" si="8"/>
        <v>18.204958748491464</v>
      </c>
      <c r="Q31" s="67">
        <f t="shared" si="8"/>
        <v>16.377388862758472</v>
      </c>
      <c r="R31" s="67">
        <f t="shared" si="8"/>
        <v>15.010718677928317</v>
      </c>
      <c r="S31" s="67">
        <f t="shared" si="8"/>
        <v>13.757153294435987</v>
      </c>
      <c r="T31" s="67">
        <f t="shared" si="8"/>
        <v>12.511353319504003</v>
      </c>
      <c r="U31" s="67">
        <f t="shared" si="8"/>
        <v>11.331469528624048</v>
      </c>
      <c r="V31" s="67">
        <f t="shared" si="8"/>
        <v>10.377202465880252</v>
      </c>
      <c r="W31" s="67">
        <f t="shared" si="8"/>
        <v>9.43143766711718</v>
      </c>
      <c r="X31" s="67">
        <f t="shared" si="8"/>
        <v>8.4948556203435217</v>
      </c>
      <c r="Y31" s="67">
        <f t="shared" si="8"/>
        <v>7.6342014311071225</v>
      </c>
      <c r="Z31" s="67">
        <f t="shared" si="8"/>
        <v>6.8486936303668742</v>
      </c>
      <c r="AA31" s="67">
        <f t="shared" si="8"/>
        <v>6.0724931952900931</v>
      </c>
      <c r="AB31" s="67">
        <f t="shared" si="8"/>
        <v>5.3059864393764187</v>
      </c>
      <c r="AC31" s="67">
        <f t="shared" si="6"/>
        <v>4.6297614015043536</v>
      </c>
      <c r="AD31" s="67">
        <f t="shared" si="6"/>
        <v>4.007996366614087</v>
      </c>
      <c r="AE31" s="67">
        <f t="shared" si="6"/>
        <v>3.3950853759607327</v>
      </c>
      <c r="AF31" s="67">
        <f t="shared" si="6"/>
        <v>2.7912331667637389</v>
      </c>
      <c r="AG31" s="67">
        <f t="shared" ref="AG31:AG43" si="10">SUMIF($G$3:$G$43,AG$2,$E$3:$E$43)-$E31</f>
        <v>2.2634917725141577</v>
      </c>
      <c r="AH31" s="67">
        <f t="shared" si="9"/>
        <v>1.7953249994802505</v>
      </c>
      <c r="AI31" s="67">
        <f t="shared" si="9"/>
        <v>1.3347956132155119</v>
      </c>
      <c r="AJ31" s="67">
        <f t="shared" si="9"/>
        <v>0.88200595614299715</v>
      </c>
      <c r="AK31" s="67">
        <f t="shared" si="9"/>
        <v>0.43704706537369731</v>
      </c>
      <c r="AL31" s="67">
        <f t="shared" si="9"/>
        <v>0</v>
      </c>
      <c r="AM31" s="67">
        <f t="shared" si="9"/>
        <v>-0.42906297933998161</v>
      </c>
      <c r="AN31" s="67">
        <f t="shared" si="9"/>
        <v>-0.85007737502229475</v>
      </c>
      <c r="AO31" s="67">
        <f t="shared" si="9"/>
        <v>-1.2629855556812544</v>
      </c>
      <c r="AP31" s="67">
        <f t="shared" si="9"/>
        <v>-1.5683823088841962</v>
      </c>
      <c r="AQ31" s="67">
        <f t="shared" si="7"/>
        <v>-1.7666556188102192</v>
      </c>
      <c r="AR31" s="67">
        <f t="shared" si="7"/>
        <v>-1.9608064519541628</v>
      </c>
      <c r="AS31" s="67">
        <f t="shared" si="7"/>
        <v>-2.1508164943235499</v>
      </c>
      <c r="AT31" s="67">
        <f t="shared" si="7"/>
        <v>-2.3366695227815271</v>
      </c>
      <c r="AU31" s="67">
        <f t="shared" si="7"/>
        <v>-2.5183512829098618</v>
      </c>
      <c r="AV31" s="67">
        <f t="shared" si="7"/>
        <v>-2.6958494036669407</v>
      </c>
      <c r="AW31" s="67">
        <f t="shared" si="7"/>
        <v>-2.8691533437575814</v>
      </c>
      <c r="AX31" s="67">
        <f t="shared" si="7"/>
        <v>-3.0382543648074645</v>
      </c>
    </row>
    <row r="32" spans="1:50" x14ac:dyDescent="0.25">
      <c r="A32">
        <v>30</v>
      </c>
      <c r="B32" s="53">
        <f>'reference yield (2)'!B69</f>
        <v>7.9</v>
      </c>
      <c r="C32" s="54">
        <f>'reference yield (2)'!C69</f>
        <v>3492808.0850201584</v>
      </c>
      <c r="D32" s="56">
        <f>'reference yield (2)'!E69</f>
        <v>1.348001717636961</v>
      </c>
      <c r="E32" s="56">
        <f>'reference yield (2)'!H69</f>
        <v>41.539965647260786</v>
      </c>
      <c r="F32" s="62"/>
      <c r="G32" s="60">
        <f>(COUNT($B$3:$B$43)-COUNT($B$3:B31))/COUNT($B$3:$B$43)</f>
        <v>0.29268292682926828</v>
      </c>
      <c r="I32">
        <v>30</v>
      </c>
      <c r="J32" s="67">
        <f t="shared" si="5"/>
        <v>29.626923694534298</v>
      </c>
      <c r="K32" s="67">
        <f t="shared" si="8"/>
        <v>27.804380286037741</v>
      </c>
      <c r="L32" s="67">
        <f t="shared" si="8"/>
        <v>25.974305620811762</v>
      </c>
      <c r="M32" s="67">
        <f t="shared" si="8"/>
        <v>24.139578165473594</v>
      </c>
      <c r="N32" s="67">
        <f t="shared" ref="K32:AD43" si="11">SUMIF($G$3:$G$43,N$2,$E$3:$E$43)-$E32</f>
        <v>22.302928886608882</v>
      </c>
      <c r="O32" s="67">
        <f t="shared" si="11"/>
        <v>20.466935950646473</v>
      </c>
      <c r="P32" s="67">
        <f t="shared" si="11"/>
        <v>18.634021727831446</v>
      </c>
      <c r="Q32" s="67">
        <f t="shared" si="11"/>
        <v>16.806451842098454</v>
      </c>
      <c r="R32" s="67">
        <f t="shared" si="11"/>
        <v>15.439781657268298</v>
      </c>
      <c r="S32" s="67">
        <f t="shared" si="11"/>
        <v>14.186216273775969</v>
      </c>
      <c r="T32" s="67">
        <f t="shared" si="11"/>
        <v>12.940416298843985</v>
      </c>
      <c r="U32" s="67">
        <f t="shared" si="11"/>
        <v>11.760532507964029</v>
      </c>
      <c r="V32" s="67">
        <f t="shared" si="11"/>
        <v>10.806265445220234</v>
      </c>
      <c r="W32" s="67">
        <f t="shared" si="11"/>
        <v>9.8605006464571616</v>
      </c>
      <c r="X32" s="67">
        <f t="shared" si="11"/>
        <v>8.9239185996835033</v>
      </c>
      <c r="Y32" s="67">
        <f t="shared" si="11"/>
        <v>8.0632644104471041</v>
      </c>
      <c r="Z32" s="67">
        <f t="shared" si="11"/>
        <v>7.2777566097068558</v>
      </c>
      <c r="AA32" s="67">
        <f t="shared" si="11"/>
        <v>6.5015561746300747</v>
      </c>
      <c r="AB32" s="67">
        <f t="shared" si="11"/>
        <v>5.7350494187164003</v>
      </c>
      <c r="AC32" s="67">
        <f t="shared" si="6"/>
        <v>5.0588243808443352</v>
      </c>
      <c r="AD32" s="67">
        <f t="shared" si="6"/>
        <v>4.4370593459540686</v>
      </c>
      <c r="AE32" s="67">
        <f t="shared" si="6"/>
        <v>3.8241483553007143</v>
      </c>
      <c r="AF32" s="67">
        <f t="shared" si="6"/>
        <v>3.2202961461037205</v>
      </c>
      <c r="AG32" s="67">
        <f t="shared" si="10"/>
        <v>2.6925547518541393</v>
      </c>
      <c r="AH32" s="67">
        <f t="shared" si="9"/>
        <v>2.2243879788202321</v>
      </c>
      <c r="AI32" s="67">
        <f t="shared" si="9"/>
        <v>1.7638585925554935</v>
      </c>
      <c r="AJ32" s="67">
        <f t="shared" si="9"/>
        <v>1.3110689354829788</v>
      </c>
      <c r="AK32" s="67">
        <f t="shared" si="9"/>
        <v>0.86611004471367892</v>
      </c>
      <c r="AL32" s="67">
        <f t="shared" si="9"/>
        <v>0.42906297933998161</v>
      </c>
      <c r="AM32" s="67">
        <f t="shared" si="9"/>
        <v>0</v>
      </c>
      <c r="AN32" s="67">
        <f t="shared" si="9"/>
        <v>-0.42101439568231314</v>
      </c>
      <c r="AO32" s="67">
        <f t="shared" si="9"/>
        <v>-0.83392257634127276</v>
      </c>
      <c r="AP32" s="67">
        <f t="shared" si="9"/>
        <v>-1.1393193295442146</v>
      </c>
      <c r="AQ32" s="67">
        <f t="shared" si="7"/>
        <v>-1.3375926394702375</v>
      </c>
      <c r="AR32" s="67">
        <f t="shared" si="7"/>
        <v>-1.5317434726141812</v>
      </c>
      <c r="AS32" s="67">
        <f t="shared" si="7"/>
        <v>-1.7217535149835683</v>
      </c>
      <c r="AT32" s="67">
        <f t="shared" si="7"/>
        <v>-1.9076065434415455</v>
      </c>
      <c r="AU32" s="67">
        <f t="shared" si="7"/>
        <v>-2.0892883035698802</v>
      </c>
      <c r="AV32" s="67">
        <f t="shared" si="7"/>
        <v>-2.2667864243269591</v>
      </c>
      <c r="AW32" s="67">
        <f t="shared" si="7"/>
        <v>-2.4400903644175997</v>
      </c>
      <c r="AX32" s="67">
        <f t="shared" si="7"/>
        <v>-2.6091913854674829</v>
      </c>
    </row>
    <row r="33" spans="1:50" x14ac:dyDescent="0.25">
      <c r="A33">
        <v>31</v>
      </c>
      <c r="B33" s="53">
        <f>'reference yield (2)'!B70</f>
        <v>8</v>
      </c>
      <c r="C33" s="54">
        <f>'reference yield (2)'!C70</f>
        <v>3547352.6180837685</v>
      </c>
      <c r="D33" s="56">
        <f>'reference yield (2)'!E70</f>
        <v>1.3690524374210764</v>
      </c>
      <c r="E33" s="56">
        <f>'reference yield (2)'!H70</f>
        <v>41.118951251578473</v>
      </c>
      <c r="F33" s="62"/>
      <c r="G33" s="60">
        <f>(COUNT($B$3:$B$43)-COUNT($B$3:B32))/COUNT($B$3:$B$43)</f>
        <v>0.26829268292682928</v>
      </c>
      <c r="I33">
        <v>31</v>
      </c>
      <c r="J33" s="67">
        <f t="shared" si="5"/>
        <v>30.047938090216611</v>
      </c>
      <c r="K33" s="67">
        <f t="shared" si="11"/>
        <v>28.225394681720054</v>
      </c>
      <c r="L33" s="67">
        <f t="shared" si="11"/>
        <v>26.395320016494075</v>
      </c>
      <c r="M33" s="67">
        <f t="shared" si="11"/>
        <v>24.560592561155907</v>
      </c>
      <c r="N33" s="67">
        <f t="shared" si="11"/>
        <v>22.723943282291195</v>
      </c>
      <c r="O33" s="67">
        <f t="shared" si="11"/>
        <v>20.887950346328786</v>
      </c>
      <c r="P33" s="67">
        <f t="shared" si="11"/>
        <v>19.055036123513759</v>
      </c>
      <c r="Q33" s="67">
        <f t="shared" si="11"/>
        <v>17.227466237780767</v>
      </c>
      <c r="R33" s="67">
        <f t="shared" si="11"/>
        <v>15.860796052950612</v>
      </c>
      <c r="S33" s="67">
        <f t="shared" si="11"/>
        <v>14.607230669458282</v>
      </c>
      <c r="T33" s="67">
        <f t="shared" si="11"/>
        <v>13.361430694526298</v>
      </c>
      <c r="U33" s="67">
        <f t="shared" si="11"/>
        <v>12.181546903646343</v>
      </c>
      <c r="V33" s="67">
        <f t="shared" si="11"/>
        <v>11.227279840902547</v>
      </c>
      <c r="W33" s="67">
        <f t="shared" si="11"/>
        <v>10.281515042139475</v>
      </c>
      <c r="X33" s="67">
        <f t="shared" si="11"/>
        <v>9.3449329953658165</v>
      </c>
      <c r="Y33" s="67">
        <f t="shared" si="11"/>
        <v>8.4842788061294172</v>
      </c>
      <c r="Z33" s="67">
        <f t="shared" si="11"/>
        <v>7.6987710053891689</v>
      </c>
      <c r="AA33" s="67">
        <f t="shared" si="11"/>
        <v>6.9225705703123879</v>
      </c>
      <c r="AB33" s="67">
        <f t="shared" si="11"/>
        <v>6.1560638143987134</v>
      </c>
      <c r="AC33" s="67">
        <f t="shared" si="6"/>
        <v>5.4798387765266483</v>
      </c>
      <c r="AD33" s="67">
        <f t="shared" si="11"/>
        <v>4.8580737416363817</v>
      </c>
      <c r="AE33" s="67">
        <f t="shared" si="6"/>
        <v>4.2451627509830274</v>
      </c>
      <c r="AF33" s="67">
        <f t="shared" si="6"/>
        <v>3.6413105417860336</v>
      </c>
      <c r="AG33" s="67">
        <f t="shared" si="10"/>
        <v>3.1135691475364524</v>
      </c>
      <c r="AH33" s="67">
        <f t="shared" si="9"/>
        <v>2.6454023745025452</v>
      </c>
      <c r="AI33" s="67">
        <f t="shared" si="9"/>
        <v>2.1848729882378066</v>
      </c>
      <c r="AJ33" s="67">
        <f t="shared" si="9"/>
        <v>1.7320833311652919</v>
      </c>
      <c r="AK33" s="67">
        <f t="shared" si="9"/>
        <v>1.2871244403959921</v>
      </c>
      <c r="AL33" s="67">
        <f t="shared" si="9"/>
        <v>0.85007737502229475</v>
      </c>
      <c r="AM33" s="67">
        <f t="shared" si="9"/>
        <v>0.42101439568231314</v>
      </c>
      <c r="AN33" s="67">
        <f t="shared" si="9"/>
        <v>0</v>
      </c>
      <c r="AO33" s="67">
        <f t="shared" si="9"/>
        <v>-0.41290818065895962</v>
      </c>
      <c r="AP33" s="67">
        <f t="shared" si="9"/>
        <v>-0.71830493386190142</v>
      </c>
      <c r="AQ33" s="67">
        <f t="shared" si="7"/>
        <v>-0.91657824378792441</v>
      </c>
      <c r="AR33" s="67">
        <f t="shared" si="7"/>
        <v>-1.1107290769318681</v>
      </c>
      <c r="AS33" s="67">
        <f t="shared" si="7"/>
        <v>-1.3007391193012552</v>
      </c>
      <c r="AT33" s="67">
        <f t="shared" si="7"/>
        <v>-1.4865921477592323</v>
      </c>
      <c r="AU33" s="67">
        <f t="shared" si="7"/>
        <v>-1.668273907887567</v>
      </c>
      <c r="AV33" s="67">
        <f t="shared" si="7"/>
        <v>-1.845772028644646</v>
      </c>
      <c r="AW33" s="67">
        <f t="shared" si="7"/>
        <v>-2.0190759687352866</v>
      </c>
      <c r="AX33" s="67">
        <f t="shared" si="7"/>
        <v>-2.1881769897851697</v>
      </c>
    </row>
    <row r="34" spans="1:50" x14ac:dyDescent="0.25">
      <c r="A34">
        <v>32</v>
      </c>
      <c r="B34" s="53">
        <f>'reference yield (2)'!B71</f>
        <v>8.1</v>
      </c>
      <c r="C34" s="54">
        <f>'reference yield (2)'!C71</f>
        <v>3600846.9502091305</v>
      </c>
      <c r="D34" s="56">
        <f>'reference yield (2)'!E71</f>
        <v>1.3896978464540246</v>
      </c>
      <c r="E34" s="56">
        <f>'reference yield (2)'!H71</f>
        <v>40.706043070919513</v>
      </c>
      <c r="F34" s="62"/>
      <c r="G34" s="60">
        <f>(COUNT($B$3:$B$43)-COUNT($B$3:B33))/COUNT($B$3:$B$43)</f>
        <v>0.24390243902439024</v>
      </c>
      <c r="I34">
        <v>32</v>
      </c>
      <c r="J34" s="67">
        <f t="shared" si="5"/>
        <v>30.460846270875571</v>
      </c>
      <c r="K34" s="67">
        <f t="shared" si="11"/>
        <v>28.638302862379014</v>
      </c>
      <c r="L34" s="67">
        <f t="shared" si="11"/>
        <v>26.808228197153035</v>
      </c>
      <c r="M34" s="67">
        <f t="shared" si="11"/>
        <v>24.973500741814867</v>
      </c>
      <c r="N34" s="67">
        <f t="shared" si="11"/>
        <v>23.136851462950155</v>
      </c>
      <c r="O34" s="67">
        <f t="shared" si="11"/>
        <v>21.300858526987746</v>
      </c>
      <c r="P34" s="67">
        <f t="shared" si="11"/>
        <v>19.467944304172718</v>
      </c>
      <c r="Q34" s="67">
        <f t="shared" si="11"/>
        <v>17.640374418439727</v>
      </c>
      <c r="R34" s="67">
        <f t="shared" si="11"/>
        <v>16.273704233609571</v>
      </c>
      <c r="S34" s="67">
        <f t="shared" si="11"/>
        <v>15.020138850117242</v>
      </c>
      <c r="T34" s="67">
        <f t="shared" si="11"/>
        <v>13.774338875185258</v>
      </c>
      <c r="U34" s="67">
        <f t="shared" si="11"/>
        <v>12.594455084305302</v>
      </c>
      <c r="V34" s="67">
        <f t="shared" si="11"/>
        <v>11.640188021561507</v>
      </c>
      <c r="W34" s="67">
        <f t="shared" si="11"/>
        <v>10.694423222798434</v>
      </c>
      <c r="X34" s="67">
        <f t="shared" si="11"/>
        <v>9.7578411760247761</v>
      </c>
      <c r="Y34" s="67">
        <f t="shared" si="11"/>
        <v>8.8971869867883768</v>
      </c>
      <c r="Z34" s="67">
        <f t="shared" si="11"/>
        <v>8.1116791860481285</v>
      </c>
      <c r="AA34" s="67">
        <f t="shared" si="11"/>
        <v>7.3354787509713475</v>
      </c>
      <c r="AB34" s="67">
        <f t="shared" si="11"/>
        <v>6.568971995057673</v>
      </c>
      <c r="AC34" s="67">
        <f t="shared" si="6"/>
        <v>5.8927469571856079</v>
      </c>
      <c r="AD34" s="67">
        <f t="shared" si="6"/>
        <v>5.2709819222953413</v>
      </c>
      <c r="AE34" s="67">
        <f t="shared" si="6"/>
        <v>4.658070931641987</v>
      </c>
      <c r="AF34" s="67">
        <f t="shared" si="6"/>
        <v>4.0542187224449933</v>
      </c>
      <c r="AG34" s="67">
        <f t="shared" si="10"/>
        <v>3.526477328195412</v>
      </c>
      <c r="AH34" s="67">
        <f t="shared" si="9"/>
        <v>3.0583105551615049</v>
      </c>
      <c r="AI34" s="67">
        <f t="shared" si="9"/>
        <v>2.5977811688967662</v>
      </c>
      <c r="AJ34" s="67">
        <f t="shared" si="9"/>
        <v>2.1449915118242515</v>
      </c>
      <c r="AK34" s="67">
        <f t="shared" si="9"/>
        <v>1.7000326210549517</v>
      </c>
      <c r="AL34" s="67">
        <f t="shared" si="9"/>
        <v>1.2629855556812544</v>
      </c>
      <c r="AM34" s="67">
        <f t="shared" si="9"/>
        <v>0.83392257634127276</v>
      </c>
      <c r="AN34" s="67">
        <f t="shared" si="9"/>
        <v>0.41290818065895962</v>
      </c>
      <c r="AO34" s="67">
        <f t="shared" si="9"/>
        <v>0</v>
      </c>
      <c r="AP34" s="67">
        <f t="shared" si="9"/>
        <v>-0.3053967532029418</v>
      </c>
      <c r="AQ34" s="67">
        <f t="shared" si="7"/>
        <v>-0.50367006312896478</v>
      </c>
      <c r="AR34" s="67">
        <f t="shared" si="7"/>
        <v>-0.69782089627290844</v>
      </c>
      <c r="AS34" s="67">
        <f t="shared" si="7"/>
        <v>-0.88783093864229556</v>
      </c>
      <c r="AT34" s="67">
        <f t="shared" si="7"/>
        <v>-1.0736839671002727</v>
      </c>
      <c r="AU34" s="67">
        <f t="shared" si="7"/>
        <v>-1.2553657272286074</v>
      </c>
      <c r="AV34" s="67">
        <f t="shared" si="7"/>
        <v>-1.4328638479856863</v>
      </c>
      <c r="AW34" s="67">
        <f t="shared" si="7"/>
        <v>-1.606167788076327</v>
      </c>
      <c r="AX34" s="67">
        <f t="shared" si="7"/>
        <v>-1.7752688091262101</v>
      </c>
    </row>
    <row r="35" spans="1:50" x14ac:dyDescent="0.25">
      <c r="A35">
        <v>33</v>
      </c>
      <c r="B35" s="53">
        <f>'reference yield (2)'!B72</f>
        <v>8.1999999999999993</v>
      </c>
      <c r="C35" s="54">
        <f>'reference yield (2)'!C72</f>
        <v>3653284.4054061631</v>
      </c>
      <c r="D35" s="56">
        <f>'reference yield (2)'!E72</f>
        <v>1.4099353682283431</v>
      </c>
      <c r="E35" s="56">
        <f>'reference yield (2)'!H72</f>
        <v>40.400646317716571</v>
      </c>
      <c r="F35" s="62"/>
      <c r="G35" s="60">
        <f>(COUNT($B$3:$B$43)-COUNT($B$3:B34))/COUNT($B$3:$B$43)</f>
        <v>0.21951219512195122</v>
      </c>
      <c r="I35">
        <v>33</v>
      </c>
      <c r="J35" s="67">
        <f t="shared" si="5"/>
        <v>30.766243024078513</v>
      </c>
      <c r="K35" s="67">
        <f t="shared" si="11"/>
        <v>28.943699615581956</v>
      </c>
      <c r="L35" s="67">
        <f t="shared" si="11"/>
        <v>27.113624950355977</v>
      </c>
      <c r="M35" s="67">
        <f t="shared" si="11"/>
        <v>25.278897495017809</v>
      </c>
      <c r="N35" s="67">
        <f t="shared" si="11"/>
        <v>23.442248216153097</v>
      </c>
      <c r="O35" s="67">
        <f t="shared" si="11"/>
        <v>21.606255280190688</v>
      </c>
      <c r="P35" s="67">
        <f t="shared" si="11"/>
        <v>19.77334105737566</v>
      </c>
      <c r="Q35" s="67">
        <f t="shared" si="11"/>
        <v>17.945771171642669</v>
      </c>
      <c r="R35" s="67">
        <f t="shared" si="11"/>
        <v>16.579100986812513</v>
      </c>
      <c r="S35" s="67">
        <f t="shared" si="11"/>
        <v>15.325535603320183</v>
      </c>
      <c r="T35" s="67">
        <f t="shared" si="11"/>
        <v>14.0797356283882</v>
      </c>
      <c r="U35" s="67">
        <f t="shared" si="11"/>
        <v>12.899851837508244</v>
      </c>
      <c r="V35" s="67">
        <f t="shared" si="11"/>
        <v>11.945584774764448</v>
      </c>
      <c r="W35" s="67">
        <f t="shared" si="11"/>
        <v>10.999819976001376</v>
      </c>
      <c r="X35" s="67">
        <f t="shared" si="11"/>
        <v>10.063237929227718</v>
      </c>
      <c r="Y35" s="67">
        <f t="shared" si="11"/>
        <v>9.2025837399913186</v>
      </c>
      <c r="Z35" s="67">
        <f t="shared" si="11"/>
        <v>8.4170759392510703</v>
      </c>
      <c r="AA35" s="67">
        <f t="shared" si="11"/>
        <v>7.6408755041742893</v>
      </c>
      <c r="AB35" s="67">
        <f t="shared" si="11"/>
        <v>6.8743687482606148</v>
      </c>
      <c r="AC35" s="67">
        <f t="shared" si="6"/>
        <v>6.1981437103885497</v>
      </c>
      <c r="AD35" s="67">
        <f t="shared" si="6"/>
        <v>5.5763786754982831</v>
      </c>
      <c r="AE35" s="67">
        <f t="shared" si="6"/>
        <v>4.9634676848449288</v>
      </c>
      <c r="AF35" s="67">
        <f t="shared" si="6"/>
        <v>4.3596154756479351</v>
      </c>
      <c r="AG35" s="67">
        <f t="shared" si="10"/>
        <v>3.8318740813983538</v>
      </c>
      <c r="AH35" s="67">
        <f t="shared" si="9"/>
        <v>3.3637073083644466</v>
      </c>
      <c r="AI35" s="67">
        <f t="shared" si="9"/>
        <v>2.903177922099708</v>
      </c>
      <c r="AJ35" s="67">
        <f t="shared" si="9"/>
        <v>2.4503882650271933</v>
      </c>
      <c r="AK35" s="67">
        <f t="shared" si="9"/>
        <v>2.0054293742578935</v>
      </c>
      <c r="AL35" s="67">
        <f t="shared" si="9"/>
        <v>1.5683823088841962</v>
      </c>
      <c r="AM35" s="67">
        <f t="shared" si="9"/>
        <v>1.1393193295442146</v>
      </c>
      <c r="AN35" s="67">
        <f t="shared" si="9"/>
        <v>0.71830493386190142</v>
      </c>
      <c r="AO35" s="67">
        <f t="shared" si="9"/>
        <v>0.3053967532029418</v>
      </c>
      <c r="AP35" s="67">
        <f t="shared" si="9"/>
        <v>0</v>
      </c>
      <c r="AQ35" s="67">
        <f t="shared" si="7"/>
        <v>-0.19827330992602299</v>
      </c>
      <c r="AR35" s="67">
        <f t="shared" si="7"/>
        <v>-0.39242414306996665</v>
      </c>
      <c r="AS35" s="67">
        <f t="shared" si="7"/>
        <v>-0.58243418543935377</v>
      </c>
      <c r="AT35" s="67">
        <f t="shared" si="7"/>
        <v>-0.7682872138973309</v>
      </c>
      <c r="AU35" s="67">
        <f t="shared" si="7"/>
        <v>-0.9499689740256656</v>
      </c>
      <c r="AV35" s="67">
        <f t="shared" si="7"/>
        <v>-1.1274670947827445</v>
      </c>
      <c r="AW35" s="67">
        <f t="shared" si="7"/>
        <v>-1.3007710348733852</v>
      </c>
      <c r="AX35" s="67">
        <f t="shared" si="7"/>
        <v>-1.4698720559232683</v>
      </c>
    </row>
    <row r="36" spans="1:50" x14ac:dyDescent="0.25">
      <c r="A36">
        <v>34</v>
      </c>
      <c r="B36" s="53">
        <f>'reference yield (2)'!B73</f>
        <v>8.3000000000000007</v>
      </c>
      <c r="C36" s="54">
        <f>'reference yield (2)'!C73</f>
        <v>3704659.0150147714</v>
      </c>
      <c r="D36" s="56">
        <f>'reference yield (2)'!E73</f>
        <v>1.4297626992209456</v>
      </c>
      <c r="E36" s="56">
        <f>'reference yield (2)'!H73</f>
        <v>40.202373007790548</v>
      </c>
      <c r="F36" s="62"/>
      <c r="G36" s="60">
        <f>(COUNT($B$3:$B$43)-COUNT($B$3:B35))/COUNT($B$3:$B$43)</f>
        <v>0.1951219512195122</v>
      </c>
      <c r="I36">
        <v>34</v>
      </c>
      <c r="J36" s="67">
        <f t="shared" si="5"/>
        <v>30.964516334004536</v>
      </c>
      <c r="K36" s="67">
        <f t="shared" si="11"/>
        <v>29.141972925507979</v>
      </c>
      <c r="L36" s="67">
        <f t="shared" si="11"/>
        <v>27.311898260282</v>
      </c>
      <c r="M36" s="67">
        <f t="shared" si="11"/>
        <v>25.477170804943832</v>
      </c>
      <c r="N36" s="67">
        <f t="shared" si="11"/>
        <v>23.640521526079119</v>
      </c>
      <c r="O36" s="67">
        <f t="shared" si="11"/>
        <v>21.804528590116711</v>
      </c>
      <c r="P36" s="67">
        <f t="shared" si="11"/>
        <v>19.971614367301683</v>
      </c>
      <c r="Q36" s="67">
        <f t="shared" si="11"/>
        <v>18.144044481568692</v>
      </c>
      <c r="R36" s="67">
        <f t="shared" si="11"/>
        <v>16.777374296738536</v>
      </c>
      <c r="S36" s="67">
        <f t="shared" si="11"/>
        <v>15.523808913246206</v>
      </c>
      <c r="T36" s="67">
        <f t="shared" si="11"/>
        <v>14.278008938314223</v>
      </c>
      <c r="U36" s="67">
        <f t="shared" si="11"/>
        <v>13.098125147434267</v>
      </c>
      <c r="V36" s="67">
        <f t="shared" si="11"/>
        <v>12.143858084690471</v>
      </c>
      <c r="W36" s="67">
        <f t="shared" si="11"/>
        <v>11.198093285927399</v>
      </c>
      <c r="X36" s="67">
        <f t="shared" si="11"/>
        <v>10.261511239153741</v>
      </c>
      <c r="Y36" s="67">
        <f t="shared" si="11"/>
        <v>9.4008570499173416</v>
      </c>
      <c r="Z36" s="67">
        <f t="shared" si="11"/>
        <v>8.6153492491770933</v>
      </c>
      <c r="AA36" s="67">
        <f t="shared" si="11"/>
        <v>7.8391488141003123</v>
      </c>
      <c r="AB36" s="67">
        <f t="shared" si="11"/>
        <v>7.0726420581866378</v>
      </c>
      <c r="AC36" s="67">
        <f t="shared" si="6"/>
        <v>6.3964170203145727</v>
      </c>
      <c r="AD36" s="67">
        <f t="shared" si="6"/>
        <v>5.7746519854243061</v>
      </c>
      <c r="AE36" s="67">
        <f t="shared" si="6"/>
        <v>5.1617409947709518</v>
      </c>
      <c r="AF36" s="67">
        <f t="shared" si="6"/>
        <v>4.557888785573958</v>
      </c>
      <c r="AG36" s="67">
        <f t="shared" si="10"/>
        <v>4.0301473913243768</v>
      </c>
      <c r="AH36" s="67">
        <f t="shared" si="9"/>
        <v>3.5619806182904696</v>
      </c>
      <c r="AI36" s="67">
        <f t="shared" si="9"/>
        <v>3.101451232025731</v>
      </c>
      <c r="AJ36" s="67">
        <f t="shared" si="9"/>
        <v>2.6486615749532163</v>
      </c>
      <c r="AK36" s="67">
        <f t="shared" si="9"/>
        <v>2.2037026841839165</v>
      </c>
      <c r="AL36" s="67">
        <f t="shared" si="9"/>
        <v>1.7666556188102192</v>
      </c>
      <c r="AM36" s="67">
        <f t="shared" si="9"/>
        <v>1.3375926394702375</v>
      </c>
      <c r="AN36" s="67">
        <f t="shared" si="9"/>
        <v>0.91657824378792441</v>
      </c>
      <c r="AO36" s="67">
        <f t="shared" si="9"/>
        <v>0.50367006312896478</v>
      </c>
      <c r="AP36" s="67">
        <f t="shared" si="9"/>
        <v>0.19827330992602299</v>
      </c>
      <c r="AQ36" s="67">
        <f t="shared" si="7"/>
        <v>0</v>
      </c>
      <c r="AR36" s="67">
        <f t="shared" si="7"/>
        <v>-0.19415083314394366</v>
      </c>
      <c r="AS36" s="67">
        <f t="shared" si="7"/>
        <v>-0.38416087551333078</v>
      </c>
      <c r="AT36" s="67">
        <f t="shared" si="7"/>
        <v>-0.57001390397130791</v>
      </c>
      <c r="AU36" s="67">
        <f t="shared" si="7"/>
        <v>-0.75169566409964261</v>
      </c>
      <c r="AV36" s="67">
        <f t="shared" si="7"/>
        <v>-0.92919378485672155</v>
      </c>
      <c r="AW36" s="67">
        <f t="shared" si="7"/>
        <v>-1.1024977249473622</v>
      </c>
      <c r="AX36" s="67">
        <f t="shared" si="7"/>
        <v>-1.2715987459972453</v>
      </c>
    </row>
    <row r="37" spans="1:50" x14ac:dyDescent="0.25">
      <c r="A37">
        <v>35</v>
      </c>
      <c r="B37" s="53">
        <f>'reference yield (2)'!B74</f>
        <v>8.4</v>
      </c>
      <c r="C37" s="54">
        <f>'reference yield (2)'!C74</f>
        <v>3754965.4494091831</v>
      </c>
      <c r="D37" s="56">
        <f>'reference yield (2)'!E74</f>
        <v>1.4491777825353402</v>
      </c>
      <c r="E37" s="56">
        <f>'reference yield (2)'!H74</f>
        <v>40.008222174646605</v>
      </c>
      <c r="F37" s="62"/>
      <c r="G37" s="60">
        <f>(COUNT($B$3:$B$43)-COUNT($B$3:B36))/COUNT($B$3:$B$43)</f>
        <v>0.17073170731707318</v>
      </c>
      <c r="I37">
        <v>35</v>
      </c>
      <c r="J37" s="67">
        <f t="shared" si="5"/>
        <v>31.158667167148479</v>
      </c>
      <c r="K37" s="67">
        <f t="shared" si="11"/>
        <v>29.336123758651922</v>
      </c>
      <c r="L37" s="67">
        <f t="shared" si="11"/>
        <v>27.506049093425943</v>
      </c>
      <c r="M37" s="67">
        <f t="shared" si="11"/>
        <v>25.671321638087775</v>
      </c>
      <c r="N37" s="67">
        <f t="shared" si="11"/>
        <v>23.834672359223063</v>
      </c>
      <c r="O37" s="67">
        <f t="shared" si="11"/>
        <v>21.998679423260654</v>
      </c>
      <c r="P37" s="67">
        <f t="shared" si="11"/>
        <v>20.165765200445627</v>
      </c>
      <c r="Q37" s="67">
        <f t="shared" si="11"/>
        <v>18.338195314712635</v>
      </c>
      <c r="R37" s="67">
        <f t="shared" si="11"/>
        <v>16.97152512988248</v>
      </c>
      <c r="S37" s="67">
        <f t="shared" si="11"/>
        <v>15.71795974639015</v>
      </c>
      <c r="T37" s="67">
        <f t="shared" si="11"/>
        <v>14.472159771458166</v>
      </c>
      <c r="U37" s="67">
        <f t="shared" si="11"/>
        <v>13.292275980578211</v>
      </c>
      <c r="V37" s="67">
        <f t="shared" si="11"/>
        <v>12.338008917834415</v>
      </c>
      <c r="W37" s="67">
        <f t="shared" si="11"/>
        <v>11.392244119071343</v>
      </c>
      <c r="X37" s="67">
        <f t="shared" si="11"/>
        <v>10.455662072297685</v>
      </c>
      <c r="Y37" s="67">
        <f t="shared" si="11"/>
        <v>9.5950078830612853</v>
      </c>
      <c r="Z37" s="67">
        <f t="shared" si="11"/>
        <v>8.809500082321037</v>
      </c>
      <c r="AA37" s="67">
        <f t="shared" si="11"/>
        <v>8.0332996472442559</v>
      </c>
      <c r="AB37" s="67">
        <f t="shared" si="11"/>
        <v>7.2667928913305815</v>
      </c>
      <c r="AC37" s="67">
        <f t="shared" si="6"/>
        <v>6.5905678534585164</v>
      </c>
      <c r="AD37" s="67">
        <f t="shared" si="6"/>
        <v>5.9688028185682498</v>
      </c>
      <c r="AE37" s="67">
        <f t="shared" si="6"/>
        <v>5.3558918279148955</v>
      </c>
      <c r="AF37" s="67">
        <f t="shared" si="6"/>
        <v>4.7520396187179017</v>
      </c>
      <c r="AG37" s="67">
        <f t="shared" si="10"/>
        <v>4.2242982244683205</v>
      </c>
      <c r="AH37" s="67">
        <f t="shared" si="9"/>
        <v>3.7561314514344133</v>
      </c>
      <c r="AI37" s="67">
        <f t="shared" si="9"/>
        <v>3.2956020651696747</v>
      </c>
      <c r="AJ37" s="67">
        <f t="shared" si="9"/>
        <v>2.84281240809716</v>
      </c>
      <c r="AK37" s="67">
        <f t="shared" si="9"/>
        <v>2.3978535173278601</v>
      </c>
      <c r="AL37" s="67">
        <f t="shared" si="9"/>
        <v>1.9608064519541628</v>
      </c>
      <c r="AM37" s="67">
        <f t="shared" si="9"/>
        <v>1.5317434726141812</v>
      </c>
      <c r="AN37" s="67">
        <f t="shared" si="9"/>
        <v>1.1107290769318681</v>
      </c>
      <c r="AO37" s="67">
        <f t="shared" si="9"/>
        <v>0.69782089627290844</v>
      </c>
      <c r="AP37" s="67">
        <f t="shared" si="9"/>
        <v>0.39242414306996665</v>
      </c>
      <c r="AQ37" s="67">
        <f t="shared" si="7"/>
        <v>0.19415083314394366</v>
      </c>
      <c r="AR37" s="67">
        <f t="shared" si="7"/>
        <v>0</v>
      </c>
      <c r="AS37" s="67">
        <f t="shared" si="7"/>
        <v>-0.19001004236938712</v>
      </c>
      <c r="AT37" s="67">
        <f t="shared" si="7"/>
        <v>-0.37586307082736425</v>
      </c>
      <c r="AU37" s="67">
        <f t="shared" si="7"/>
        <v>-0.55754483095569896</v>
      </c>
      <c r="AV37" s="67">
        <f t="shared" si="7"/>
        <v>-0.73504295171277789</v>
      </c>
      <c r="AW37" s="67">
        <f t="shared" si="7"/>
        <v>-0.90834689180341854</v>
      </c>
      <c r="AX37" s="67">
        <f t="shared" si="7"/>
        <v>-1.0774479128533017</v>
      </c>
    </row>
    <row r="38" spans="1:50" x14ac:dyDescent="0.25">
      <c r="A38">
        <v>36</v>
      </c>
      <c r="B38" s="53">
        <f>'reference yield (2)'!B75</f>
        <v>8.5</v>
      </c>
      <c r="C38" s="54">
        <f>'reference yield (2)'!C75</f>
        <v>3804198.9632496703</v>
      </c>
      <c r="D38" s="56">
        <f>'reference yield (2)'!E75</f>
        <v>1.4681787867722784</v>
      </c>
      <c r="E38" s="56">
        <f>'reference yield (2)'!H75</f>
        <v>39.818212132277218</v>
      </c>
      <c r="F38" s="62"/>
      <c r="G38" s="60">
        <f>(COUNT($B$3:$B$43)-COUNT($B$3:B37))/COUNT($B$3:$B$43)</f>
        <v>0.14634146341463414</v>
      </c>
      <c r="I38">
        <v>36</v>
      </c>
      <c r="J38" s="67">
        <f t="shared" si="5"/>
        <v>31.348677209517867</v>
      </c>
      <c r="K38" s="67">
        <f t="shared" si="11"/>
        <v>29.526133801021309</v>
      </c>
      <c r="L38" s="67">
        <f t="shared" si="11"/>
        <v>27.696059135795331</v>
      </c>
      <c r="M38" s="67">
        <f t="shared" si="11"/>
        <v>25.861331680457162</v>
      </c>
      <c r="N38" s="67">
        <f t="shared" si="11"/>
        <v>24.02468240159245</v>
      </c>
      <c r="O38" s="67">
        <f t="shared" si="11"/>
        <v>22.188689465630041</v>
      </c>
      <c r="P38" s="67">
        <f t="shared" si="11"/>
        <v>20.355775242815014</v>
      </c>
      <c r="Q38" s="67">
        <f t="shared" si="11"/>
        <v>18.528205357082022</v>
      </c>
      <c r="R38" s="67">
        <f t="shared" si="11"/>
        <v>17.161535172251867</v>
      </c>
      <c r="S38" s="67">
        <f t="shared" si="11"/>
        <v>15.907969788759537</v>
      </c>
      <c r="T38" s="67">
        <f t="shared" si="11"/>
        <v>14.662169813827553</v>
      </c>
      <c r="U38" s="67">
        <f t="shared" si="11"/>
        <v>13.482286022947598</v>
      </c>
      <c r="V38" s="67">
        <f t="shared" si="11"/>
        <v>12.528018960203802</v>
      </c>
      <c r="W38" s="67">
        <f t="shared" si="11"/>
        <v>11.58225416144073</v>
      </c>
      <c r="X38" s="67">
        <f t="shared" si="11"/>
        <v>10.645672114667072</v>
      </c>
      <c r="Y38" s="67">
        <f t="shared" si="11"/>
        <v>9.7850179254306724</v>
      </c>
      <c r="Z38" s="67">
        <f t="shared" si="11"/>
        <v>8.9995101246904241</v>
      </c>
      <c r="AA38" s="67">
        <f t="shared" si="11"/>
        <v>8.2233096896136431</v>
      </c>
      <c r="AB38" s="67">
        <f t="shared" si="11"/>
        <v>7.4568029336999686</v>
      </c>
      <c r="AC38" s="67">
        <f t="shared" si="6"/>
        <v>6.7805778958279035</v>
      </c>
      <c r="AD38" s="67">
        <f t="shared" si="6"/>
        <v>6.1588128609376369</v>
      </c>
      <c r="AE38" s="67">
        <f t="shared" si="6"/>
        <v>5.5459018702842826</v>
      </c>
      <c r="AF38" s="67">
        <f t="shared" si="6"/>
        <v>4.9420496610872888</v>
      </c>
      <c r="AG38" s="67">
        <f t="shared" si="10"/>
        <v>4.4143082668377076</v>
      </c>
      <c r="AH38" s="67">
        <f t="shared" si="9"/>
        <v>3.9461414938038004</v>
      </c>
      <c r="AI38" s="67">
        <f t="shared" si="9"/>
        <v>3.4856121075390618</v>
      </c>
      <c r="AJ38" s="67">
        <f t="shared" si="9"/>
        <v>3.0328224504665471</v>
      </c>
      <c r="AK38" s="67">
        <f t="shared" si="9"/>
        <v>2.5878635596972472</v>
      </c>
      <c r="AL38" s="67">
        <f t="shared" si="9"/>
        <v>2.1508164943235499</v>
      </c>
      <c r="AM38" s="67">
        <f t="shared" si="9"/>
        <v>1.7217535149835683</v>
      </c>
      <c r="AN38" s="67">
        <f t="shared" si="9"/>
        <v>1.3007391193012552</v>
      </c>
      <c r="AO38" s="67">
        <f t="shared" si="9"/>
        <v>0.88783093864229556</v>
      </c>
      <c r="AP38" s="67">
        <f t="shared" si="9"/>
        <v>0.58243418543935377</v>
      </c>
      <c r="AQ38" s="67">
        <f t="shared" si="7"/>
        <v>0.38416087551333078</v>
      </c>
      <c r="AR38" s="67">
        <f t="shared" si="7"/>
        <v>0.19001004236938712</v>
      </c>
      <c r="AS38" s="67">
        <f t="shared" si="7"/>
        <v>0</v>
      </c>
      <c r="AT38" s="67">
        <f t="shared" si="7"/>
        <v>-0.18585302845797713</v>
      </c>
      <c r="AU38" s="67">
        <f t="shared" si="7"/>
        <v>-0.36753478858631183</v>
      </c>
      <c r="AV38" s="67">
        <f t="shared" si="7"/>
        <v>-0.54503290934339077</v>
      </c>
      <c r="AW38" s="67">
        <f t="shared" si="7"/>
        <v>-0.71833684943403142</v>
      </c>
      <c r="AX38" s="67">
        <f t="shared" si="7"/>
        <v>-0.88743787048391454</v>
      </c>
    </row>
    <row r="39" spans="1:50" x14ac:dyDescent="0.25">
      <c r="A39">
        <v>37</v>
      </c>
      <c r="B39" s="53">
        <f>'reference yield (2)'!B76</f>
        <v>8.6</v>
      </c>
      <c r="C39" s="54">
        <f>'reference yield (2)'!C76</f>
        <v>3852355.3529582429</v>
      </c>
      <c r="D39" s="56">
        <f>'reference yield (2)'!E76</f>
        <v>1.4867640896180763</v>
      </c>
      <c r="E39" s="56">
        <f>'reference yield (2)'!H76</f>
        <v>39.63235910381924</v>
      </c>
      <c r="F39" s="62"/>
      <c r="G39" s="60">
        <f>(COUNT($B$3:$B$43)-COUNT($B$3:B38))/COUNT($B$3:$B$43)</f>
        <v>0.12195121951219512</v>
      </c>
      <c r="I39">
        <v>37</v>
      </c>
      <c r="J39" s="67">
        <f t="shared" si="5"/>
        <v>31.534530237975844</v>
      </c>
      <c r="K39" s="67">
        <f t="shared" si="11"/>
        <v>29.711986829479287</v>
      </c>
      <c r="L39" s="67">
        <f t="shared" si="11"/>
        <v>27.881912164253308</v>
      </c>
      <c r="M39" s="67">
        <f t="shared" si="11"/>
        <v>26.04718470891514</v>
      </c>
      <c r="N39" s="67">
        <f t="shared" si="11"/>
        <v>24.210535430050427</v>
      </c>
      <c r="O39" s="67">
        <f t="shared" si="11"/>
        <v>22.374542494088018</v>
      </c>
      <c r="P39" s="67">
        <f t="shared" si="11"/>
        <v>20.541628271272991</v>
      </c>
      <c r="Q39" s="67">
        <f t="shared" si="11"/>
        <v>18.71405838554</v>
      </c>
      <c r="R39" s="67">
        <f t="shared" si="11"/>
        <v>17.347388200709844</v>
      </c>
      <c r="S39" s="67">
        <f t="shared" si="11"/>
        <v>16.093822817217514</v>
      </c>
      <c r="T39" s="67">
        <f t="shared" si="11"/>
        <v>14.84802284228553</v>
      </c>
      <c r="U39" s="67">
        <f t="shared" si="11"/>
        <v>13.668139051405575</v>
      </c>
      <c r="V39" s="67">
        <f t="shared" si="11"/>
        <v>12.713871988661779</v>
      </c>
      <c r="W39" s="67">
        <f t="shared" si="11"/>
        <v>11.768107189898707</v>
      </c>
      <c r="X39" s="67">
        <f t="shared" si="11"/>
        <v>10.831525143125049</v>
      </c>
      <c r="Y39" s="67">
        <f t="shared" si="11"/>
        <v>9.9708709538886495</v>
      </c>
      <c r="Z39" s="67">
        <f t="shared" si="11"/>
        <v>9.1853631531484012</v>
      </c>
      <c r="AA39" s="67">
        <f t="shared" si="11"/>
        <v>8.4091627180716202</v>
      </c>
      <c r="AB39" s="67">
        <f t="shared" si="11"/>
        <v>7.6426559621579457</v>
      </c>
      <c r="AC39" s="67">
        <f t="shared" si="6"/>
        <v>6.9664309242858806</v>
      </c>
      <c r="AD39" s="67">
        <f t="shared" si="6"/>
        <v>6.344665889395614</v>
      </c>
      <c r="AE39" s="67">
        <f t="shared" si="6"/>
        <v>5.7317548987422597</v>
      </c>
      <c r="AF39" s="67">
        <f t="shared" si="6"/>
        <v>5.127902689545266</v>
      </c>
      <c r="AG39" s="67">
        <f t="shared" si="10"/>
        <v>4.6001612952956847</v>
      </c>
      <c r="AH39" s="67">
        <f t="shared" si="9"/>
        <v>4.1319945222617775</v>
      </c>
      <c r="AI39" s="67">
        <f t="shared" si="9"/>
        <v>3.6714651359970389</v>
      </c>
      <c r="AJ39" s="67">
        <f t="shared" si="9"/>
        <v>3.2186754789245242</v>
      </c>
      <c r="AK39" s="67">
        <f t="shared" si="9"/>
        <v>2.7737165881552244</v>
      </c>
      <c r="AL39" s="67">
        <f t="shared" si="9"/>
        <v>2.3366695227815271</v>
      </c>
      <c r="AM39" s="67">
        <f t="shared" si="9"/>
        <v>1.9076065434415455</v>
      </c>
      <c r="AN39" s="67">
        <f t="shared" si="9"/>
        <v>1.4865921477592323</v>
      </c>
      <c r="AO39" s="67">
        <f t="shared" si="9"/>
        <v>1.0736839671002727</v>
      </c>
      <c r="AP39" s="67">
        <f t="shared" si="9"/>
        <v>0.7682872138973309</v>
      </c>
      <c r="AQ39" s="67">
        <f t="shared" si="7"/>
        <v>0.57001390397130791</v>
      </c>
      <c r="AR39" s="67">
        <f t="shared" si="7"/>
        <v>0.37586307082736425</v>
      </c>
      <c r="AS39" s="67">
        <f t="shared" si="7"/>
        <v>0.18585302845797713</v>
      </c>
      <c r="AT39" s="67">
        <f t="shared" si="7"/>
        <v>0</v>
      </c>
      <c r="AU39" s="67">
        <f t="shared" si="7"/>
        <v>-0.1816817601283347</v>
      </c>
      <c r="AV39" s="67">
        <f t="shared" si="7"/>
        <v>-0.35917988088541364</v>
      </c>
      <c r="AW39" s="67">
        <f t="shared" si="7"/>
        <v>-0.53248382097605429</v>
      </c>
      <c r="AX39" s="67">
        <f t="shared" si="7"/>
        <v>-0.70158484202593741</v>
      </c>
    </row>
    <row r="40" spans="1:50" x14ac:dyDescent="0.25">
      <c r="A40">
        <v>38</v>
      </c>
      <c r="B40" s="53">
        <f>'reference yield (2)'!B77</f>
        <v>8.6999999999999993</v>
      </c>
      <c r="C40" s="54">
        <f>'reference yield (2)'!C77</f>
        <v>3899430.9250717084</v>
      </c>
      <c r="D40" s="56">
        <f>'reference yield (2)'!E77</f>
        <v>1.5049322656309096</v>
      </c>
      <c r="E40" s="59">
        <f>'reference yield (2)'!H77</f>
        <v>39.450677343690906</v>
      </c>
      <c r="F40" s="62"/>
      <c r="G40" s="60">
        <f>(COUNT($B$3:$B$43)-COUNT($B$3:B39))/COUNT($B$3:$B$43)</f>
        <v>9.7560975609756101E-2</v>
      </c>
      <c r="I40">
        <v>38</v>
      </c>
      <c r="J40" s="67">
        <f t="shared" si="5"/>
        <v>31.716211998104178</v>
      </c>
      <c r="K40" s="67">
        <f t="shared" si="11"/>
        <v>29.893668589607621</v>
      </c>
      <c r="L40" s="67">
        <f t="shared" si="11"/>
        <v>28.063593924381642</v>
      </c>
      <c r="M40" s="67">
        <f t="shared" si="11"/>
        <v>26.228866469043474</v>
      </c>
      <c r="N40" s="67">
        <f t="shared" si="11"/>
        <v>24.392217190178762</v>
      </c>
      <c r="O40" s="67">
        <f t="shared" si="11"/>
        <v>22.556224254216353</v>
      </c>
      <c r="P40" s="67">
        <f t="shared" si="11"/>
        <v>20.723310031401326</v>
      </c>
      <c r="Q40" s="67">
        <f t="shared" si="11"/>
        <v>18.895740145668334</v>
      </c>
      <c r="R40" s="67">
        <f t="shared" si="11"/>
        <v>17.529069960838179</v>
      </c>
      <c r="S40" s="67">
        <f t="shared" si="11"/>
        <v>16.275504577345849</v>
      </c>
      <c r="T40" s="67">
        <f t="shared" si="11"/>
        <v>15.029704602413865</v>
      </c>
      <c r="U40" s="67">
        <f t="shared" si="11"/>
        <v>13.84982081153391</v>
      </c>
      <c r="V40" s="67">
        <f t="shared" si="11"/>
        <v>12.895553748790114</v>
      </c>
      <c r="W40" s="67">
        <f t="shared" si="11"/>
        <v>11.949788950027042</v>
      </c>
      <c r="X40" s="67">
        <f t="shared" si="11"/>
        <v>11.013206903253383</v>
      </c>
      <c r="Y40" s="67">
        <f t="shared" si="11"/>
        <v>10.152552714016984</v>
      </c>
      <c r="Z40" s="67">
        <f t="shared" si="11"/>
        <v>9.3670449132767359</v>
      </c>
      <c r="AA40" s="67">
        <f t="shared" si="11"/>
        <v>8.5908444781999549</v>
      </c>
      <c r="AB40" s="67">
        <f t="shared" si="11"/>
        <v>7.8243377222862804</v>
      </c>
      <c r="AC40" s="67">
        <f t="shared" si="6"/>
        <v>7.1481126844142153</v>
      </c>
      <c r="AD40" s="67">
        <f t="shared" si="6"/>
        <v>6.5263476495239487</v>
      </c>
      <c r="AE40" s="67">
        <f t="shared" si="6"/>
        <v>5.9134366588705944</v>
      </c>
      <c r="AF40" s="67">
        <f t="shared" si="6"/>
        <v>5.3095844496736007</v>
      </c>
      <c r="AG40" s="67">
        <f t="shared" si="10"/>
        <v>4.7818430554240194</v>
      </c>
      <c r="AH40" s="67">
        <f t="shared" si="9"/>
        <v>4.3136762823901122</v>
      </c>
      <c r="AI40" s="67">
        <f t="shared" si="9"/>
        <v>3.8531468961253736</v>
      </c>
      <c r="AJ40" s="67">
        <f t="shared" si="9"/>
        <v>3.4003572390528589</v>
      </c>
      <c r="AK40" s="67">
        <f t="shared" si="9"/>
        <v>2.9553983482835591</v>
      </c>
      <c r="AL40" s="67">
        <f t="shared" si="9"/>
        <v>2.5183512829098618</v>
      </c>
      <c r="AM40" s="67">
        <f t="shared" si="9"/>
        <v>2.0892883035698802</v>
      </c>
      <c r="AN40" s="67">
        <f t="shared" si="9"/>
        <v>1.668273907887567</v>
      </c>
      <c r="AO40" s="67">
        <f t="shared" si="9"/>
        <v>1.2553657272286074</v>
      </c>
      <c r="AP40" s="67">
        <f t="shared" si="9"/>
        <v>0.9499689740256656</v>
      </c>
      <c r="AQ40" s="67">
        <f t="shared" si="7"/>
        <v>0.75169566409964261</v>
      </c>
      <c r="AR40" s="67">
        <f t="shared" si="7"/>
        <v>0.55754483095569896</v>
      </c>
      <c r="AS40" s="67">
        <f t="shared" si="7"/>
        <v>0.36753478858631183</v>
      </c>
      <c r="AT40" s="67">
        <f t="shared" si="7"/>
        <v>0.1816817601283347</v>
      </c>
      <c r="AU40" s="67">
        <f t="shared" si="7"/>
        <v>0</v>
      </c>
      <c r="AV40" s="67">
        <f t="shared" si="7"/>
        <v>-0.17749812075707894</v>
      </c>
      <c r="AW40" s="67">
        <f t="shared" si="7"/>
        <v>-0.35080206084771959</v>
      </c>
      <c r="AX40" s="67">
        <f t="shared" si="7"/>
        <v>-0.5199030818976027</v>
      </c>
    </row>
    <row r="41" spans="1:50" x14ac:dyDescent="0.25">
      <c r="A41">
        <v>39</v>
      </c>
      <c r="B41" s="53">
        <f>'reference yield (2)'!B78</f>
        <v>8.8000000000000007</v>
      </c>
      <c r="C41" s="54">
        <f>'reference yield (2)'!C78</f>
        <v>3945422.4741287092</v>
      </c>
      <c r="D41" s="56">
        <f>'reference yield (2)'!E78</f>
        <v>1.5226820777066179</v>
      </c>
      <c r="E41" s="59">
        <f>'reference yield (2)'!H78</f>
        <v>39.273179222933827</v>
      </c>
      <c r="F41" s="62"/>
      <c r="G41" s="60">
        <f>(COUNT($B$3:$B$43)-COUNT($B$3:B40))/COUNT($B$3:$B$43)</f>
        <v>7.3170731707317069E-2</v>
      </c>
      <c r="I41">
        <v>39</v>
      </c>
      <c r="J41" s="67">
        <f t="shared" si="5"/>
        <v>31.893710118861257</v>
      </c>
      <c r="K41" s="67">
        <f t="shared" si="11"/>
        <v>30.0711667103647</v>
      </c>
      <c r="L41" s="67">
        <f t="shared" si="11"/>
        <v>28.241092045138721</v>
      </c>
      <c r="M41" s="67">
        <f t="shared" si="11"/>
        <v>26.406364589800553</v>
      </c>
      <c r="N41" s="67">
        <f t="shared" si="11"/>
        <v>24.569715310935841</v>
      </c>
      <c r="O41" s="67">
        <f t="shared" si="11"/>
        <v>22.733722374973432</v>
      </c>
      <c r="P41" s="67">
        <f t="shared" si="11"/>
        <v>20.900808152158405</v>
      </c>
      <c r="Q41" s="67">
        <f t="shared" si="11"/>
        <v>19.073238266425413</v>
      </c>
      <c r="R41" s="67">
        <f t="shared" si="11"/>
        <v>17.706568081595258</v>
      </c>
      <c r="S41" s="67">
        <f t="shared" si="11"/>
        <v>16.453002698102928</v>
      </c>
      <c r="T41" s="67">
        <f t="shared" si="11"/>
        <v>15.207202723170944</v>
      </c>
      <c r="U41" s="67">
        <f t="shared" si="11"/>
        <v>14.027318932290989</v>
      </c>
      <c r="V41" s="67">
        <f t="shared" si="11"/>
        <v>13.073051869547193</v>
      </c>
      <c r="W41" s="67">
        <f t="shared" si="11"/>
        <v>12.127287070784121</v>
      </c>
      <c r="X41" s="67">
        <f t="shared" si="11"/>
        <v>11.190705024010462</v>
      </c>
      <c r="Y41" s="67">
        <f t="shared" si="11"/>
        <v>10.330050834774063</v>
      </c>
      <c r="Z41" s="67">
        <f t="shared" si="11"/>
        <v>9.5445430340338149</v>
      </c>
      <c r="AA41" s="67">
        <f t="shared" si="11"/>
        <v>8.7683425989570338</v>
      </c>
      <c r="AB41" s="67">
        <f t="shared" si="11"/>
        <v>8.0018358430433594</v>
      </c>
      <c r="AC41" s="67">
        <f t="shared" si="6"/>
        <v>7.3256108051712943</v>
      </c>
      <c r="AD41" s="67">
        <f t="shared" si="6"/>
        <v>6.7038457702810277</v>
      </c>
      <c r="AE41" s="67">
        <f t="shared" si="6"/>
        <v>6.0909347796276734</v>
      </c>
      <c r="AF41" s="67">
        <f t="shared" si="6"/>
        <v>5.4870825704306796</v>
      </c>
      <c r="AG41" s="67">
        <f t="shared" si="10"/>
        <v>4.9593411761810984</v>
      </c>
      <c r="AH41" s="67">
        <f t="shared" si="9"/>
        <v>4.4911744031471912</v>
      </c>
      <c r="AI41" s="67">
        <f t="shared" si="9"/>
        <v>4.0306450168824526</v>
      </c>
      <c r="AJ41" s="67">
        <f t="shared" si="9"/>
        <v>3.5778553598099379</v>
      </c>
      <c r="AK41" s="67">
        <f t="shared" si="9"/>
        <v>3.132896469040638</v>
      </c>
      <c r="AL41" s="67">
        <f t="shared" si="9"/>
        <v>2.6958494036669407</v>
      </c>
      <c r="AM41" s="67">
        <f t="shared" si="9"/>
        <v>2.2667864243269591</v>
      </c>
      <c r="AN41" s="67">
        <f t="shared" si="9"/>
        <v>1.845772028644646</v>
      </c>
      <c r="AO41" s="67">
        <f t="shared" si="9"/>
        <v>1.4328638479856863</v>
      </c>
      <c r="AP41" s="67">
        <f t="shared" si="9"/>
        <v>1.1274670947827445</v>
      </c>
      <c r="AQ41" s="67">
        <f t="shared" si="7"/>
        <v>0.92919378485672155</v>
      </c>
      <c r="AR41" s="67">
        <f t="shared" si="7"/>
        <v>0.73504295171277789</v>
      </c>
      <c r="AS41" s="67">
        <f t="shared" si="7"/>
        <v>0.54503290934339077</v>
      </c>
      <c r="AT41" s="67">
        <f t="shared" si="7"/>
        <v>0.35917988088541364</v>
      </c>
      <c r="AU41" s="67">
        <f t="shared" si="7"/>
        <v>0.17749812075707894</v>
      </c>
      <c r="AV41" s="67">
        <f t="shared" si="7"/>
        <v>0</v>
      </c>
      <c r="AW41" s="67">
        <f t="shared" si="7"/>
        <v>-0.17330394009064065</v>
      </c>
      <c r="AX41" s="67">
        <f t="shared" si="7"/>
        <v>-0.34240496114052377</v>
      </c>
    </row>
    <row r="42" spans="1:50" x14ac:dyDescent="0.25">
      <c r="A42">
        <v>40</v>
      </c>
      <c r="B42" s="53">
        <f>'reference yield (2)'!B79</f>
        <v>8.9</v>
      </c>
      <c r="C42" s="54">
        <f>'reference yield (2)'!C79</f>
        <v>3990327.2687735967</v>
      </c>
      <c r="D42" s="56">
        <f>'reference yield (2)'!E79</f>
        <v>1.5400124717156818</v>
      </c>
      <c r="E42" s="59">
        <f>'reference yield (2)'!H79</f>
        <v>39.099875282843186</v>
      </c>
      <c r="F42" s="62"/>
      <c r="G42" s="60">
        <f>(COUNT($B$3:$B$43)-COUNT($B$3:B41))/COUNT($B$3:$B$43)</f>
        <v>4.878048780487805E-2</v>
      </c>
      <c r="I42">
        <v>40</v>
      </c>
      <c r="J42" s="67">
        <f t="shared" si="5"/>
        <v>32.067014058951898</v>
      </c>
      <c r="K42" s="67">
        <f t="shared" si="11"/>
        <v>30.244470650455341</v>
      </c>
      <c r="L42" s="67">
        <f t="shared" si="11"/>
        <v>28.414395985229362</v>
      </c>
      <c r="M42" s="67">
        <f t="shared" si="11"/>
        <v>26.579668529891194</v>
      </c>
      <c r="N42" s="67">
        <f t="shared" si="11"/>
        <v>24.743019251026482</v>
      </c>
      <c r="O42" s="67">
        <f t="shared" si="11"/>
        <v>22.907026315064073</v>
      </c>
      <c r="P42" s="67">
        <f t="shared" si="11"/>
        <v>21.074112092249045</v>
      </c>
      <c r="Q42" s="67">
        <f t="shared" si="11"/>
        <v>19.246542206516054</v>
      </c>
      <c r="R42" s="67">
        <f t="shared" si="11"/>
        <v>17.879872021685898</v>
      </c>
      <c r="S42" s="67">
        <f t="shared" si="11"/>
        <v>16.626306638193569</v>
      </c>
      <c r="T42" s="67">
        <f t="shared" si="11"/>
        <v>15.380506663261585</v>
      </c>
      <c r="U42" s="67">
        <f t="shared" si="11"/>
        <v>14.200622872381629</v>
      </c>
      <c r="V42" s="67">
        <f t="shared" si="11"/>
        <v>13.246355809637834</v>
      </c>
      <c r="W42" s="67">
        <f t="shared" si="11"/>
        <v>12.300591010874761</v>
      </c>
      <c r="X42" s="67">
        <f t="shared" si="11"/>
        <v>11.364008964101103</v>
      </c>
      <c r="Y42" s="67">
        <f t="shared" si="11"/>
        <v>10.503354774864704</v>
      </c>
      <c r="Z42" s="67">
        <f t="shared" si="11"/>
        <v>9.7178469741244555</v>
      </c>
      <c r="AA42" s="67">
        <f t="shared" si="11"/>
        <v>8.9416465390476745</v>
      </c>
      <c r="AB42" s="67">
        <f t="shared" si="11"/>
        <v>8.175139783134</v>
      </c>
      <c r="AC42" s="67">
        <f t="shared" si="6"/>
        <v>7.4989147452619349</v>
      </c>
      <c r="AD42" s="67">
        <f t="shared" si="6"/>
        <v>6.8771497103716683</v>
      </c>
      <c r="AE42" s="67">
        <f t="shared" si="6"/>
        <v>6.264238719718314</v>
      </c>
      <c r="AF42" s="67">
        <f t="shared" si="6"/>
        <v>5.6603865105213202</v>
      </c>
      <c r="AG42" s="67">
        <f t="shared" si="10"/>
        <v>5.132645116271739</v>
      </c>
      <c r="AH42" s="67">
        <f t="shared" si="9"/>
        <v>4.6644783432378318</v>
      </c>
      <c r="AI42" s="67">
        <f t="shared" si="9"/>
        <v>4.2039489569730932</v>
      </c>
      <c r="AJ42" s="67">
        <f t="shared" si="9"/>
        <v>3.7511592999005785</v>
      </c>
      <c r="AK42" s="67">
        <f t="shared" si="9"/>
        <v>3.3062004091312787</v>
      </c>
      <c r="AL42" s="67">
        <f t="shared" si="9"/>
        <v>2.8691533437575814</v>
      </c>
      <c r="AM42" s="67">
        <f t="shared" si="9"/>
        <v>2.4400903644175997</v>
      </c>
      <c r="AN42" s="67">
        <f t="shared" si="9"/>
        <v>2.0190759687352866</v>
      </c>
      <c r="AO42" s="67">
        <f t="shared" si="9"/>
        <v>1.606167788076327</v>
      </c>
      <c r="AP42" s="67">
        <f t="shared" si="9"/>
        <v>1.3007710348733852</v>
      </c>
      <c r="AQ42" s="67">
        <f t="shared" si="7"/>
        <v>1.1024977249473622</v>
      </c>
      <c r="AR42" s="67">
        <f t="shared" si="7"/>
        <v>0.90834689180341854</v>
      </c>
      <c r="AS42" s="67">
        <f t="shared" si="7"/>
        <v>0.71833684943403142</v>
      </c>
      <c r="AT42" s="67">
        <f t="shared" si="7"/>
        <v>0.53248382097605429</v>
      </c>
      <c r="AU42" s="67">
        <f t="shared" si="7"/>
        <v>0.35080206084771959</v>
      </c>
      <c r="AV42" s="67">
        <f t="shared" si="7"/>
        <v>0.17330394009064065</v>
      </c>
      <c r="AW42" s="67">
        <f t="shared" si="7"/>
        <v>0</v>
      </c>
      <c r="AX42" s="67">
        <f t="shared" si="7"/>
        <v>-0.16910102104988312</v>
      </c>
    </row>
    <row r="43" spans="1:50" x14ac:dyDescent="0.25">
      <c r="A43">
        <v>41</v>
      </c>
      <c r="B43" s="53">
        <f>'reference yield (2)'!B80</f>
        <v>9</v>
      </c>
      <c r="C43" s="54">
        <f>'reference yield (2)'!C80</f>
        <v>4034143.0448056618</v>
      </c>
      <c r="D43" s="56">
        <f>'reference yield (2)'!E80</f>
        <v>1.5569225738206702</v>
      </c>
      <c r="E43" s="59">
        <f>'reference yield (2)'!H80</f>
        <v>38.930774261793303</v>
      </c>
      <c r="F43" s="62"/>
      <c r="G43" s="60">
        <f>(COUNT($B$3:$B$43)-COUNT($B$3:B42))/COUNT($B$3:$B$43)</f>
        <v>2.4390243902439025E-2</v>
      </c>
      <c r="I43">
        <v>41</v>
      </c>
      <c r="J43" s="67">
        <f t="shared" si="5"/>
        <v>32.236115080001781</v>
      </c>
      <c r="K43" s="67">
        <f t="shared" si="11"/>
        <v>30.413571671505224</v>
      </c>
      <c r="L43" s="67">
        <f t="shared" si="11"/>
        <v>28.583497006279245</v>
      </c>
      <c r="M43" s="67">
        <f t="shared" si="11"/>
        <v>26.748769550941077</v>
      </c>
      <c r="N43" s="67">
        <f t="shared" si="11"/>
        <v>24.912120272076365</v>
      </c>
      <c r="O43" s="67">
        <f t="shared" si="11"/>
        <v>23.076127336113956</v>
      </c>
      <c r="P43" s="67">
        <f t="shared" si="11"/>
        <v>21.243213113298928</v>
      </c>
      <c r="Q43" s="67">
        <f t="shared" si="11"/>
        <v>19.415643227565937</v>
      </c>
      <c r="R43" s="67">
        <f t="shared" si="11"/>
        <v>18.048973042735781</v>
      </c>
      <c r="S43" s="67">
        <f t="shared" si="11"/>
        <v>16.795407659243452</v>
      </c>
      <c r="T43" s="67">
        <f t="shared" si="11"/>
        <v>15.549607684311468</v>
      </c>
      <c r="U43" s="67">
        <f t="shared" si="11"/>
        <v>14.369723893431512</v>
      </c>
      <c r="V43" s="67">
        <f t="shared" si="11"/>
        <v>13.415456830687717</v>
      </c>
      <c r="W43" s="67">
        <f t="shared" si="11"/>
        <v>12.469692031924644</v>
      </c>
      <c r="X43" s="67">
        <f t="shared" si="11"/>
        <v>11.533109985150986</v>
      </c>
      <c r="Y43" s="67">
        <f t="shared" si="11"/>
        <v>10.672455795914587</v>
      </c>
      <c r="Z43" s="67">
        <f t="shared" si="11"/>
        <v>9.8869479951743386</v>
      </c>
      <c r="AA43" s="67">
        <f t="shared" si="11"/>
        <v>9.1107475600975576</v>
      </c>
      <c r="AB43" s="67">
        <f t="shared" si="11"/>
        <v>8.3442408041838831</v>
      </c>
      <c r="AC43" s="67">
        <f t="shared" si="6"/>
        <v>7.668015766311818</v>
      </c>
      <c r="AD43" s="67">
        <f t="shared" si="6"/>
        <v>7.0462507314215514</v>
      </c>
      <c r="AE43" s="67">
        <f t="shared" si="6"/>
        <v>6.4333397407681971</v>
      </c>
      <c r="AF43" s="67">
        <f t="shared" si="6"/>
        <v>5.8294875315712034</v>
      </c>
      <c r="AG43" s="67">
        <f t="shared" si="10"/>
        <v>5.3017461373216221</v>
      </c>
      <c r="AH43" s="67">
        <f t="shared" si="9"/>
        <v>4.833579364287715</v>
      </c>
      <c r="AI43" s="67">
        <f t="shared" si="9"/>
        <v>4.3730499780229763</v>
      </c>
      <c r="AJ43" s="67">
        <f t="shared" si="9"/>
        <v>3.9202603209504616</v>
      </c>
      <c r="AK43" s="67">
        <f t="shared" si="9"/>
        <v>3.4753014301811618</v>
      </c>
      <c r="AL43" s="67">
        <f t="shared" si="9"/>
        <v>3.0382543648074645</v>
      </c>
      <c r="AM43" s="67">
        <f t="shared" si="9"/>
        <v>2.6091913854674829</v>
      </c>
      <c r="AN43" s="67">
        <f t="shared" si="9"/>
        <v>2.1881769897851697</v>
      </c>
      <c r="AO43" s="67">
        <f t="shared" si="9"/>
        <v>1.7752688091262101</v>
      </c>
      <c r="AP43" s="67">
        <f t="shared" si="9"/>
        <v>1.4698720559232683</v>
      </c>
      <c r="AQ43" s="67">
        <f t="shared" si="7"/>
        <v>1.2715987459972453</v>
      </c>
      <c r="AR43" s="67">
        <f t="shared" si="7"/>
        <v>1.0774479128533017</v>
      </c>
      <c r="AS43" s="67">
        <f t="shared" si="7"/>
        <v>0.88743787048391454</v>
      </c>
      <c r="AT43" s="67">
        <f t="shared" si="7"/>
        <v>0.70158484202593741</v>
      </c>
      <c r="AU43" s="67">
        <f t="shared" si="7"/>
        <v>0.5199030818976027</v>
      </c>
      <c r="AV43" s="67">
        <f t="shared" si="7"/>
        <v>0.34240496114052377</v>
      </c>
      <c r="AW43" s="67">
        <f t="shared" si="7"/>
        <v>0.16910102104988312</v>
      </c>
      <c r="AX43" s="67">
        <f t="shared" si="7"/>
        <v>0</v>
      </c>
    </row>
  </sheetData>
  <conditionalFormatting sqref="J3:AX43">
    <cfRule type="colorScale" priority="1">
      <colorScale>
        <cfvo type="min"/>
        <cfvo type="num" val="0"/>
        <cfvo type="max"/>
        <color rgb="FFF8696B"/>
        <color rgb="FFFFEB84"/>
        <color rgb="FF63BE7B"/>
      </colorScale>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C4B82-6EA5-4371-92A3-B00EF6C586DD}">
  <dimension ref="B1:Q89"/>
  <sheetViews>
    <sheetView showGridLines="0" tabSelected="1" topLeftCell="A37" zoomScale="85" zoomScaleNormal="85" workbookViewId="0">
      <selection activeCell="C41" sqref="C41"/>
    </sheetView>
  </sheetViews>
  <sheetFormatPr defaultRowHeight="15" x14ac:dyDescent="0.25"/>
  <cols>
    <col min="2" max="2" width="7.85546875" customWidth="1"/>
    <col min="3" max="3" width="12.42578125" customWidth="1"/>
    <col min="4" max="4" width="9" customWidth="1"/>
    <col min="5" max="5" width="8" customWidth="1"/>
    <col min="6" max="7" width="12.7109375" customWidth="1"/>
    <col min="8" max="8" width="12.5703125" customWidth="1"/>
    <col min="9" max="9" width="7.7109375" customWidth="1"/>
    <col min="10" max="14" width="14.5703125" customWidth="1"/>
  </cols>
  <sheetData>
    <row r="1" spans="2:17" x14ac:dyDescent="0.25">
      <c r="P1" s="28"/>
      <c r="Q1" s="28"/>
    </row>
    <row r="2" spans="2:17" ht="46.5" customHeight="1" x14ac:dyDescent="0.25">
      <c r="B2" s="40" t="s">
        <v>8</v>
      </c>
      <c r="C2" s="40" t="s">
        <v>160</v>
      </c>
      <c r="D2" s="40" t="s">
        <v>161</v>
      </c>
      <c r="E2" s="40" t="s">
        <v>168</v>
      </c>
      <c r="F2" s="40" t="s">
        <v>169</v>
      </c>
      <c r="G2" s="40" t="s">
        <v>173</v>
      </c>
      <c r="H2" s="41" t="s">
        <v>2</v>
      </c>
      <c r="I2" s="41" t="s">
        <v>172</v>
      </c>
      <c r="J2" s="50"/>
      <c r="K2" s="50"/>
      <c r="P2" s="28"/>
      <c r="Q2" s="28"/>
    </row>
    <row r="3" spans="2:17" x14ac:dyDescent="0.25">
      <c r="B3" s="8">
        <v>0.7</v>
      </c>
      <c r="C3" s="8">
        <v>1.29</v>
      </c>
      <c r="D3" s="37">
        <v>5441494.1941428268</v>
      </c>
      <c r="E3" s="37">
        <f>D3/'typical turbine'!$B$8</f>
        <v>1813831.398047609</v>
      </c>
      <c r="F3" s="39">
        <f>(E3/1000)/('typical turbine'!$I$4)</f>
        <v>0.20705837877255812</v>
      </c>
      <c r="G3" s="38">
        <v>5.3643088683644367</v>
      </c>
      <c r="H3" s="38">
        <f>$H$6*C3</f>
        <v>64.5</v>
      </c>
      <c r="I3" s="38">
        <f t="shared" ref="I3:I11" si="0">H3/C3</f>
        <v>50</v>
      </c>
      <c r="J3" s="49"/>
      <c r="K3" s="49"/>
      <c r="P3" s="28"/>
      <c r="Q3" s="28"/>
    </row>
    <row r="4" spans="2:17" x14ac:dyDescent="0.25">
      <c r="B4" s="8">
        <v>0.8</v>
      </c>
      <c r="C4" s="8">
        <v>1.1599999999999999</v>
      </c>
      <c r="D4" s="37">
        <v>6216841.9761917777</v>
      </c>
      <c r="E4" s="37">
        <f>D4/'typical turbine'!$B$8</f>
        <v>2072280.6587305926</v>
      </c>
      <c r="F4" s="39">
        <f>(E4/1000)/('typical turbine'!$I$4)</f>
        <v>0.23656171903317269</v>
      </c>
      <c r="G4" s="38">
        <v>5.7181722801614887</v>
      </c>
      <c r="H4" s="38">
        <f>$H$6*C4</f>
        <v>57.999999999999993</v>
      </c>
      <c r="I4" s="38">
        <f t="shared" si="0"/>
        <v>50</v>
      </c>
      <c r="J4" s="49"/>
      <c r="K4" s="49"/>
      <c r="P4" s="28"/>
      <c r="Q4" s="28"/>
    </row>
    <row r="5" spans="2:17" x14ac:dyDescent="0.25">
      <c r="B5" s="8">
        <v>0.9</v>
      </c>
      <c r="C5" s="8">
        <v>1.07</v>
      </c>
      <c r="D5" s="37">
        <v>6989419.1246520244</v>
      </c>
      <c r="E5" s="37">
        <f>D5/'typical turbine'!$B$8</f>
        <v>2329806.374884008</v>
      </c>
      <c r="F5" s="39">
        <f>(E5/1000)/('typical turbine'!$I$4)</f>
        <v>0.26595963183607402</v>
      </c>
      <c r="G5" s="38">
        <v>6.0761252256427634</v>
      </c>
      <c r="H5" s="38">
        <f>$H$6*C5</f>
        <v>53.5</v>
      </c>
      <c r="I5" s="38">
        <f t="shared" si="0"/>
        <v>50</v>
      </c>
      <c r="J5" s="49"/>
      <c r="K5" s="49"/>
      <c r="P5" s="48"/>
      <c r="Q5" s="28"/>
    </row>
    <row r="6" spans="2:17" x14ac:dyDescent="0.25">
      <c r="B6" s="8">
        <v>1</v>
      </c>
      <c r="C6" s="8">
        <v>1</v>
      </c>
      <c r="D6" s="37">
        <v>7773301.8570844941</v>
      </c>
      <c r="E6" s="37">
        <f>D6/'typical turbine'!$B$8</f>
        <v>2591100.6190281645</v>
      </c>
      <c r="F6" s="39">
        <f>(E6/1000)/('typical turbine'!$I$4)</f>
        <v>0.29578774189819229</v>
      </c>
      <c r="G6" s="38">
        <v>6.4499171217248046</v>
      </c>
      <c r="H6" s="38">
        <v>50</v>
      </c>
      <c r="I6" s="38">
        <f t="shared" si="0"/>
        <v>50</v>
      </c>
      <c r="J6" s="49"/>
      <c r="K6" s="49"/>
    </row>
    <row r="7" spans="2:17" x14ac:dyDescent="0.25">
      <c r="B7" s="8">
        <v>1.1000000000000001</v>
      </c>
      <c r="C7" s="8">
        <v>0.94</v>
      </c>
      <c r="D7" s="37">
        <v>8550528.017298406</v>
      </c>
      <c r="E7" s="37">
        <f>D7/'typical turbine'!$B$8</f>
        <v>2850176.0057661352</v>
      </c>
      <c r="F7" s="39">
        <f>(E7/1000)/('typical turbine'!$I$4)</f>
        <v>0.32536255773586015</v>
      </c>
      <c r="G7" s="38">
        <v>6.8361467192896281</v>
      </c>
      <c r="H7" s="38">
        <f>$H$6*C7</f>
        <v>47</v>
      </c>
      <c r="I7" s="38">
        <f t="shared" si="0"/>
        <v>50</v>
      </c>
      <c r="J7" s="49"/>
      <c r="K7" s="49"/>
    </row>
    <row r="8" spans="2:17" x14ac:dyDescent="0.25">
      <c r="B8" s="8">
        <v>1.2</v>
      </c>
      <c r="C8" s="8">
        <v>0.89</v>
      </c>
      <c r="D8" s="37">
        <v>9327712.6889758091</v>
      </c>
      <c r="E8" s="37">
        <f>D8/'typical turbine'!$B$8</f>
        <v>3109237.5629919362</v>
      </c>
      <c r="F8" s="39">
        <f>(E8/1000)/('typical turbine'!$I$4)</f>
        <v>0.35493579486209315</v>
      </c>
      <c r="G8" s="38">
        <v>7.2434425054735492</v>
      </c>
      <c r="H8" s="38">
        <f>$H$6*C8</f>
        <v>44.5</v>
      </c>
      <c r="I8" s="38">
        <f t="shared" si="0"/>
        <v>50</v>
      </c>
      <c r="J8" s="49"/>
      <c r="K8" s="49"/>
    </row>
    <row r="9" spans="2:17" x14ac:dyDescent="0.25">
      <c r="B9" s="8">
        <v>1.3</v>
      </c>
      <c r="C9" s="8">
        <v>0.85</v>
      </c>
      <c r="D9" s="37">
        <v>10104835.518017409</v>
      </c>
      <c r="E9" s="37">
        <f>D9/'typical turbine'!$B$8</f>
        <v>3368278.5060058031</v>
      </c>
      <c r="F9" s="39">
        <f>(E9/1000)/('typical turbine'!$I$4)</f>
        <v>0.38450667876778577</v>
      </c>
      <c r="G9" s="38">
        <v>7.6784776991467352</v>
      </c>
      <c r="H9" s="38">
        <f>$H$6*C9</f>
        <v>42.5</v>
      </c>
      <c r="I9" s="38">
        <f t="shared" si="0"/>
        <v>50</v>
      </c>
      <c r="J9" s="49"/>
      <c r="K9" s="49"/>
    </row>
    <row r="10" spans="2:17" x14ac:dyDescent="0.25">
      <c r="B10" s="8">
        <v>1.4</v>
      </c>
      <c r="C10" s="8">
        <v>0.81</v>
      </c>
      <c r="D10" s="37">
        <v>10881841.004206866</v>
      </c>
      <c r="E10" s="37">
        <f>D10/'typical turbine'!$B$8</f>
        <v>3627280.3347356222</v>
      </c>
      <c r="F10" s="39">
        <f>(E10/1000)/('typical turbine'!$I$4)</f>
        <v>0.41407309757255961</v>
      </c>
      <c r="G10" s="38">
        <v>8.1501566808952273</v>
      </c>
      <c r="H10" s="38">
        <f>$H$6*C10</f>
        <v>40.5</v>
      </c>
      <c r="I10" s="38">
        <f t="shared" si="0"/>
        <v>50</v>
      </c>
      <c r="J10" s="49"/>
      <c r="K10" s="49"/>
    </row>
    <row r="11" spans="2:17" x14ac:dyDescent="0.25">
      <c r="B11" s="8">
        <v>1.5</v>
      </c>
      <c r="C11" s="8">
        <v>0.79</v>
      </c>
      <c r="D11" s="37">
        <v>11658602.397271762</v>
      </c>
      <c r="E11" s="37">
        <f>D11/'typical turbine'!$B$8</f>
        <v>3886200.7990905871</v>
      </c>
      <c r="F11" s="39">
        <f>(E11/1000)/('typical turbine'!$I$4)</f>
        <v>0.44363022820668802</v>
      </c>
      <c r="G11" s="38">
        <v>8.6716624494811345</v>
      </c>
      <c r="H11" s="38">
        <f>$H$6*C11</f>
        <v>39.5</v>
      </c>
      <c r="I11" s="38">
        <f t="shared" si="0"/>
        <v>50</v>
      </c>
      <c r="J11" s="49"/>
      <c r="K11" s="49"/>
    </row>
    <row r="13" spans="2:17" x14ac:dyDescent="0.25">
      <c r="B13" t="s">
        <v>151</v>
      </c>
      <c r="C13">
        <v>6.45</v>
      </c>
    </row>
    <row r="14" spans="2:17" x14ac:dyDescent="0.25">
      <c r="B14" t="s">
        <v>152</v>
      </c>
      <c r="C14">
        <v>100</v>
      </c>
    </row>
    <row r="16" spans="2:17" x14ac:dyDescent="0.25">
      <c r="B16" t="s">
        <v>150</v>
      </c>
      <c r="C16" s="26">
        <v>128</v>
      </c>
    </row>
    <row r="18" spans="2:8" ht="30" x14ac:dyDescent="0.25">
      <c r="B18" s="35" t="s">
        <v>153</v>
      </c>
      <c r="C18">
        <v>0.1</v>
      </c>
    </row>
    <row r="20" spans="2:8" x14ac:dyDescent="0.25">
      <c r="B20" t="s">
        <v>149</v>
      </c>
      <c r="C20">
        <f>C13*(LN((C16/C18))/LN((C14/C18)))</f>
        <v>6.6805014347429177</v>
      </c>
    </row>
    <row r="22" spans="2:8" x14ac:dyDescent="0.25">
      <c r="B22" t="s">
        <v>170</v>
      </c>
      <c r="C22">
        <v>35</v>
      </c>
    </row>
    <row r="23" spans="2:8" x14ac:dyDescent="0.25">
      <c r="B23" t="s">
        <v>171</v>
      </c>
      <c r="C23">
        <v>62</v>
      </c>
      <c r="D23">
        <f>C23*C3</f>
        <v>79.98</v>
      </c>
      <c r="H23">
        <f>0.1/0.1</f>
        <v>1</v>
      </c>
    </row>
    <row r="24" spans="2:8" x14ac:dyDescent="0.25">
      <c r="H24">
        <f>0.2/0.1</f>
        <v>2</v>
      </c>
    </row>
    <row r="26" spans="2:8" ht="45" x14ac:dyDescent="0.25">
      <c r="B26" s="40" t="s">
        <v>173</v>
      </c>
      <c r="C26" s="40" t="s">
        <v>168</v>
      </c>
      <c r="D26" s="40" t="s">
        <v>169</v>
      </c>
      <c r="E26" s="40" t="s">
        <v>8</v>
      </c>
      <c r="F26" s="40" t="s">
        <v>174</v>
      </c>
      <c r="G26" s="41" t="s">
        <v>2</v>
      </c>
    </row>
    <row r="27" spans="2:8" x14ac:dyDescent="0.25">
      <c r="B27" s="38">
        <v>5.3643088683644367</v>
      </c>
      <c r="C27" s="37">
        <f>D3/'typical turbine'!$B$8</f>
        <v>1813831.398047609</v>
      </c>
      <c r="D27" s="39">
        <f>(C27/1000)/('typical turbine'!$I$4)</f>
        <v>0.20705837877255812</v>
      </c>
      <c r="E27" s="8">
        <v>0.7</v>
      </c>
      <c r="F27" s="8">
        <v>1.29</v>
      </c>
      <c r="G27" s="38">
        <f>$G$30*F27</f>
        <v>64.5</v>
      </c>
      <c r="H27">
        <f>G30/0.7</f>
        <v>71.428571428571431</v>
      </c>
    </row>
    <row r="28" spans="2:8" x14ac:dyDescent="0.25">
      <c r="B28" s="38">
        <v>5.7181722801614887</v>
      </c>
      <c r="C28" s="37">
        <f>D4/'typical turbine'!$B$8</f>
        <v>2072280.6587305926</v>
      </c>
      <c r="D28" s="39">
        <f>(C28/1000)/('typical turbine'!$I$4)</f>
        <v>0.23656171903317269</v>
      </c>
      <c r="E28" s="8">
        <v>0.8</v>
      </c>
      <c r="F28" s="8">
        <v>1.1599999999999999</v>
      </c>
      <c r="G28" s="38">
        <f t="shared" ref="G28" si="1">$G$30*F28</f>
        <v>57.999999999999993</v>
      </c>
    </row>
    <row r="29" spans="2:8" x14ac:dyDescent="0.25">
      <c r="B29" s="38">
        <v>6.0761252256427634</v>
      </c>
      <c r="C29" s="37">
        <f>D5/'typical turbine'!$B$8</f>
        <v>2329806.374884008</v>
      </c>
      <c r="D29" s="39">
        <f>(C29/1000)/('typical turbine'!$I$4)</f>
        <v>0.26595963183607402</v>
      </c>
      <c r="E29" s="8">
        <v>0.9</v>
      </c>
      <c r="F29" s="8">
        <v>1.07</v>
      </c>
      <c r="G29" s="38">
        <f>$G$30*F29</f>
        <v>53.5</v>
      </c>
    </row>
    <row r="30" spans="2:8" x14ac:dyDescent="0.25">
      <c r="B30" s="38">
        <v>6.4499171217248046</v>
      </c>
      <c r="C30" s="37">
        <f>D6/'typical turbine'!$B$8</f>
        <v>2591100.6190281645</v>
      </c>
      <c r="D30" s="39">
        <f>(C30/1000)/('typical turbine'!$I$4)</f>
        <v>0.29578774189819229</v>
      </c>
      <c r="E30" s="8">
        <v>1</v>
      </c>
      <c r="F30" s="8">
        <v>1</v>
      </c>
      <c r="G30" s="42">
        <v>50</v>
      </c>
    </row>
    <row r="31" spans="2:8" x14ac:dyDescent="0.25">
      <c r="B31" s="38">
        <v>6.8361467192896281</v>
      </c>
      <c r="C31" s="37">
        <f>D7/'typical turbine'!$B$8</f>
        <v>2850176.0057661352</v>
      </c>
      <c r="D31" s="39">
        <f>(C31/1000)/('typical turbine'!$I$4)</f>
        <v>0.32536255773586015</v>
      </c>
      <c r="E31" s="8">
        <v>1.1000000000000001</v>
      </c>
      <c r="F31" s="8">
        <v>0.94</v>
      </c>
      <c r="G31" s="38">
        <f>$G$30*F31</f>
        <v>47</v>
      </c>
    </row>
    <row r="32" spans="2:8" x14ac:dyDescent="0.25">
      <c r="B32" s="38">
        <v>7.2434425054735492</v>
      </c>
      <c r="C32" s="37">
        <f>D8/'typical turbine'!$B$8</f>
        <v>3109237.5629919362</v>
      </c>
      <c r="D32" s="39">
        <f>(C32/1000)/('typical turbine'!$I$4)</f>
        <v>0.35493579486209315</v>
      </c>
      <c r="E32" s="8">
        <v>1.2</v>
      </c>
      <c r="F32" s="8">
        <v>0.89</v>
      </c>
      <c r="G32" s="38">
        <f t="shared" ref="G32:G35" si="2">$G$30*F32</f>
        <v>44.5</v>
      </c>
    </row>
    <row r="33" spans="2:14" x14ac:dyDescent="0.25">
      <c r="B33" s="38">
        <v>7.6784776991467352</v>
      </c>
      <c r="C33" s="37">
        <f>D9/'typical turbine'!$B$8</f>
        <v>3368278.5060058031</v>
      </c>
      <c r="D33" s="39">
        <f>(C33/1000)/('typical turbine'!$I$4)</f>
        <v>0.38450667876778577</v>
      </c>
      <c r="E33" s="8">
        <v>1.3</v>
      </c>
      <c r="F33" s="8">
        <v>0.85</v>
      </c>
      <c r="G33" s="38">
        <f t="shared" si="2"/>
        <v>42.5</v>
      </c>
    </row>
    <row r="34" spans="2:14" x14ac:dyDescent="0.25">
      <c r="B34" s="38">
        <v>8.1501566808952273</v>
      </c>
      <c r="C34" s="37">
        <f>D10/'typical turbine'!$B$8</f>
        <v>3627280.3347356222</v>
      </c>
      <c r="D34" s="39">
        <f>(C34/1000)/('typical turbine'!$I$4)</f>
        <v>0.41407309757255961</v>
      </c>
      <c r="E34" s="8">
        <v>1.4</v>
      </c>
      <c r="F34" s="8">
        <v>0.81</v>
      </c>
      <c r="G34" s="38">
        <f t="shared" si="2"/>
        <v>40.5</v>
      </c>
    </row>
    <row r="35" spans="2:14" x14ac:dyDescent="0.25">
      <c r="B35" s="38">
        <v>8.6716624494811345</v>
      </c>
      <c r="C35" s="37">
        <f>D11/'typical turbine'!$B$8</f>
        <v>3886200.7990905871</v>
      </c>
      <c r="D35" s="39">
        <f>(C35/1000)/('typical turbine'!$I$4)</f>
        <v>0.44363022820668802</v>
      </c>
      <c r="E35" s="8">
        <v>1.5</v>
      </c>
      <c r="F35" s="8">
        <v>0.79</v>
      </c>
      <c r="G35" s="38">
        <f t="shared" si="2"/>
        <v>39.5</v>
      </c>
    </row>
    <row r="36" spans="2:14" x14ac:dyDescent="0.25">
      <c r="B36" s="49"/>
      <c r="C36" s="64"/>
      <c r="D36" s="65"/>
      <c r="E36" s="66"/>
      <c r="F36" s="66"/>
    </row>
    <row r="37" spans="2:14" x14ac:dyDescent="0.25">
      <c r="G37" s="42">
        <f>F34-F35</f>
        <v>2.0000000000000018E-2</v>
      </c>
    </row>
    <row r="38" spans="2:14" x14ac:dyDescent="0.25">
      <c r="G38" s="42">
        <f>F27-F28</f>
        <v>0.13000000000000012</v>
      </c>
    </row>
    <row r="39" spans="2:14" ht="37.5" customHeight="1" x14ac:dyDescent="0.25">
      <c r="B39" s="51" t="s">
        <v>173</v>
      </c>
      <c r="C39" s="51" t="s">
        <v>168</v>
      </c>
      <c r="D39" s="51" t="s">
        <v>193</v>
      </c>
      <c r="E39" s="51" t="s">
        <v>8</v>
      </c>
      <c r="F39" s="51" t="s">
        <v>174</v>
      </c>
      <c r="G39" s="52" t="s">
        <v>188</v>
      </c>
      <c r="H39" s="52" t="s">
        <v>189</v>
      </c>
      <c r="I39" s="52" t="s">
        <v>172</v>
      </c>
      <c r="L39" s="45" t="s">
        <v>177</v>
      </c>
      <c r="M39" s="46" t="s">
        <v>175</v>
      </c>
      <c r="N39" s="46" t="s">
        <v>176</v>
      </c>
    </row>
    <row r="40" spans="2:14" ht="11.25" customHeight="1" x14ac:dyDescent="0.25">
      <c r="B40" s="53">
        <v>5</v>
      </c>
      <c r="C40" s="54">
        <f>SUMIF('Enercon E-115'!$E$9:$AS$9,B40,'Enercon E-115'!$E$22:$AS$22)</f>
        <v>1548007.6471579075</v>
      </c>
      <c r="D40" s="55">
        <f>(C40/1000)/('typical turbine'!$I$4)</f>
        <v>0.17671320173035474</v>
      </c>
      <c r="E40" s="56">
        <f>C40/$C$30</f>
        <v>0.59743247166469116</v>
      </c>
      <c r="F40" s="57">
        <f t="shared" ref="F40:F80" si="3">IF(E40&lt;0.7,1.29,IF(E40&gt;1.5,0.79,M40-L40*(M40-N40)))</f>
        <v>1.29</v>
      </c>
      <c r="G40" s="58">
        <f t="shared" ref="G40:G65" si="4">IF(E40&lt;0.7,1.29 +(0.7-E40)/0.1*$G$38,IF(E40&gt;1.5,0.79-(E40-1.5)/0.1*$G$37,F40))</f>
        <v>1.4233377868359016</v>
      </c>
      <c r="H40" s="59">
        <f>$G$30*G40</f>
        <v>71.166889341795084</v>
      </c>
      <c r="I40" s="56">
        <f>H40/F40</f>
        <v>55.168131272709367</v>
      </c>
      <c r="L40" s="38">
        <f t="shared" ref="L40:L80" si="5">(E40-ROUNDDOWN(E40,1))/0.1</f>
        <v>0.97432471664691156</v>
      </c>
      <c r="M40" s="38">
        <f t="shared" ref="M40:M72" si="6">SUMIF($E$27:$E$35,ROUNDDOWN(E40,1),$F$27:$F$35)</f>
        <v>0</v>
      </c>
      <c r="N40" s="38">
        <f t="shared" ref="N40:N72" si="7">SUMIF($E$27:$E$35,ROUNDUP(E40,1),$F$27:$F$35)</f>
        <v>0</v>
      </c>
    </row>
    <row r="41" spans="2:14" ht="11.25" customHeight="1" x14ac:dyDescent="0.25">
      <c r="B41" s="53">
        <f>ROUND(B40+0.1,2)</f>
        <v>5.0999999999999996</v>
      </c>
      <c r="C41" s="54">
        <f>SUMIF('Enercon E-115'!$E$9:$AS$9,B41,'Enercon E-115'!$E$22:$AS$22)</f>
        <v>1620659.8526034632</v>
      </c>
      <c r="D41" s="55">
        <f>(C41/1000)/('typical turbine'!$I$4)</f>
        <v>0.18500683248897981</v>
      </c>
      <c r="E41" s="56">
        <f t="shared" ref="E41:E79" si="8">C41/$C$30</f>
        <v>0.6254716010261766</v>
      </c>
      <c r="F41" s="57">
        <f t="shared" si="3"/>
        <v>1.29</v>
      </c>
      <c r="G41" s="58">
        <f t="shared" si="4"/>
        <v>1.3868869186659705</v>
      </c>
      <c r="H41" s="59">
        <f t="shared" ref="H41:H80" si="9">$G$30*G41</f>
        <v>69.344345933298527</v>
      </c>
      <c r="I41" s="56">
        <f t="shared" ref="I41:I80" si="10">H41/F41</f>
        <v>53.755306925037615</v>
      </c>
      <c r="L41" s="38">
        <f t="shared" si="5"/>
        <v>0.25471601026176627</v>
      </c>
      <c r="M41" s="38">
        <f t="shared" si="6"/>
        <v>0</v>
      </c>
      <c r="N41" s="38">
        <f t="shared" si="7"/>
        <v>1.29</v>
      </c>
    </row>
    <row r="42" spans="2:14" ht="11.25" customHeight="1" x14ac:dyDescent="0.25">
      <c r="B42" s="53">
        <f t="shared" ref="B42:B80" si="11">ROUND(B41+0.1,2)</f>
        <v>5.2</v>
      </c>
      <c r="C42" s="54">
        <f>SUMIF('Enercon E-115'!$E$9:$AS$9,B42,'Enercon E-115'!$E$22:$AS$22)</f>
        <v>1693612.2771870752</v>
      </c>
      <c r="D42" s="55">
        <f>(C42/1000)/('typical turbine'!$I$4)</f>
        <v>0.19333473483870722</v>
      </c>
      <c r="E42" s="56">
        <f t="shared" si="8"/>
        <v>0.65362659587580696</v>
      </c>
      <c r="F42" s="57">
        <f t="shared" si="3"/>
        <v>1.29</v>
      </c>
      <c r="G42" s="58">
        <f t="shared" si="4"/>
        <v>1.3502854253614509</v>
      </c>
      <c r="H42" s="59">
        <f t="shared" si="9"/>
        <v>67.514271268072548</v>
      </c>
      <c r="I42" s="56">
        <f t="shared" si="10"/>
        <v>52.336644393854684</v>
      </c>
      <c r="L42" s="38">
        <f t="shared" si="5"/>
        <v>0.53626595875806982</v>
      </c>
      <c r="M42" s="38">
        <f t="shared" si="6"/>
        <v>0</v>
      </c>
      <c r="N42" s="38">
        <f t="shared" si="7"/>
        <v>1.29</v>
      </c>
    </row>
    <row r="43" spans="2:14" ht="11.25" customHeight="1" x14ac:dyDescent="0.25">
      <c r="B43" s="53">
        <f t="shared" si="11"/>
        <v>5.3</v>
      </c>
      <c r="C43" s="54">
        <f>SUMIF('Enercon E-115'!$E$9:$AS$9,B43,'Enercon E-115'!$E$22:$AS$22)</f>
        <v>1766750.1763451472</v>
      </c>
      <c r="D43" s="55">
        <f>(C43/1000)/('typical turbine'!$I$4)</f>
        <v>0.20168381008506245</v>
      </c>
      <c r="E43" s="56">
        <f t="shared" si="8"/>
        <v>0.68185317211177865</v>
      </c>
      <c r="F43" s="57">
        <f t="shared" si="3"/>
        <v>1.29</v>
      </c>
      <c r="G43" s="58">
        <f t="shared" si="4"/>
        <v>1.3135908762546877</v>
      </c>
      <c r="H43" s="59">
        <f t="shared" si="9"/>
        <v>65.67954381273438</v>
      </c>
      <c r="I43" s="56">
        <f t="shared" si="10"/>
        <v>50.9143750486313</v>
      </c>
      <c r="L43" s="38">
        <f t="shared" si="5"/>
        <v>0.81853172111778671</v>
      </c>
      <c r="M43" s="38">
        <f t="shared" si="6"/>
        <v>0</v>
      </c>
      <c r="N43" s="38">
        <f t="shared" si="7"/>
        <v>1.29</v>
      </c>
    </row>
    <row r="44" spans="2:14" ht="11.25" customHeight="1" x14ac:dyDescent="0.25">
      <c r="B44" s="53">
        <f t="shared" si="11"/>
        <v>5.4</v>
      </c>
      <c r="C44" s="54">
        <f>SUMIF('Enercon E-115'!$E$9:$AS$9,B44,'Enercon E-115'!$E$22:$AS$22)</f>
        <v>1839964.6853205939</v>
      </c>
      <c r="D44" s="55">
        <f>(C44/1000)/('typical turbine'!$I$4)</f>
        <v>0.21004163074436003</v>
      </c>
      <c r="E44" s="56">
        <f t="shared" si="8"/>
        <v>0.71010931486354367</v>
      </c>
      <c r="F44" s="57">
        <f t="shared" si="3"/>
        <v>1.2768578906773933</v>
      </c>
      <c r="G44" s="63">
        <f t="shared" si="4"/>
        <v>1.2768578906773933</v>
      </c>
      <c r="H44" s="56">
        <f t="shared" si="9"/>
        <v>63.842894533869668</v>
      </c>
      <c r="I44" s="56">
        <f t="shared" si="10"/>
        <v>50</v>
      </c>
      <c r="L44" s="38">
        <f t="shared" si="5"/>
        <v>0.10109314863543717</v>
      </c>
      <c r="M44" s="38">
        <f t="shared" si="6"/>
        <v>1.29</v>
      </c>
      <c r="N44" s="38">
        <f t="shared" si="7"/>
        <v>1.1599999999999999</v>
      </c>
    </row>
    <row r="45" spans="2:14" ht="11.25" customHeight="1" x14ac:dyDescent="0.25">
      <c r="B45" s="53">
        <f t="shared" si="11"/>
        <v>5.5</v>
      </c>
      <c r="C45" s="54">
        <f>SUMIF('Enercon E-115'!$E$9:$AS$9,B45,'Enercon E-115'!$E$22:$AS$22)</f>
        <v>1913153.0304421862</v>
      </c>
      <c r="D45" s="55">
        <f>(C45/1000)/('typical turbine'!$I$4)</f>
        <v>0.21839646466235002</v>
      </c>
      <c r="E45" s="56">
        <f t="shared" si="8"/>
        <v>0.73835536003219593</v>
      </c>
      <c r="F45" s="57">
        <f t="shared" si="3"/>
        <v>1.2401380319581452</v>
      </c>
      <c r="G45" s="63">
        <f t="shared" si="4"/>
        <v>1.2401380319581452</v>
      </c>
      <c r="H45" s="56">
        <f t="shared" si="9"/>
        <v>62.006901597907259</v>
      </c>
      <c r="I45" s="56">
        <f t="shared" si="10"/>
        <v>50</v>
      </c>
      <c r="L45" s="38">
        <f t="shared" si="5"/>
        <v>0.38355360032195973</v>
      </c>
      <c r="M45" s="38">
        <f t="shared" si="6"/>
        <v>1.29</v>
      </c>
      <c r="N45" s="38">
        <f t="shared" si="7"/>
        <v>1.1599999999999999</v>
      </c>
    </row>
    <row r="46" spans="2:14" ht="11.25" customHeight="1" x14ac:dyDescent="0.25">
      <c r="B46" s="53">
        <f t="shared" si="11"/>
        <v>5.6</v>
      </c>
      <c r="C46" s="54">
        <f>SUMIF('Enercon E-115'!$E$9:$AS$9,B46,'Enercon E-115'!$E$22:$AS$22)</f>
        <v>1986218.6485554408</v>
      </c>
      <c r="D46" s="55">
        <f>(C46/1000)/('typical turbine'!$I$4)</f>
        <v>0.22673728864788137</v>
      </c>
      <c r="E46" s="56">
        <f t="shared" si="8"/>
        <v>0.76655404038319641</v>
      </c>
      <c r="F46" s="57">
        <f t="shared" si="3"/>
        <v>1.2034797475018446</v>
      </c>
      <c r="G46" s="63">
        <f t="shared" si="4"/>
        <v>1.2034797475018446</v>
      </c>
      <c r="H46" s="56">
        <f t="shared" si="9"/>
        <v>60.173987375092231</v>
      </c>
      <c r="I46" s="56">
        <f t="shared" si="10"/>
        <v>50</v>
      </c>
      <c r="L46" s="38">
        <f t="shared" si="5"/>
        <v>0.66554040383196456</v>
      </c>
      <c r="M46" s="38">
        <f t="shared" si="6"/>
        <v>1.29</v>
      </c>
      <c r="N46" s="38">
        <f t="shared" si="7"/>
        <v>1.1599999999999999</v>
      </c>
    </row>
    <row r="47" spans="2:14" ht="11.25" customHeight="1" x14ac:dyDescent="0.25">
      <c r="B47" s="53">
        <f t="shared" si="11"/>
        <v>5.7</v>
      </c>
      <c r="C47" s="54">
        <f>SUMIF('Enercon E-115'!$E$9:$AS$9,B47,'Enercon E-115'!$E$22:$AS$22)</f>
        <v>2059071.2248975944</v>
      </c>
      <c r="D47" s="55">
        <f>(C47/1000)/('typical turbine'!$I$4)</f>
        <v>0.23505379279652902</v>
      </c>
      <c r="E47" s="56">
        <f t="shared" si="8"/>
        <v>0.794670500163704</v>
      </c>
      <c r="F47" s="57">
        <f t="shared" si="3"/>
        <v>1.1669283497871847</v>
      </c>
      <c r="G47" s="63">
        <f t="shared" si="4"/>
        <v>1.1669283497871847</v>
      </c>
      <c r="H47" s="56">
        <f t="shared" si="9"/>
        <v>58.34641748935924</v>
      </c>
      <c r="I47" s="56">
        <f t="shared" si="10"/>
        <v>50</v>
      </c>
      <c r="L47" s="38">
        <f t="shared" si="5"/>
        <v>0.94670500163704041</v>
      </c>
      <c r="M47" s="38">
        <f t="shared" si="6"/>
        <v>1.29</v>
      </c>
      <c r="N47" s="38">
        <f t="shared" si="7"/>
        <v>1.1599999999999999</v>
      </c>
    </row>
    <row r="48" spans="2:14" ht="11.25" customHeight="1" x14ac:dyDescent="0.25">
      <c r="B48" s="53">
        <f t="shared" si="11"/>
        <v>5.8</v>
      </c>
      <c r="C48" s="54">
        <f>SUMIF('Enercon E-115'!$E$9:$AS$9,B48,'Enercon E-115'!$E$22:$AS$22)</f>
        <v>2131626.6594625283</v>
      </c>
      <c r="D48" s="55">
        <f>(C48/1000)/('typical turbine'!$I$4)</f>
        <v>0.24333637665097352</v>
      </c>
      <c r="E48" s="56">
        <f t="shared" si="8"/>
        <v>0.82267228212157595</v>
      </c>
      <c r="F48" s="57">
        <f t="shared" si="3"/>
        <v>1.1395949460905817</v>
      </c>
      <c r="G48" s="63">
        <f t="shared" si="4"/>
        <v>1.1395949460905817</v>
      </c>
      <c r="H48" s="56">
        <f t="shared" si="9"/>
        <v>56.979747304529084</v>
      </c>
      <c r="I48" s="56">
        <f t="shared" si="10"/>
        <v>50</v>
      </c>
      <c r="L48" s="38">
        <f t="shared" si="5"/>
        <v>0.22672282121575904</v>
      </c>
      <c r="M48" s="38">
        <f t="shared" si="6"/>
        <v>1.1599999999999999</v>
      </c>
      <c r="N48" s="38">
        <f t="shared" si="7"/>
        <v>1.07</v>
      </c>
    </row>
    <row r="49" spans="2:14" ht="11.25" customHeight="1" x14ac:dyDescent="0.25">
      <c r="B49" s="53">
        <f t="shared" si="11"/>
        <v>5.9</v>
      </c>
      <c r="C49" s="54">
        <f>SUMIF('Enercon E-115'!$E$9:$AS$9,B49,'Enercon E-115'!$E$22:$AS$22)</f>
        <v>2203806.9714882891</v>
      </c>
      <c r="D49" s="55">
        <f>(C49/1000)/('typical turbine'!$I$4)</f>
        <v>0.25157613829774989</v>
      </c>
      <c r="E49" s="56">
        <f t="shared" si="8"/>
        <v>0.85052929064362759</v>
      </c>
      <c r="F49" s="57">
        <f t="shared" si="3"/>
        <v>1.1145236384207351</v>
      </c>
      <c r="G49" s="63">
        <f t="shared" si="4"/>
        <v>1.1145236384207351</v>
      </c>
      <c r="H49" s="56">
        <f t="shared" si="9"/>
        <v>55.726181921036755</v>
      </c>
      <c r="I49" s="56">
        <f t="shared" si="10"/>
        <v>50</v>
      </c>
      <c r="L49" s="38">
        <f t="shared" si="5"/>
        <v>0.50529290643627545</v>
      </c>
      <c r="M49" s="38">
        <f t="shared" si="6"/>
        <v>1.1599999999999999</v>
      </c>
      <c r="N49" s="38">
        <f t="shared" si="7"/>
        <v>1.07</v>
      </c>
    </row>
    <row r="50" spans="2:14" ht="11.25" customHeight="1" x14ac:dyDescent="0.25">
      <c r="B50" s="53">
        <f t="shared" si="11"/>
        <v>6</v>
      </c>
      <c r="C50" s="54">
        <f>SUMIF('Enercon E-115'!$E$9:$AS$9,B50,'Enercon E-115'!$E$22:$AS$22)</f>
        <v>2275540.1511823237</v>
      </c>
      <c r="D50" s="55">
        <f>(C50/1000)/('typical turbine'!$I$4)</f>
        <v>0.25976485744090455</v>
      </c>
      <c r="E50" s="56">
        <f t="shared" si="8"/>
        <v>0.87821373453100515</v>
      </c>
      <c r="F50" s="57">
        <f t="shared" si="3"/>
        <v>1.0896076389220954</v>
      </c>
      <c r="G50" s="63">
        <f t="shared" si="4"/>
        <v>1.0896076389220954</v>
      </c>
      <c r="H50" s="56">
        <f t="shared" si="9"/>
        <v>54.480381946104771</v>
      </c>
      <c r="I50" s="56">
        <f t="shared" si="10"/>
        <v>50</v>
      </c>
      <c r="L50" s="38">
        <f t="shared" si="5"/>
        <v>0.78213734531005108</v>
      </c>
      <c r="M50" s="38">
        <f t="shared" si="6"/>
        <v>1.1599999999999999</v>
      </c>
      <c r="N50" s="38">
        <f t="shared" si="7"/>
        <v>1.07</v>
      </c>
    </row>
    <row r="51" spans="2:14" ht="11.25" customHeight="1" x14ac:dyDescent="0.25">
      <c r="B51" s="53">
        <f t="shared" si="11"/>
        <v>6.1</v>
      </c>
      <c r="C51" s="54">
        <f>SUMIF('Enercon E-115'!$E$9:$AS$9,B51,'Enercon E-115'!$E$22:$AS$22)</f>
        <v>2346759.9672251833</v>
      </c>
      <c r="D51" s="55">
        <f>(C51/1000)/('typical turbine'!$I$4)</f>
        <v>0.26789497342753232</v>
      </c>
      <c r="E51" s="56">
        <f t="shared" si="8"/>
        <v>0.90570005270786236</v>
      </c>
      <c r="F51" s="57">
        <f t="shared" si="3"/>
        <v>1.0660099631044964</v>
      </c>
      <c r="G51" s="63">
        <f t="shared" si="4"/>
        <v>1.0660099631044964</v>
      </c>
      <c r="H51" s="56">
        <f t="shared" si="9"/>
        <v>53.300498155224815</v>
      </c>
      <c r="I51" s="56">
        <f t="shared" si="10"/>
        <v>50</v>
      </c>
      <c r="L51" s="38">
        <f t="shared" si="5"/>
        <v>5.7000527078623353E-2</v>
      </c>
      <c r="M51" s="38">
        <f t="shared" si="6"/>
        <v>1.07</v>
      </c>
      <c r="N51" s="38">
        <f t="shared" si="7"/>
        <v>1</v>
      </c>
    </row>
    <row r="52" spans="2:14" ht="11.25" customHeight="1" x14ac:dyDescent="0.25">
      <c r="B52" s="53">
        <f t="shared" si="11"/>
        <v>6.2</v>
      </c>
      <c r="C52" s="54">
        <f>SUMIF('Enercon E-115'!$E$9:$AS$9,B52,'Enercon E-115'!$E$22:$AS$22)</f>
        <v>2417405.7379964306</v>
      </c>
      <c r="D52" s="55">
        <f>(C52/1000)/('typical turbine'!$I$4)</f>
        <v>0.27595955913201264</v>
      </c>
      <c r="E52" s="56">
        <f t="shared" si="8"/>
        <v>0.93296482592911378</v>
      </c>
      <c r="F52" s="57">
        <f t="shared" si="3"/>
        <v>1.0469246218496204</v>
      </c>
      <c r="G52" s="63">
        <f t="shared" si="4"/>
        <v>1.0469246218496204</v>
      </c>
      <c r="H52" s="56">
        <f t="shared" si="9"/>
        <v>52.34623109248102</v>
      </c>
      <c r="I52" s="56">
        <f t="shared" si="10"/>
        <v>50</v>
      </c>
      <c r="L52" s="38">
        <f t="shared" si="5"/>
        <v>0.32964825929113761</v>
      </c>
      <c r="M52" s="38">
        <f t="shared" si="6"/>
        <v>1.07</v>
      </c>
      <c r="N52" s="38">
        <f t="shared" si="7"/>
        <v>1</v>
      </c>
    </row>
    <row r="53" spans="2:14" ht="11.25" customHeight="1" x14ac:dyDescent="0.25">
      <c r="B53" s="53">
        <f t="shared" si="11"/>
        <v>6.3</v>
      </c>
      <c r="C53" s="54">
        <f>SUMIF('Enercon E-115'!$E$9:$AS$9,B53,'Enercon E-115'!$E$22:$AS$22)</f>
        <v>2487422.0738687175</v>
      </c>
      <c r="D53" s="55">
        <f>(C53/1000)/('typical turbine'!$I$4)</f>
        <v>0.28395229153752483</v>
      </c>
      <c r="E53" s="56">
        <f t="shared" si="8"/>
        <v>0.95998667732234444</v>
      </c>
      <c r="F53" s="57">
        <f t="shared" si="3"/>
        <v>1.028009325874359</v>
      </c>
      <c r="G53" s="63">
        <f t="shared" si="4"/>
        <v>1.028009325874359</v>
      </c>
      <c r="H53" s="56">
        <f t="shared" si="9"/>
        <v>51.400466293717948</v>
      </c>
      <c r="I53" s="56">
        <f t="shared" si="10"/>
        <v>50</v>
      </c>
      <c r="L53" s="38">
        <f t="shared" si="5"/>
        <v>0.59986677322344417</v>
      </c>
      <c r="M53" s="38">
        <f t="shared" si="6"/>
        <v>1.07</v>
      </c>
      <c r="N53" s="38">
        <f t="shared" si="7"/>
        <v>1</v>
      </c>
    </row>
    <row r="54" spans="2:14" ht="11.25" customHeight="1" x14ac:dyDescent="0.25">
      <c r="B54" s="53">
        <f t="shared" si="11"/>
        <v>6.4</v>
      </c>
      <c r="C54" s="54">
        <f>SUMIF('Enercon E-115'!$E$9:$AS$9,B54,'Enercon E-115'!$E$22:$AS$22)</f>
        <v>2556758.5973306</v>
      </c>
      <c r="D54" s="55">
        <f>(C54/1000)/('typical turbine'!$I$4)</f>
        <v>0.29186741978659819</v>
      </c>
      <c r="E54" s="56">
        <f t="shared" si="8"/>
        <v>0.98674616437302032</v>
      </c>
      <c r="F54" s="57">
        <f t="shared" si="3"/>
        <v>1.0092776849388858</v>
      </c>
      <c r="G54" s="63">
        <f t="shared" si="4"/>
        <v>1.0092776849388858</v>
      </c>
      <c r="H54" s="56">
        <f t="shared" si="9"/>
        <v>50.463884246944289</v>
      </c>
      <c r="I54" s="56">
        <f t="shared" si="10"/>
        <v>50</v>
      </c>
      <c r="L54" s="38">
        <f t="shared" si="5"/>
        <v>0.86746164373020296</v>
      </c>
      <c r="M54" s="38">
        <f t="shared" si="6"/>
        <v>1.07</v>
      </c>
      <c r="N54" s="38">
        <f t="shared" si="7"/>
        <v>1</v>
      </c>
    </row>
    <row r="55" spans="2:14" ht="11.25" customHeight="1" x14ac:dyDescent="0.25">
      <c r="B55" s="53">
        <f t="shared" si="11"/>
        <v>6.5</v>
      </c>
      <c r="C55" s="54">
        <f>SUMIF('Enercon E-115'!$E$9:$AS$9,B55,'Enercon E-115'!$E$22:$AS$22)</f>
        <v>2625369.6471309932</v>
      </c>
      <c r="D55" s="55">
        <f>(C55/1000)/('typical turbine'!$I$4)</f>
        <v>0.29969973140764761</v>
      </c>
      <c r="E55" s="56">
        <f t="shared" si="8"/>
        <v>1.0132256647430704</v>
      </c>
      <c r="F55" s="57">
        <f t="shared" si="3"/>
        <v>0.99206460115415773</v>
      </c>
      <c r="G55" s="63">
        <f t="shared" si="4"/>
        <v>0.99206460115415773</v>
      </c>
      <c r="H55" s="56">
        <f t="shared" si="9"/>
        <v>49.60323005770789</v>
      </c>
      <c r="I55" s="56">
        <f t="shared" si="10"/>
        <v>50</v>
      </c>
      <c r="L55" s="38">
        <f t="shared" si="5"/>
        <v>0.13225664743070409</v>
      </c>
      <c r="M55" s="38">
        <f t="shared" si="6"/>
        <v>1</v>
      </c>
      <c r="N55" s="38">
        <f t="shared" si="7"/>
        <v>0.94</v>
      </c>
    </row>
    <row r="56" spans="2:14" ht="11.25" customHeight="1" x14ac:dyDescent="0.25">
      <c r="B56" s="53">
        <f t="shared" si="11"/>
        <v>6.6</v>
      </c>
      <c r="C56" s="54">
        <f>SUMIF('Enercon E-115'!$E$9:$AS$9,B56,'Enercon E-115'!$E$22:$AS$22)</f>
        <v>2693213.9720893102</v>
      </c>
      <c r="D56" s="55">
        <f>(C56/1000)/('typical turbine'!$I$4)</f>
        <v>0.3074445173617934</v>
      </c>
      <c r="E56" s="56">
        <f t="shared" si="8"/>
        <v>1.0394092581010788</v>
      </c>
      <c r="F56" s="57">
        <f t="shared" si="3"/>
        <v>0.97635444513935277</v>
      </c>
      <c r="G56" s="63">
        <f t="shared" si="4"/>
        <v>0.97635444513935277</v>
      </c>
      <c r="H56" s="56">
        <f t="shared" si="9"/>
        <v>48.817722256967642</v>
      </c>
      <c r="I56" s="56">
        <f t="shared" si="10"/>
        <v>50</v>
      </c>
      <c r="L56" s="38">
        <f t="shared" si="5"/>
        <v>0.39409258101078759</v>
      </c>
      <c r="M56" s="38">
        <f t="shared" si="6"/>
        <v>1</v>
      </c>
      <c r="N56" s="38">
        <f t="shared" si="7"/>
        <v>0.94</v>
      </c>
    </row>
    <row r="57" spans="2:14" ht="11.25" customHeight="1" x14ac:dyDescent="0.25">
      <c r="B57" s="53">
        <f t="shared" si="11"/>
        <v>6.7</v>
      </c>
      <c r="C57" s="54">
        <f>SUMIF('Enercon E-115'!$E$9:$AS$9,B57,'Enercon E-115'!$E$22:$AS$22)</f>
        <v>2760254.4196832227</v>
      </c>
      <c r="D57" s="55">
        <f>(C57/1000)/('typical turbine'!$I$4)</f>
        <v>0.31509753649351857</v>
      </c>
      <c r="E57" s="56">
        <f t="shared" si="8"/>
        <v>1.0652826059369713</v>
      </c>
      <c r="F57" s="57">
        <f t="shared" si="3"/>
        <v>0.96083043643781718</v>
      </c>
      <c r="G57" s="63">
        <f t="shared" si="4"/>
        <v>0.96083043643781718</v>
      </c>
      <c r="H57" s="56">
        <f t="shared" si="9"/>
        <v>48.041521821890861</v>
      </c>
      <c r="I57" s="56">
        <f t="shared" si="10"/>
        <v>50</v>
      </c>
      <c r="L57" s="38">
        <f t="shared" si="5"/>
        <v>0.65282605936971327</v>
      </c>
      <c r="M57" s="38">
        <f t="shared" si="6"/>
        <v>1</v>
      </c>
      <c r="N57" s="38">
        <f t="shared" si="7"/>
        <v>0.94</v>
      </c>
    </row>
    <row r="58" spans="2:14" ht="11.25" customHeight="1" x14ac:dyDescent="0.25">
      <c r="B58" s="53">
        <f t="shared" si="11"/>
        <v>6.8</v>
      </c>
      <c r="C58" s="54">
        <f>SUMIF('Enercon E-115'!$E$9:$AS$9,B58,'Enercon E-115'!$E$22:$AS$22)</f>
        <v>2826457.624007795</v>
      </c>
      <c r="D58" s="55">
        <f>(C58/1000)/('typical turbine'!$I$4)</f>
        <v>0.32265497990956565</v>
      </c>
      <c r="E58" s="56">
        <f>C58/$C$30</f>
        <v>1.0908328311340936</v>
      </c>
      <c r="F58" s="57">
        <f t="shared" si="3"/>
        <v>0.94550030131954377</v>
      </c>
      <c r="G58" s="63">
        <f t="shared" si="4"/>
        <v>0.94550030131954377</v>
      </c>
      <c r="H58" s="56">
        <f t="shared" si="9"/>
        <v>47.275015065977186</v>
      </c>
      <c r="I58" s="56">
        <f t="shared" si="10"/>
        <v>50</v>
      </c>
      <c r="L58" s="38">
        <f t="shared" si="5"/>
        <v>0.90832831134093572</v>
      </c>
      <c r="M58" s="38">
        <f t="shared" si="6"/>
        <v>1</v>
      </c>
      <c r="N58" s="38">
        <f t="shared" si="7"/>
        <v>0.94</v>
      </c>
    </row>
    <row r="59" spans="2:14" ht="11.25" customHeight="1" x14ac:dyDescent="0.25">
      <c r="B59" s="53">
        <f t="shared" si="11"/>
        <v>6.9</v>
      </c>
      <c r="C59" s="54">
        <f>SUMIF('Enercon E-115'!$E$9:$AS$9,B59,'Enercon E-115'!$E$22:$AS$22)</f>
        <v>2891793.697192465</v>
      </c>
      <c r="D59" s="55">
        <f>(C59/1000)/('typical turbine'!$I$4)</f>
        <v>0.33011343575256452</v>
      </c>
      <c r="E59" s="56">
        <f t="shared" si="8"/>
        <v>1.1160483988757952</v>
      </c>
      <c r="F59" s="57">
        <f t="shared" si="3"/>
        <v>0.93197580056210239</v>
      </c>
      <c r="G59" s="63">
        <f t="shared" si="4"/>
        <v>0.93197580056210239</v>
      </c>
      <c r="H59" s="56">
        <f t="shared" si="9"/>
        <v>46.598790028105121</v>
      </c>
      <c r="I59" s="56">
        <f t="shared" si="10"/>
        <v>50</v>
      </c>
      <c r="L59" s="38">
        <f t="shared" si="5"/>
        <v>0.16048398875795122</v>
      </c>
      <c r="M59" s="38">
        <f t="shared" si="6"/>
        <v>0.94</v>
      </c>
      <c r="N59" s="38">
        <f t="shared" si="7"/>
        <v>0.89</v>
      </c>
    </row>
    <row r="60" spans="2:14" ht="11.25" customHeight="1" x14ac:dyDescent="0.25">
      <c r="B60" s="53">
        <f t="shared" si="11"/>
        <v>7</v>
      </c>
      <c r="C60" s="54">
        <f>SUMIF('Enercon E-115'!$E$9:$AS$9,B60,'Enercon E-115'!$E$22:$AS$22)</f>
        <v>2956235.9278642344</v>
      </c>
      <c r="D60" s="55">
        <f>(C60/1000)/('typical turbine'!$I$4)</f>
        <v>0.33746985477902219</v>
      </c>
      <c r="E60" s="56">
        <f t="shared" si="8"/>
        <v>1.1409190002714058</v>
      </c>
      <c r="F60" s="57">
        <f t="shared" si="3"/>
        <v>0.91954049986429709</v>
      </c>
      <c r="G60" s="63">
        <f t="shared" si="4"/>
        <v>0.91954049986429709</v>
      </c>
      <c r="H60" s="56">
        <f t="shared" si="9"/>
        <v>45.977024993214854</v>
      </c>
      <c r="I60" s="56">
        <f t="shared" si="10"/>
        <v>50</v>
      </c>
      <c r="L60" s="38">
        <f t="shared" si="5"/>
        <v>0.40919000271405714</v>
      </c>
      <c r="M60" s="38">
        <f t="shared" si="6"/>
        <v>0.94</v>
      </c>
      <c r="N60" s="38">
        <f t="shared" si="7"/>
        <v>0.89</v>
      </c>
    </row>
    <row r="61" spans="2:14" ht="11.25" customHeight="1" x14ac:dyDescent="0.25">
      <c r="B61" s="53">
        <f t="shared" si="11"/>
        <v>7.1</v>
      </c>
      <c r="C61" s="54">
        <f>SUMIF('Enercon E-115'!$E$9:$AS$9,B61,'Enercon E-115'!$E$22:$AS$22)</f>
        <v>3019760.4897558768</v>
      </c>
      <c r="D61" s="55">
        <f>(C61/1000)/('typical turbine'!$I$4)</f>
        <v>0.3447215170954197</v>
      </c>
      <c r="E61" s="56">
        <f t="shared" si="8"/>
        <v>1.1654354398975399</v>
      </c>
      <c r="F61" s="57">
        <f t="shared" si="3"/>
        <v>0.90728228005123002</v>
      </c>
      <c r="G61" s="63">
        <f t="shared" si="4"/>
        <v>0.90728228005123002</v>
      </c>
      <c r="H61" s="56">
        <f t="shared" si="9"/>
        <v>45.3641140025615</v>
      </c>
      <c r="I61" s="56">
        <f t="shared" si="10"/>
        <v>50</v>
      </c>
      <c r="L61" s="38">
        <f t="shared" si="5"/>
        <v>0.6543543989753986</v>
      </c>
      <c r="M61" s="38">
        <f t="shared" si="6"/>
        <v>0.94</v>
      </c>
      <c r="N61" s="38">
        <f t="shared" si="7"/>
        <v>0.89</v>
      </c>
    </row>
    <row r="62" spans="2:14" ht="11.25" customHeight="1" x14ac:dyDescent="0.25">
      <c r="B62" s="53">
        <f t="shared" si="11"/>
        <v>7.2</v>
      </c>
      <c r="C62" s="54">
        <f>SUMIF('Enercon E-115'!$E$9:$AS$9,B62,'Enercon E-115'!$E$22:$AS$22)</f>
        <v>3082346.1630779519</v>
      </c>
      <c r="D62" s="55">
        <f>(C62/1000)/('typical turbine'!$I$4)</f>
        <v>0.35186600035136439</v>
      </c>
      <c r="E62" s="56">
        <f t="shared" si="8"/>
        <v>1.1895895282654199</v>
      </c>
      <c r="F62" s="57">
        <f t="shared" si="3"/>
        <v>0.89520523586729017</v>
      </c>
      <c r="G62" s="63">
        <f t="shared" si="4"/>
        <v>0.89520523586729017</v>
      </c>
      <c r="H62" s="56">
        <f t="shared" si="9"/>
        <v>44.760261793364506</v>
      </c>
      <c r="I62" s="56">
        <f t="shared" si="10"/>
        <v>50</v>
      </c>
      <c r="L62" s="38">
        <f t="shared" si="5"/>
        <v>0.89589528265419771</v>
      </c>
      <c r="M62" s="38">
        <f t="shared" si="6"/>
        <v>0.94</v>
      </c>
      <c r="N62" s="38">
        <f t="shared" si="7"/>
        <v>0.89</v>
      </c>
    </row>
    <row r="63" spans="2:14" ht="11.25" customHeight="1" x14ac:dyDescent="0.25">
      <c r="B63" s="53">
        <f t="shared" si="11"/>
        <v>7.3</v>
      </c>
      <c r="C63" s="54">
        <f>SUMIF('Enercon E-115'!$E$9:$AS$9,B63,'Enercon E-115'!$E$22:$AS$22)</f>
        <v>3143974.0708053336</v>
      </c>
      <c r="D63" s="55">
        <f>(C63/1000)/('typical turbine'!$I$4)</f>
        <v>0.35890114963531206</v>
      </c>
      <c r="E63" s="56">
        <f t="shared" si="8"/>
        <v>1.2133739800442538</v>
      </c>
      <c r="F63" s="57">
        <f t="shared" si="3"/>
        <v>0.88465040798229844</v>
      </c>
      <c r="G63" s="63">
        <f t="shared" si="4"/>
        <v>0.88465040798229844</v>
      </c>
      <c r="H63" s="56">
        <f t="shared" si="9"/>
        <v>44.232520399114925</v>
      </c>
      <c r="I63" s="56">
        <f t="shared" si="10"/>
        <v>50.000000000000007</v>
      </c>
      <c r="L63" s="38">
        <f t="shared" si="5"/>
        <v>0.1337398004425383</v>
      </c>
      <c r="M63" s="38">
        <f t="shared" si="6"/>
        <v>0.89</v>
      </c>
      <c r="N63" s="38">
        <f t="shared" si="7"/>
        <v>0.85</v>
      </c>
    </row>
    <row r="64" spans="2:14" ht="11.25" customHeight="1" x14ac:dyDescent="0.25">
      <c r="B64" s="53">
        <f t="shared" si="11"/>
        <v>7.4</v>
      </c>
      <c r="C64" s="54">
        <f>SUMIF('Enercon E-115'!$E$9:$AS$9,B64,'Enercon E-115'!$E$22:$AS$22)</f>
        <v>3204627.4315761626</v>
      </c>
      <c r="D64" s="55">
        <f>(C64/1000)/('typical turbine'!$I$4)</f>
        <v>0.36582504926668524</v>
      </c>
      <c r="E64" s="56">
        <f t="shared" si="8"/>
        <v>1.2367823186959492</v>
      </c>
      <c r="F64" s="57">
        <f t="shared" si="3"/>
        <v>0.8752870725216203</v>
      </c>
      <c r="G64" s="63">
        <f t="shared" si="4"/>
        <v>0.8752870725216203</v>
      </c>
      <c r="H64" s="56">
        <f t="shared" si="9"/>
        <v>43.764353626081018</v>
      </c>
      <c r="I64" s="56">
        <f t="shared" si="10"/>
        <v>50</v>
      </c>
      <c r="L64" s="38">
        <f t="shared" si="5"/>
        <v>0.36782318695949279</v>
      </c>
      <c r="M64" s="38">
        <f t="shared" si="6"/>
        <v>0.89</v>
      </c>
      <c r="N64" s="38">
        <f t="shared" si="7"/>
        <v>0.85</v>
      </c>
    </row>
    <row r="65" spans="2:14" ht="11.25" customHeight="1" x14ac:dyDescent="0.25">
      <c r="B65" s="53">
        <f t="shared" si="11"/>
        <v>7.5</v>
      </c>
      <c r="C65" s="54">
        <f>SUMIF('Enercon E-115'!$E$9:$AS$9,B65,'Enercon E-115'!$E$22:$AS$22)</f>
        <v>3264291.3304677233</v>
      </c>
      <c r="D65" s="55">
        <f>(C65/1000)/('typical turbine'!$I$4)</f>
        <v>0.37263599662873553</v>
      </c>
      <c r="E65" s="56">
        <f t="shared" si="8"/>
        <v>1.2598087880091859</v>
      </c>
      <c r="F65" s="57">
        <f t="shared" si="3"/>
        <v>0.8660764847963256</v>
      </c>
      <c r="G65" s="63">
        <f t="shared" si="4"/>
        <v>0.8660764847963256</v>
      </c>
      <c r="H65" s="56">
        <f t="shared" si="9"/>
        <v>43.303824239816279</v>
      </c>
      <c r="I65" s="56">
        <f t="shared" si="10"/>
        <v>50</v>
      </c>
      <c r="L65" s="38">
        <f t="shared" si="5"/>
        <v>0.59808788009185987</v>
      </c>
      <c r="M65" s="38">
        <f t="shared" si="6"/>
        <v>0.89</v>
      </c>
      <c r="N65" s="38">
        <f t="shared" si="7"/>
        <v>0.85</v>
      </c>
    </row>
    <row r="66" spans="2:14" ht="11.25" customHeight="1" x14ac:dyDescent="0.25">
      <c r="B66" s="53">
        <f t="shared" si="11"/>
        <v>7.6</v>
      </c>
      <c r="C66" s="54">
        <f>SUMIF('Enercon E-115'!$E$9:$AS$9,B66,'Enercon E-115'!$E$22:$AS$22)</f>
        <v>3322952.508504231</v>
      </c>
      <c r="D66" s="55">
        <f>(C66/1000)/('typical turbine'!$I$4)</f>
        <v>0.3793324781397524</v>
      </c>
      <c r="E66" s="56">
        <f t="shared" si="8"/>
        <v>1.2824482708628118</v>
      </c>
      <c r="F66" s="57">
        <f t="shared" si="3"/>
        <v>0.85702069165487527</v>
      </c>
      <c r="G66" s="63">
        <f t="shared" ref="G66:G79" si="12">IF(E66&lt;0.7,1.29 +(0.7-E66)/0.1*$G$38,IF(E66&gt;1.5,0.79-(E66-1.5)/0.1*$G$37,F66))</f>
        <v>0.85702069165487527</v>
      </c>
      <c r="H66" s="56">
        <f t="shared" si="9"/>
        <v>42.851034582743765</v>
      </c>
      <c r="I66" s="56">
        <f t="shared" si="10"/>
        <v>50</v>
      </c>
      <c r="L66" s="38">
        <f t="shared" si="5"/>
        <v>0.82448270862811812</v>
      </c>
      <c r="M66" s="38">
        <f t="shared" si="6"/>
        <v>0.89</v>
      </c>
      <c r="N66" s="38">
        <f t="shared" si="7"/>
        <v>0.85</v>
      </c>
    </row>
    <row r="67" spans="2:14" ht="11.25" customHeight="1" x14ac:dyDescent="0.25">
      <c r="B67" s="53">
        <f t="shared" si="11"/>
        <v>7.7</v>
      </c>
      <c r="C67" s="54">
        <f>SUMIF('Enercon E-115'!$E$9:$AS$9,B67,'Enercon E-115'!$E$22:$AS$22)</f>
        <v>3380599.1713699512</v>
      </c>
      <c r="D67" s="55">
        <f>(C67/1000)/('typical turbine'!$I$4)</f>
        <v>0.38591314741666111</v>
      </c>
      <c r="E67" s="56">
        <f t="shared" si="8"/>
        <v>1.3046962154012767</v>
      </c>
      <c r="F67" s="57">
        <f t="shared" si="3"/>
        <v>0.8481215138394893</v>
      </c>
      <c r="G67" s="63">
        <f t="shared" si="12"/>
        <v>0.8481215138394893</v>
      </c>
      <c r="H67" s="56">
        <f t="shared" si="9"/>
        <v>42.406075691974465</v>
      </c>
      <c r="I67" s="56">
        <f t="shared" si="10"/>
        <v>50</v>
      </c>
      <c r="L67" s="38">
        <f t="shared" si="5"/>
        <v>4.6962154012766266E-2</v>
      </c>
      <c r="M67" s="38">
        <f t="shared" si="6"/>
        <v>0.85</v>
      </c>
      <c r="N67" s="38">
        <f t="shared" si="7"/>
        <v>0.81</v>
      </c>
    </row>
    <row r="68" spans="2:14" ht="11.25" customHeight="1" x14ac:dyDescent="0.25">
      <c r="B68" s="53">
        <f t="shared" si="11"/>
        <v>7.8</v>
      </c>
      <c r="C68" s="54">
        <f>SUMIF('Enercon E-115'!$E$9:$AS$9,B68,'Enercon E-115'!$E$22:$AS$22)</f>
        <v>3437220.8174516633</v>
      </c>
      <c r="D68" s="55">
        <f>(C68/1000)/('typical turbine'!$I$4)</f>
        <v>0.39237680564516703</v>
      </c>
      <c r="E68" s="56">
        <f t="shared" si="8"/>
        <v>1.3265485686699616</v>
      </c>
      <c r="F68" s="57">
        <f t="shared" si="3"/>
        <v>0.83938057253201537</v>
      </c>
      <c r="G68" s="63">
        <f t="shared" si="12"/>
        <v>0.83938057253201537</v>
      </c>
      <c r="H68" s="56">
        <f t="shared" si="9"/>
        <v>41.969028626600767</v>
      </c>
      <c r="I68" s="56">
        <f t="shared" si="10"/>
        <v>50</v>
      </c>
      <c r="L68" s="38">
        <f t="shared" si="5"/>
        <v>0.26548568669961581</v>
      </c>
      <c r="M68" s="38">
        <f t="shared" si="6"/>
        <v>0.85</v>
      </c>
      <c r="N68" s="38">
        <f t="shared" si="7"/>
        <v>0.81</v>
      </c>
    </row>
    <row r="69" spans="2:14" ht="11.25" customHeight="1" x14ac:dyDescent="0.25">
      <c r="B69" s="53">
        <f t="shared" si="11"/>
        <v>7.9</v>
      </c>
      <c r="C69" s="54">
        <f>SUMIF('Enercon E-115'!$E$9:$AS$9,B69,'Enercon E-115'!$E$22:$AS$22)</f>
        <v>3492808.0850201584</v>
      </c>
      <c r="D69" s="55">
        <f>(C69/1000)/('typical turbine'!$I$4)</f>
        <v>0.39872238413472133</v>
      </c>
      <c r="E69" s="56">
        <f t="shared" si="8"/>
        <v>1.348001717636961</v>
      </c>
      <c r="F69" s="57">
        <f t="shared" si="3"/>
        <v>0.8307993129452157</v>
      </c>
      <c r="G69" s="63">
        <f t="shared" si="12"/>
        <v>0.8307993129452157</v>
      </c>
      <c r="H69" s="56">
        <f t="shared" si="9"/>
        <v>41.539965647260786</v>
      </c>
      <c r="I69" s="56">
        <f t="shared" si="10"/>
        <v>50</v>
      </c>
      <c r="L69" s="38">
        <f t="shared" si="5"/>
        <v>0.48001717636960928</v>
      </c>
      <c r="M69" s="38">
        <f t="shared" si="6"/>
        <v>0.85</v>
      </c>
      <c r="N69" s="38">
        <f t="shared" si="7"/>
        <v>0.81</v>
      </c>
    </row>
    <row r="70" spans="2:14" ht="11.25" customHeight="1" x14ac:dyDescent="0.25">
      <c r="B70" s="53">
        <f t="shared" si="11"/>
        <v>8</v>
      </c>
      <c r="C70" s="54">
        <f>SUMIF('Enercon E-115'!$E$9:$AS$9,B70,'Enercon E-115'!$E$22:$AS$22)</f>
        <v>3547352.6180837685</v>
      </c>
      <c r="D70" s="55">
        <f>(C70/1000)/('typical turbine'!$I$4)</f>
        <v>0.40494892900499641</v>
      </c>
      <c r="E70" s="56">
        <f t="shared" si="8"/>
        <v>1.3690524374210764</v>
      </c>
      <c r="F70" s="57">
        <f t="shared" si="3"/>
        <v>0.82237902503156945</v>
      </c>
      <c r="G70" s="63">
        <f t="shared" si="12"/>
        <v>0.82237902503156945</v>
      </c>
      <c r="H70" s="56">
        <f t="shared" si="9"/>
        <v>41.118951251578473</v>
      </c>
      <c r="I70" s="56">
        <f t="shared" si="10"/>
        <v>50</v>
      </c>
      <c r="L70" s="38">
        <f t="shared" si="5"/>
        <v>0.69052437421076363</v>
      </c>
      <c r="M70" s="38">
        <f t="shared" si="6"/>
        <v>0.85</v>
      </c>
      <c r="N70" s="38">
        <f t="shared" si="7"/>
        <v>0.81</v>
      </c>
    </row>
    <row r="71" spans="2:14" ht="11.25" customHeight="1" x14ac:dyDescent="0.25">
      <c r="B71" s="53">
        <f t="shared" si="11"/>
        <v>8.1</v>
      </c>
      <c r="C71" s="54">
        <f>SUMIF('Enercon E-115'!$E$9:$AS$9,B71,'Enercon E-115'!$E$22:$AS$22)</f>
        <v>3600846.9502091305</v>
      </c>
      <c r="D71" s="55">
        <f>(C71/1000)/('typical turbine'!$I$4)</f>
        <v>0.41105558792341673</v>
      </c>
      <c r="E71" s="56">
        <f t="shared" si="8"/>
        <v>1.3896978464540246</v>
      </c>
      <c r="F71" s="57">
        <f t="shared" si="3"/>
        <v>0.81412086141839024</v>
      </c>
      <c r="G71" s="63">
        <f t="shared" si="12"/>
        <v>0.81412086141839024</v>
      </c>
      <c r="H71" s="56">
        <f t="shared" si="9"/>
        <v>40.706043070919513</v>
      </c>
      <c r="I71" s="56">
        <f t="shared" si="10"/>
        <v>50</v>
      </c>
      <c r="L71" s="38">
        <f t="shared" si="5"/>
        <v>0.89697846454024566</v>
      </c>
      <c r="M71" s="38">
        <f t="shared" si="6"/>
        <v>0.85</v>
      </c>
      <c r="N71" s="38">
        <f t="shared" si="7"/>
        <v>0.81</v>
      </c>
    </row>
    <row r="72" spans="2:14" ht="11.25" customHeight="1" x14ac:dyDescent="0.25">
      <c r="B72" s="53">
        <f t="shared" si="11"/>
        <v>8.1999999999999993</v>
      </c>
      <c r="C72" s="54">
        <f>SUMIF('Enercon E-115'!$E$9:$AS$9,B72,'Enercon E-115'!$E$22:$AS$22)</f>
        <v>3653284.4054061631</v>
      </c>
      <c r="D72" s="55">
        <f>(C72/1000)/('typical turbine'!$I$4)</f>
        <v>0.41704159879065789</v>
      </c>
      <c r="E72" s="56">
        <f t="shared" si="8"/>
        <v>1.4099353682283431</v>
      </c>
      <c r="F72" s="57">
        <f t="shared" si="3"/>
        <v>0.80801292635433142</v>
      </c>
      <c r="G72" s="63">
        <f t="shared" si="12"/>
        <v>0.80801292635433142</v>
      </c>
      <c r="H72" s="56">
        <f t="shared" si="9"/>
        <v>40.400646317716571</v>
      </c>
      <c r="I72" s="56">
        <f t="shared" si="10"/>
        <v>50</v>
      </c>
      <c r="L72" s="38">
        <f t="shared" si="5"/>
        <v>9.9353682283431777E-2</v>
      </c>
      <c r="M72" s="38">
        <f t="shared" si="6"/>
        <v>0.81</v>
      </c>
      <c r="N72" s="38">
        <f t="shared" si="7"/>
        <v>0.79</v>
      </c>
    </row>
    <row r="73" spans="2:14" ht="11.25" customHeight="1" x14ac:dyDescent="0.25">
      <c r="B73" s="53">
        <f t="shared" si="11"/>
        <v>8.3000000000000007</v>
      </c>
      <c r="C73" s="54">
        <f>SUMIF('Enercon E-115'!$E$9:$AS$9,B73,'Enercon E-115'!$E$22:$AS$22)</f>
        <v>3704659.0150147714</v>
      </c>
      <c r="D73" s="55">
        <f>(C73/1000)/('typical turbine'!$I$4)</f>
        <v>0.42290628025282778</v>
      </c>
      <c r="E73" s="56">
        <f t="shared" si="8"/>
        <v>1.4297626992209456</v>
      </c>
      <c r="F73" s="57">
        <f t="shared" si="3"/>
        <v>0.80404746015581097</v>
      </c>
      <c r="G73" s="63">
        <f t="shared" si="12"/>
        <v>0.80404746015581097</v>
      </c>
      <c r="H73" s="56">
        <f t="shared" si="9"/>
        <v>40.202373007790548</v>
      </c>
      <c r="I73" s="56">
        <f t="shared" si="10"/>
        <v>50</v>
      </c>
      <c r="L73" s="38">
        <f t="shared" si="5"/>
        <v>0.29762699220945654</v>
      </c>
      <c r="M73" s="38">
        <f t="shared" ref="M73:M80" si="13">SUMIF($E$27:$E$35,ROUNDDOWN(E73,1),$F$27:$F$35)</f>
        <v>0.81</v>
      </c>
      <c r="N73" s="38">
        <f t="shared" ref="N73:N80" si="14">SUMIF($E$27:$E$35,ROUNDUP(E73,1),$F$27:$F$35)</f>
        <v>0.79</v>
      </c>
    </row>
    <row r="74" spans="2:14" ht="11.25" customHeight="1" x14ac:dyDescent="0.25">
      <c r="B74" s="53">
        <f t="shared" si="11"/>
        <v>8.4</v>
      </c>
      <c r="C74" s="54">
        <f>SUMIF('Enercon E-115'!$E$9:$AS$9,B74,'Enercon E-115'!$E$22:$AS$22)</f>
        <v>3754965.4494091831</v>
      </c>
      <c r="D74" s="55">
        <f>(C74/1000)/('typical turbine'!$I$4)</f>
        <v>0.42864902390515791</v>
      </c>
      <c r="E74" s="56">
        <f t="shared" si="8"/>
        <v>1.4491777825353402</v>
      </c>
      <c r="F74" s="57">
        <f t="shared" si="3"/>
        <v>0.80016444349293203</v>
      </c>
      <c r="G74" s="63">
        <f t="shared" si="12"/>
        <v>0.80016444349293203</v>
      </c>
      <c r="H74" s="56">
        <f t="shared" si="9"/>
        <v>40.008222174646605</v>
      </c>
      <c r="I74" s="56">
        <f t="shared" si="10"/>
        <v>50.000000000000007</v>
      </c>
      <c r="L74" s="38">
        <f t="shared" si="5"/>
        <v>0.49177782535340331</v>
      </c>
      <c r="M74" s="38">
        <f t="shared" si="13"/>
        <v>0.81</v>
      </c>
      <c r="N74" s="38">
        <f t="shared" si="14"/>
        <v>0.79</v>
      </c>
    </row>
    <row r="75" spans="2:14" ht="11.25" customHeight="1" x14ac:dyDescent="0.25">
      <c r="B75" s="53">
        <f t="shared" si="11"/>
        <v>8.5</v>
      </c>
      <c r="C75" s="54">
        <f>SUMIF('Enercon E-115'!$E$9:$AS$9,B75,'Enercon E-115'!$E$22:$AS$22)</f>
        <v>3804198.9632496703</v>
      </c>
      <c r="D75" s="55">
        <f>(C75/1000)/('typical turbine'!$I$4)</f>
        <v>0.43426928804219977</v>
      </c>
      <c r="E75" s="56">
        <f t="shared" si="8"/>
        <v>1.4681787867722784</v>
      </c>
      <c r="F75" s="57">
        <f t="shared" si="3"/>
        <v>0.79636424264554428</v>
      </c>
      <c r="G75" s="63">
        <f t="shared" si="12"/>
        <v>0.79636424264554428</v>
      </c>
      <c r="H75" s="56">
        <f t="shared" si="9"/>
        <v>39.818212132277218</v>
      </c>
      <c r="I75" s="56">
        <f t="shared" si="10"/>
        <v>50.000000000000007</v>
      </c>
      <c r="L75" s="38">
        <f t="shared" si="5"/>
        <v>0.6817878677227851</v>
      </c>
      <c r="M75" s="38">
        <f t="shared" si="13"/>
        <v>0.81</v>
      </c>
      <c r="N75" s="38">
        <f t="shared" si="14"/>
        <v>0.79</v>
      </c>
    </row>
    <row r="76" spans="2:14" ht="11.25" customHeight="1" x14ac:dyDescent="0.25">
      <c r="B76" s="53">
        <f t="shared" si="11"/>
        <v>8.6</v>
      </c>
      <c r="C76" s="54">
        <f>SUMIF('Enercon E-115'!$E$9:$AS$9,B76,'Enercon E-115'!$E$22:$AS$22)</f>
        <v>3852355.3529582429</v>
      </c>
      <c r="D76" s="55">
        <f>(C76/1000)/('typical turbine'!$I$4)</f>
        <v>0.43976659280345237</v>
      </c>
      <c r="E76" s="56">
        <f t="shared" si="8"/>
        <v>1.4867640896180763</v>
      </c>
      <c r="F76" s="57">
        <f t="shared" si="3"/>
        <v>0.79264718207638474</v>
      </c>
      <c r="G76" s="63">
        <f t="shared" si="12"/>
        <v>0.79264718207638474</v>
      </c>
      <c r="H76" s="56">
        <f t="shared" si="9"/>
        <v>39.63235910381924</v>
      </c>
      <c r="I76" s="56">
        <f t="shared" si="10"/>
        <v>50.000000000000007</v>
      </c>
      <c r="L76" s="38">
        <f t="shared" si="5"/>
        <v>0.86764089618076357</v>
      </c>
      <c r="M76" s="38">
        <f t="shared" si="13"/>
        <v>0.81</v>
      </c>
      <c r="N76" s="38">
        <f t="shared" si="14"/>
        <v>0.79</v>
      </c>
    </row>
    <row r="77" spans="2:14" ht="11.25" customHeight="1" x14ac:dyDescent="0.25">
      <c r="B77" s="53">
        <f t="shared" si="11"/>
        <v>8.6999999999999993</v>
      </c>
      <c r="C77" s="54">
        <f>SUMIF('Enercon E-115'!$E$9:$AS$9,B77,'Enercon E-115'!$E$22:$AS$22)</f>
        <v>3899430.9250717084</v>
      </c>
      <c r="D77" s="55">
        <f>(C77/1000)/('typical turbine'!$I$4)</f>
        <v>0.44514051656069731</v>
      </c>
      <c r="E77" s="56">
        <f t="shared" si="8"/>
        <v>1.5049322656309096</v>
      </c>
      <c r="F77" s="57">
        <f t="shared" si="3"/>
        <v>0.79</v>
      </c>
      <c r="G77" s="58">
        <f t="shared" si="12"/>
        <v>0.78901354687381808</v>
      </c>
      <c r="H77" s="59">
        <f t="shared" si="9"/>
        <v>39.450677343690906</v>
      </c>
      <c r="I77" s="56">
        <f t="shared" si="10"/>
        <v>49.937566257836586</v>
      </c>
      <c r="L77" s="38">
        <f t="shared" si="5"/>
        <v>4.9322656309096491E-2</v>
      </c>
      <c r="M77" s="38">
        <f t="shared" si="13"/>
        <v>0.79</v>
      </c>
      <c r="N77" s="38">
        <f t="shared" si="14"/>
        <v>0</v>
      </c>
    </row>
    <row r="78" spans="2:14" ht="11.25" customHeight="1" x14ac:dyDescent="0.25">
      <c r="B78" s="53">
        <f t="shared" si="11"/>
        <v>8.8000000000000007</v>
      </c>
      <c r="C78" s="54">
        <f>SUMIF('Enercon E-115'!$E$9:$AS$9,B78,'Enercon E-115'!$E$22:$AS$22)</f>
        <v>3945422.4741287092</v>
      </c>
      <c r="D78" s="55">
        <f>(C78/1000)/('typical turbine'!$I$4)</f>
        <v>0.45039069339368831</v>
      </c>
      <c r="E78" s="56">
        <f t="shared" si="8"/>
        <v>1.5226820777066179</v>
      </c>
      <c r="F78" s="57">
        <f t="shared" si="3"/>
        <v>0.79</v>
      </c>
      <c r="G78" s="58">
        <f t="shared" si="12"/>
        <v>0.78546358445867648</v>
      </c>
      <c r="H78" s="59">
        <f t="shared" si="9"/>
        <v>39.273179222933827</v>
      </c>
      <c r="I78" s="56">
        <f t="shared" si="10"/>
        <v>49.712885092321301</v>
      </c>
      <c r="L78" s="38">
        <f t="shared" si="5"/>
        <v>0.22682077706617898</v>
      </c>
      <c r="M78" s="38">
        <f t="shared" si="13"/>
        <v>0.79</v>
      </c>
      <c r="N78" s="38">
        <f t="shared" si="14"/>
        <v>0</v>
      </c>
    </row>
    <row r="79" spans="2:14" ht="11.25" customHeight="1" x14ac:dyDescent="0.25">
      <c r="B79" s="53">
        <f t="shared" si="11"/>
        <v>8.9</v>
      </c>
      <c r="C79" s="54">
        <f>SUMIF('Enercon E-115'!$E$9:$AS$9,B79,'Enercon E-115'!$E$22:$AS$22)</f>
        <v>3990327.2687735967</v>
      </c>
      <c r="D79" s="55">
        <f>(C79/1000)/('typical turbine'!$I$4)</f>
        <v>0.45551681150383522</v>
      </c>
      <c r="E79" s="56">
        <f t="shared" si="8"/>
        <v>1.5400124717156818</v>
      </c>
      <c r="F79" s="57">
        <f t="shared" si="3"/>
        <v>0.79</v>
      </c>
      <c r="G79" s="58">
        <f t="shared" si="12"/>
        <v>0.78199750565686366</v>
      </c>
      <c r="H79" s="59">
        <f t="shared" si="9"/>
        <v>39.099875282843186</v>
      </c>
      <c r="I79" s="56">
        <f t="shared" si="10"/>
        <v>49.493513016257197</v>
      </c>
      <c r="L79" s="38">
        <f t="shared" si="5"/>
        <v>0.40012471715681786</v>
      </c>
      <c r="M79" s="38">
        <f t="shared" si="13"/>
        <v>0.79</v>
      </c>
      <c r="N79" s="38">
        <f t="shared" si="14"/>
        <v>0</v>
      </c>
    </row>
    <row r="80" spans="2:14" ht="11.25" customHeight="1" x14ac:dyDescent="0.25">
      <c r="B80" s="53">
        <f t="shared" si="11"/>
        <v>9</v>
      </c>
      <c r="C80" s="54">
        <f>SUMIF('Enercon E-115'!$E$9:$AS$9,B80,'Enercon E-115'!$E$22:$AS$22)</f>
        <v>4034143.0448056618</v>
      </c>
      <c r="D80" s="55">
        <f>(C80/1000)/('typical turbine'!$I$4)</f>
        <v>0.46051861242073766</v>
      </c>
      <c r="E80" s="56">
        <f>C80/$C$30</f>
        <v>1.5569225738206702</v>
      </c>
      <c r="F80" s="57">
        <f t="shared" si="3"/>
        <v>0.79</v>
      </c>
      <c r="G80" s="58">
        <f>IF(E80&lt;0.7,1.29 +(0.7-E80)/0.1*$G$38,IF(E80&gt;1.5,0.79-(E80-1.5)/0.1*$G$37,F80))</f>
        <v>0.77861548523586599</v>
      </c>
      <c r="H80" s="59">
        <f t="shared" si="9"/>
        <v>38.930774261793303</v>
      </c>
      <c r="I80" s="56">
        <f t="shared" si="10"/>
        <v>49.279461090877597</v>
      </c>
      <c r="L80" s="38">
        <f t="shared" si="5"/>
        <v>0.5692257382067023</v>
      </c>
      <c r="M80" s="38">
        <f t="shared" si="13"/>
        <v>0.79</v>
      </c>
      <c r="N80" s="38">
        <f t="shared" si="14"/>
        <v>0</v>
      </c>
    </row>
    <row r="82" spans="5:14" x14ac:dyDescent="0.25">
      <c r="E82" s="56">
        <v>0.8</v>
      </c>
      <c r="F82" s="57">
        <f t="shared" ref="F82:F89" si="15">IF(E82&lt;0.7,1.29,IF(E82&gt;1.5,0.79,M82-L82*(M82-N82)))</f>
        <v>1.1599999999999999</v>
      </c>
      <c r="G82" s="63">
        <f t="shared" ref="G82:G89" si="16">IF(E82&lt;0.7,1.29 +(0.7-E82)/0.1*$G$38,IF(E82&gt;1.5,0.79-(E82-1.5)/0.1*$G$37,F82))</f>
        <v>1.1599999999999999</v>
      </c>
      <c r="K82" s="20">
        <f>ROUNDDOWN(E82,1)</f>
        <v>0.8</v>
      </c>
      <c r="L82" s="38">
        <f t="shared" ref="L82:L87" si="17">(E82-ROUNDDOWN(E82,1))/0.1</f>
        <v>0</v>
      </c>
      <c r="M82" s="38">
        <f>SUMIF($E$27:$E$35,ROUNDDOWN(E82,1),$F$27:$F$35)</f>
        <v>1.1599999999999999</v>
      </c>
      <c r="N82" s="38">
        <f>SUMIF($E$27:$E$35,ROUNDUP(E82,1),$F$27:$F$35)</f>
        <v>1.1599999999999999</v>
      </c>
    </row>
    <row r="83" spans="5:14" x14ac:dyDescent="0.25">
      <c r="E83" s="56">
        <v>0.82</v>
      </c>
      <c r="F83" s="57">
        <f t="shared" si="15"/>
        <v>1.1420000000000001</v>
      </c>
      <c r="G83" s="63">
        <f t="shared" si="16"/>
        <v>1.1420000000000001</v>
      </c>
      <c r="K83" s="20">
        <f t="shared" ref="K83:K89" si="18">ROUNDDOWN(E83,1)</f>
        <v>0.8</v>
      </c>
      <c r="L83" s="38">
        <f t="shared" si="17"/>
        <v>0.19999999999999907</v>
      </c>
      <c r="M83" s="38">
        <f t="shared" ref="M83:M87" si="19">SUMIF($E$27:$E$35,ROUNDDOWN(E83,1),$F$27:$F$35)</f>
        <v>1.1599999999999999</v>
      </c>
      <c r="N83" s="38">
        <f t="shared" ref="N83:N87" si="20">SUMIF($E$27:$E$35,ROUNDUP(E83,1),$F$27:$F$35)</f>
        <v>1.07</v>
      </c>
    </row>
    <row r="84" spans="5:14" x14ac:dyDescent="0.25">
      <c r="E84" s="56">
        <v>0.84</v>
      </c>
      <c r="F84" s="57">
        <f t="shared" si="15"/>
        <v>1.1240000000000001</v>
      </c>
      <c r="G84" s="63">
        <f t="shared" si="16"/>
        <v>1.1240000000000001</v>
      </c>
      <c r="K84" s="20">
        <f t="shared" si="18"/>
        <v>0.8</v>
      </c>
      <c r="L84" s="38">
        <f t="shared" si="17"/>
        <v>0.39999999999999925</v>
      </c>
      <c r="M84" s="38">
        <f t="shared" si="19"/>
        <v>1.1599999999999999</v>
      </c>
      <c r="N84" s="38">
        <f t="shared" si="20"/>
        <v>1.07</v>
      </c>
    </row>
    <row r="85" spans="5:14" x14ac:dyDescent="0.25">
      <c r="E85" s="56">
        <v>0.86</v>
      </c>
      <c r="F85" s="57">
        <f t="shared" si="15"/>
        <v>1.1060000000000001</v>
      </c>
      <c r="G85" s="63">
        <f t="shared" si="16"/>
        <v>1.1060000000000001</v>
      </c>
      <c r="K85" s="20">
        <f t="shared" si="18"/>
        <v>0.8</v>
      </c>
      <c r="L85" s="38">
        <f t="shared" si="17"/>
        <v>0.59999999999999942</v>
      </c>
      <c r="M85" s="38">
        <f t="shared" si="19"/>
        <v>1.1599999999999999</v>
      </c>
      <c r="N85" s="38">
        <f t="shared" si="20"/>
        <v>1.07</v>
      </c>
    </row>
    <row r="86" spans="5:14" x14ac:dyDescent="0.25">
      <c r="E86" s="56">
        <v>0.88</v>
      </c>
      <c r="F86" s="57">
        <f t="shared" si="15"/>
        <v>1.0880000000000001</v>
      </c>
      <c r="G86" s="63">
        <f t="shared" si="16"/>
        <v>1.0880000000000001</v>
      </c>
      <c r="K86" s="20">
        <f t="shared" si="18"/>
        <v>0.8</v>
      </c>
      <c r="L86" s="38">
        <f t="shared" si="17"/>
        <v>0.7999999999999996</v>
      </c>
      <c r="M86" s="38">
        <f t="shared" si="19"/>
        <v>1.1599999999999999</v>
      </c>
      <c r="N86" s="38">
        <f t="shared" si="20"/>
        <v>1.07</v>
      </c>
    </row>
    <row r="87" spans="5:14" x14ac:dyDescent="0.25">
      <c r="E87" s="56">
        <v>0.9</v>
      </c>
      <c r="F87" s="57">
        <f t="shared" si="15"/>
        <v>1.07</v>
      </c>
      <c r="G87" s="63">
        <f t="shared" si="16"/>
        <v>1.07</v>
      </c>
      <c r="K87" s="20">
        <f t="shared" si="18"/>
        <v>0.9</v>
      </c>
      <c r="L87" s="38">
        <f t="shared" si="17"/>
        <v>0</v>
      </c>
      <c r="M87" s="38">
        <f t="shared" si="19"/>
        <v>1.07</v>
      </c>
      <c r="N87" s="38">
        <f t="shared" si="20"/>
        <v>1.07</v>
      </c>
    </row>
    <row r="88" spans="5:14" x14ac:dyDescent="0.25">
      <c r="E88" s="69">
        <v>0.65</v>
      </c>
      <c r="F88" s="57">
        <f t="shared" si="15"/>
        <v>1.29</v>
      </c>
      <c r="G88" s="63">
        <f t="shared" si="16"/>
        <v>1.355</v>
      </c>
      <c r="K88" s="20">
        <f t="shared" si="18"/>
        <v>0.6</v>
      </c>
      <c r="L88" s="38">
        <f t="shared" ref="L88:L89" si="21">(E88-ROUNDDOWN(E88,1))/0.1</f>
        <v>0.50000000000000044</v>
      </c>
      <c r="M88" s="38">
        <f t="shared" ref="M88:M89" si="22">SUMIF($E$27:$E$35,ROUNDDOWN(E88,1),$F$27:$F$35)</f>
        <v>0</v>
      </c>
      <c r="N88" s="38">
        <f t="shared" ref="N88:N89" si="23">SUMIF($E$27:$E$35,ROUNDUP(E88,1),$F$27:$F$35)</f>
        <v>1.29</v>
      </c>
    </row>
    <row r="89" spans="5:14" x14ac:dyDescent="0.25">
      <c r="E89" s="69">
        <v>1.5449999999999999</v>
      </c>
      <c r="F89" s="57">
        <f t="shared" si="15"/>
        <v>0.79</v>
      </c>
      <c r="G89" s="63">
        <f t="shared" si="16"/>
        <v>0.78100000000000003</v>
      </c>
      <c r="K89" s="20">
        <f t="shared" si="18"/>
        <v>1.5</v>
      </c>
      <c r="L89" s="38">
        <f t="shared" si="21"/>
        <v>0.44999999999999929</v>
      </c>
      <c r="M89" s="38">
        <f t="shared" si="22"/>
        <v>0.79</v>
      </c>
      <c r="N89" s="38">
        <f t="shared" si="23"/>
        <v>0</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60BCC-AF1E-4E0E-B508-462AB2CC7868}">
  <dimension ref="A1:AS98"/>
  <sheetViews>
    <sheetView zoomScale="85" zoomScaleNormal="85" workbookViewId="0">
      <selection activeCell="O23" sqref="O23:O24"/>
    </sheetView>
  </sheetViews>
  <sheetFormatPr defaultRowHeight="15" x14ac:dyDescent="0.25"/>
  <cols>
    <col min="2" max="2" width="19.140625" customWidth="1"/>
    <col min="5" max="45" width="10" customWidth="1"/>
  </cols>
  <sheetData>
    <row r="1" spans="1:45" x14ac:dyDescent="0.25">
      <c r="A1" s="27" t="s">
        <v>103</v>
      </c>
    </row>
    <row r="2" spans="1:45" x14ac:dyDescent="0.25">
      <c r="A2" s="27" t="s">
        <v>108</v>
      </c>
    </row>
    <row r="3" spans="1:45" x14ac:dyDescent="0.25">
      <c r="A3" s="27"/>
      <c r="B3" t="s">
        <v>107</v>
      </c>
      <c r="C3" s="26">
        <f>24*365</f>
        <v>8760</v>
      </c>
    </row>
    <row r="4" spans="1:45" x14ac:dyDescent="0.25">
      <c r="B4" t="s">
        <v>183</v>
      </c>
      <c r="C4" s="26">
        <v>100</v>
      </c>
    </row>
    <row r="5" spans="1:45" x14ac:dyDescent="0.25">
      <c r="B5" t="s">
        <v>153</v>
      </c>
      <c r="C5" s="26">
        <v>0.1</v>
      </c>
    </row>
    <row r="7" spans="1:45" x14ac:dyDescent="0.25">
      <c r="B7" t="s">
        <v>187</v>
      </c>
      <c r="C7" s="26">
        <v>0.8</v>
      </c>
    </row>
    <row r="9" spans="1:45" x14ac:dyDescent="0.25">
      <c r="B9" t="s">
        <v>163</v>
      </c>
      <c r="C9" s="26">
        <v>5</v>
      </c>
      <c r="E9">
        <v>5</v>
      </c>
      <c r="F9">
        <f>ROUND(E9+0.1,1)</f>
        <v>5.0999999999999996</v>
      </c>
      <c r="G9">
        <f t="shared" ref="G9:AS9" si="0">ROUND(F9+0.1,1)</f>
        <v>5.2</v>
      </c>
      <c r="H9">
        <f t="shared" si="0"/>
        <v>5.3</v>
      </c>
      <c r="I9">
        <f t="shared" si="0"/>
        <v>5.4</v>
      </c>
      <c r="J9">
        <f t="shared" si="0"/>
        <v>5.5</v>
      </c>
      <c r="K9">
        <f t="shared" si="0"/>
        <v>5.6</v>
      </c>
      <c r="L9">
        <f t="shared" si="0"/>
        <v>5.7</v>
      </c>
      <c r="M9">
        <f t="shared" si="0"/>
        <v>5.8</v>
      </c>
      <c r="N9">
        <f t="shared" si="0"/>
        <v>5.9</v>
      </c>
      <c r="O9">
        <f t="shared" si="0"/>
        <v>6</v>
      </c>
      <c r="P9">
        <f t="shared" si="0"/>
        <v>6.1</v>
      </c>
      <c r="Q9">
        <f t="shared" si="0"/>
        <v>6.2</v>
      </c>
      <c r="R9">
        <f t="shared" si="0"/>
        <v>6.3</v>
      </c>
      <c r="S9">
        <f t="shared" si="0"/>
        <v>6.4</v>
      </c>
      <c r="T9">
        <f t="shared" si="0"/>
        <v>6.5</v>
      </c>
      <c r="U9">
        <f t="shared" si="0"/>
        <v>6.6</v>
      </c>
      <c r="V9">
        <f t="shared" si="0"/>
        <v>6.7</v>
      </c>
      <c r="W9">
        <f t="shared" si="0"/>
        <v>6.8</v>
      </c>
      <c r="X9">
        <f t="shared" si="0"/>
        <v>6.9</v>
      </c>
      <c r="Y9">
        <f t="shared" si="0"/>
        <v>7</v>
      </c>
      <c r="Z9">
        <f t="shared" si="0"/>
        <v>7.1</v>
      </c>
      <c r="AA9">
        <f t="shared" si="0"/>
        <v>7.2</v>
      </c>
      <c r="AB9">
        <f t="shared" si="0"/>
        <v>7.3</v>
      </c>
      <c r="AC9">
        <f t="shared" si="0"/>
        <v>7.4</v>
      </c>
      <c r="AD9">
        <f t="shared" si="0"/>
        <v>7.5</v>
      </c>
      <c r="AE9">
        <f t="shared" si="0"/>
        <v>7.6</v>
      </c>
      <c r="AF9">
        <f t="shared" si="0"/>
        <v>7.7</v>
      </c>
      <c r="AG9">
        <f t="shared" si="0"/>
        <v>7.8</v>
      </c>
      <c r="AH9">
        <f t="shared" si="0"/>
        <v>7.9</v>
      </c>
      <c r="AI9">
        <f t="shared" si="0"/>
        <v>8</v>
      </c>
      <c r="AJ9">
        <f t="shared" si="0"/>
        <v>8.1</v>
      </c>
      <c r="AK9">
        <f t="shared" si="0"/>
        <v>8.1999999999999993</v>
      </c>
      <c r="AL9">
        <f t="shared" si="0"/>
        <v>8.3000000000000007</v>
      </c>
      <c r="AM9">
        <f t="shared" si="0"/>
        <v>8.4</v>
      </c>
      <c r="AN9">
        <f t="shared" si="0"/>
        <v>8.5</v>
      </c>
      <c r="AO9">
        <f t="shared" si="0"/>
        <v>8.6</v>
      </c>
      <c r="AP9">
        <f t="shared" si="0"/>
        <v>8.6999999999999993</v>
      </c>
      <c r="AQ9">
        <f t="shared" si="0"/>
        <v>8.8000000000000007</v>
      </c>
      <c r="AR9">
        <f t="shared" si="0"/>
        <v>8.9</v>
      </c>
      <c r="AS9">
        <f t="shared" si="0"/>
        <v>9</v>
      </c>
    </row>
    <row r="10" spans="1:45" x14ac:dyDescent="0.25">
      <c r="B10" t="s">
        <v>180</v>
      </c>
      <c r="C10" s="26">
        <f>'reference yield'!C20</f>
        <v>6.6805014347429177</v>
      </c>
      <c r="D10" s="28"/>
      <c r="E10" s="20">
        <f>E9*(LN(($C$16/$C$5))/LN(($C$4/$C$5)))</f>
        <v>5.178683282746448</v>
      </c>
      <c r="F10" s="20">
        <f t="shared" ref="F10:L10" si="1">F9*(LN(($C$16/$C$5))/LN(($C$4/$C$5)))</f>
        <v>5.2822569484013764</v>
      </c>
      <c r="G10" s="20">
        <f t="shared" si="1"/>
        <v>5.3858306140563057</v>
      </c>
      <c r="H10" s="20">
        <f t="shared" si="1"/>
        <v>5.489404279711235</v>
      </c>
      <c r="I10" s="20">
        <f t="shared" si="1"/>
        <v>5.5929779453661643</v>
      </c>
      <c r="J10" s="20">
        <f t="shared" si="1"/>
        <v>5.6965516110210928</v>
      </c>
      <c r="K10" s="20">
        <f t="shared" si="1"/>
        <v>5.8001252766760212</v>
      </c>
      <c r="L10" s="20">
        <f t="shared" si="1"/>
        <v>5.9036989423309505</v>
      </c>
      <c r="M10" s="20">
        <f t="shared" ref="M10" si="2">M9*(LN(($C$16/$C$5))/LN(($C$4/$C$5)))</f>
        <v>6.0072726079858798</v>
      </c>
      <c r="N10" s="20">
        <f t="shared" ref="N10" si="3">N9*(LN(($C$16/$C$5))/LN(($C$4/$C$5)))</f>
        <v>6.1108462736408091</v>
      </c>
      <c r="O10" s="20">
        <f t="shared" ref="O10" si="4">O9*(LN(($C$16/$C$5))/LN(($C$4/$C$5)))</f>
        <v>6.2144199392957375</v>
      </c>
      <c r="P10" s="20">
        <f t="shared" ref="P10" si="5">P9*(LN(($C$16/$C$5))/LN(($C$4/$C$5)))</f>
        <v>6.317993604950666</v>
      </c>
      <c r="Q10" s="20">
        <f t="shared" ref="Q10" si="6">Q9*(LN(($C$16/$C$5))/LN(($C$4/$C$5)))</f>
        <v>6.4215672706055953</v>
      </c>
      <c r="R10" s="20">
        <f t="shared" ref="R10" si="7">R9*(LN(($C$16/$C$5))/LN(($C$4/$C$5)))</f>
        <v>6.5251409362605246</v>
      </c>
      <c r="S10" s="20">
        <f t="shared" ref="S10" si="8">S9*(LN(($C$16/$C$5))/LN(($C$4/$C$5)))</f>
        <v>6.6287146019154539</v>
      </c>
      <c r="T10" s="20">
        <f t="shared" ref="T10" si="9">T9*(LN(($C$16/$C$5))/LN(($C$4/$C$5)))</f>
        <v>6.7322882675703823</v>
      </c>
      <c r="U10" s="20">
        <f t="shared" ref="U10" si="10">U9*(LN(($C$16/$C$5))/LN(($C$4/$C$5)))</f>
        <v>6.8358619332253108</v>
      </c>
      <c r="V10" s="20">
        <f t="shared" ref="V10" si="11">V9*(LN(($C$16/$C$5))/LN(($C$4/$C$5)))</f>
        <v>6.9394355988802401</v>
      </c>
      <c r="W10" s="20">
        <f t="shared" ref="W10" si="12">W9*(LN(($C$16/$C$5))/LN(($C$4/$C$5)))</f>
        <v>7.0430092645351694</v>
      </c>
      <c r="X10" s="20">
        <f t="shared" ref="X10" si="13">X9*(LN(($C$16/$C$5))/LN(($C$4/$C$5)))</f>
        <v>7.1465829301900987</v>
      </c>
      <c r="Y10" s="20">
        <f t="shared" ref="Y10" si="14">Y9*(LN(($C$16/$C$5))/LN(($C$4/$C$5)))</f>
        <v>7.2501565958450271</v>
      </c>
      <c r="Z10" s="20">
        <f t="shared" ref="Z10" si="15">Z9*(LN(($C$16/$C$5))/LN(($C$4/$C$5)))</f>
        <v>7.3537302614999556</v>
      </c>
      <c r="AA10" s="20">
        <f t="shared" ref="AA10" si="16">AA9*(LN(($C$16/$C$5))/LN(($C$4/$C$5)))</f>
        <v>7.4573039271548849</v>
      </c>
      <c r="AB10" s="20">
        <f t="shared" ref="AB10" si="17">AB9*(LN(($C$16/$C$5))/LN(($C$4/$C$5)))</f>
        <v>7.5608775928098142</v>
      </c>
      <c r="AC10" s="20">
        <f t="shared" ref="AC10" si="18">AC9*(LN(($C$16/$C$5))/LN(($C$4/$C$5)))</f>
        <v>7.6644512584647435</v>
      </c>
      <c r="AD10" s="20">
        <f t="shared" ref="AD10" si="19">AD9*(LN(($C$16/$C$5))/LN(($C$4/$C$5)))</f>
        <v>7.7680249241196719</v>
      </c>
      <c r="AE10" s="20">
        <f t="shared" ref="AE10" si="20">AE9*(LN(($C$16/$C$5))/LN(($C$4/$C$5)))</f>
        <v>7.8715985897746004</v>
      </c>
      <c r="AF10" s="20">
        <f t="shared" ref="AF10" si="21">AF9*(LN(($C$16/$C$5))/LN(($C$4/$C$5)))</f>
        <v>7.9751722554295297</v>
      </c>
      <c r="AG10" s="20">
        <f t="shared" ref="AG10" si="22">AG9*(LN(($C$16/$C$5))/LN(($C$4/$C$5)))</f>
        <v>8.0787459210844581</v>
      </c>
      <c r="AH10" s="20">
        <f t="shared" ref="AH10" si="23">AH9*(LN(($C$16/$C$5))/LN(($C$4/$C$5)))</f>
        <v>8.1823195867393874</v>
      </c>
      <c r="AI10" s="20">
        <f t="shared" ref="AI10" si="24">AI9*(LN(($C$16/$C$5))/LN(($C$4/$C$5)))</f>
        <v>8.2858932523943167</v>
      </c>
      <c r="AJ10" s="20">
        <f t="shared" ref="AJ10" si="25">AJ9*(LN(($C$16/$C$5))/LN(($C$4/$C$5)))</f>
        <v>8.389466918049246</v>
      </c>
      <c r="AK10" s="20">
        <f t="shared" ref="AK10" si="26">AK9*(LN(($C$16/$C$5))/LN(($C$4/$C$5)))</f>
        <v>8.4930405837041736</v>
      </c>
      <c r="AL10" s="20">
        <f t="shared" ref="AL10" si="27">AL9*(LN(($C$16/$C$5))/LN(($C$4/$C$5)))</f>
        <v>8.5966142493591047</v>
      </c>
      <c r="AM10" s="20">
        <f t="shared" ref="AM10" si="28">AM9*(LN(($C$16/$C$5))/LN(($C$4/$C$5)))</f>
        <v>8.7001879150140322</v>
      </c>
      <c r="AN10" s="20">
        <f t="shared" ref="AN10" si="29">AN9*(LN(($C$16/$C$5))/LN(($C$4/$C$5)))</f>
        <v>8.8037615806689615</v>
      </c>
      <c r="AO10" s="20">
        <f t="shared" ref="AO10" si="30">AO9*(LN(($C$16/$C$5))/LN(($C$4/$C$5)))</f>
        <v>8.9073352463238908</v>
      </c>
      <c r="AP10" s="20">
        <f t="shared" ref="AP10" si="31">AP9*(LN(($C$16/$C$5))/LN(($C$4/$C$5)))</f>
        <v>9.0109089119788184</v>
      </c>
      <c r="AQ10" s="20">
        <f t="shared" ref="AQ10" si="32">AQ9*(LN(($C$16/$C$5))/LN(($C$4/$C$5)))</f>
        <v>9.1144825776337495</v>
      </c>
      <c r="AR10" s="20">
        <f t="shared" ref="AR10" si="33">AR9*(LN(($C$16/$C$5))/LN(($C$4/$C$5)))</f>
        <v>9.218056243288677</v>
      </c>
      <c r="AS10" s="20">
        <f t="shared" ref="AS10" si="34">AS9*(LN(($C$16/$C$5))/LN(($C$4/$C$5)))</f>
        <v>9.3216299089436063</v>
      </c>
    </row>
    <row r="11" spans="1:45" x14ac:dyDescent="0.25">
      <c r="D11" s="28"/>
    </row>
    <row r="12" spans="1:45" x14ac:dyDescent="0.25">
      <c r="B12" t="s">
        <v>98</v>
      </c>
      <c r="C12" s="26">
        <v>2</v>
      </c>
      <c r="D12" s="28"/>
      <c r="E12" s="26">
        <v>2</v>
      </c>
      <c r="F12" s="26">
        <v>2</v>
      </c>
      <c r="G12" s="26">
        <v>2</v>
      </c>
      <c r="H12" s="26">
        <v>2</v>
      </c>
      <c r="I12" s="26">
        <v>2</v>
      </c>
      <c r="J12" s="26">
        <v>2</v>
      </c>
      <c r="K12" s="26">
        <v>2</v>
      </c>
      <c r="L12" s="26">
        <v>2</v>
      </c>
      <c r="M12" s="26">
        <v>2</v>
      </c>
      <c r="N12" s="26">
        <v>2</v>
      </c>
      <c r="O12" s="26">
        <v>2</v>
      </c>
      <c r="P12" s="26">
        <v>2</v>
      </c>
      <c r="Q12" s="26">
        <v>2</v>
      </c>
      <c r="R12" s="26">
        <v>2</v>
      </c>
      <c r="S12" s="26">
        <v>2</v>
      </c>
      <c r="T12" s="26">
        <v>2</v>
      </c>
      <c r="U12" s="26">
        <v>2</v>
      </c>
      <c r="V12" s="26">
        <v>2</v>
      </c>
      <c r="W12" s="26">
        <v>2</v>
      </c>
      <c r="X12" s="26">
        <v>2</v>
      </c>
      <c r="Y12" s="26">
        <v>2</v>
      </c>
      <c r="Z12" s="26">
        <v>2</v>
      </c>
      <c r="AA12" s="26">
        <v>2</v>
      </c>
      <c r="AB12" s="26">
        <v>2</v>
      </c>
      <c r="AC12" s="26">
        <v>2</v>
      </c>
      <c r="AD12" s="26">
        <v>2</v>
      </c>
      <c r="AE12" s="26">
        <v>2</v>
      </c>
      <c r="AF12" s="26">
        <v>2</v>
      </c>
      <c r="AG12" s="26">
        <v>2</v>
      </c>
      <c r="AH12" s="26">
        <v>2</v>
      </c>
      <c r="AI12" s="26">
        <v>2</v>
      </c>
      <c r="AJ12" s="26">
        <v>2</v>
      </c>
      <c r="AK12" s="26">
        <v>2</v>
      </c>
      <c r="AL12" s="26">
        <v>2</v>
      </c>
      <c r="AM12" s="26">
        <v>2</v>
      </c>
      <c r="AN12" s="26">
        <v>2</v>
      </c>
      <c r="AO12" s="26">
        <v>2</v>
      </c>
      <c r="AP12" s="26">
        <v>2</v>
      </c>
      <c r="AQ12" s="26">
        <v>2</v>
      </c>
      <c r="AR12" s="26">
        <v>2</v>
      </c>
      <c r="AS12" s="26">
        <v>2</v>
      </c>
    </row>
    <row r="13" spans="1:45" x14ac:dyDescent="0.25">
      <c r="B13" t="s">
        <v>105</v>
      </c>
      <c r="C13" s="26">
        <v>1.1200000000000001</v>
      </c>
      <c r="D13" s="28"/>
      <c r="E13" s="26">
        <v>1.1200000000000001</v>
      </c>
      <c r="F13" s="26">
        <v>1.1200000000000001</v>
      </c>
      <c r="G13" s="26">
        <v>1.1200000000000001</v>
      </c>
      <c r="H13" s="26">
        <v>1.1200000000000001</v>
      </c>
      <c r="I13" s="26">
        <v>1.1200000000000001</v>
      </c>
      <c r="J13" s="26">
        <v>1.1200000000000001</v>
      </c>
      <c r="K13" s="26">
        <v>1.1200000000000001</v>
      </c>
      <c r="L13" s="26">
        <v>1.1200000000000001</v>
      </c>
      <c r="M13" s="26">
        <v>1.1200000000000001</v>
      </c>
      <c r="N13" s="26">
        <v>1.1200000000000001</v>
      </c>
      <c r="O13" s="26">
        <v>1.1200000000000001</v>
      </c>
      <c r="P13" s="26">
        <v>1.1200000000000001</v>
      </c>
      <c r="Q13" s="26">
        <v>1.1200000000000001</v>
      </c>
      <c r="R13" s="26">
        <v>1.1200000000000001</v>
      </c>
      <c r="S13" s="26">
        <v>1.1200000000000001</v>
      </c>
      <c r="T13" s="26">
        <v>1.1200000000000001</v>
      </c>
      <c r="U13" s="26">
        <v>1.1200000000000001</v>
      </c>
      <c r="V13" s="26">
        <v>1.1200000000000001</v>
      </c>
      <c r="W13" s="26">
        <v>1.1200000000000001</v>
      </c>
      <c r="X13" s="26">
        <v>1.1200000000000001</v>
      </c>
      <c r="Y13" s="26">
        <v>1.1200000000000001</v>
      </c>
      <c r="Z13" s="26">
        <v>1.1200000000000001</v>
      </c>
      <c r="AA13" s="26">
        <v>1.1200000000000001</v>
      </c>
      <c r="AB13" s="26">
        <v>1.1200000000000001</v>
      </c>
      <c r="AC13" s="26">
        <v>1.1200000000000001</v>
      </c>
      <c r="AD13" s="26">
        <v>1.1200000000000001</v>
      </c>
      <c r="AE13" s="26">
        <v>1.1200000000000001</v>
      </c>
      <c r="AF13" s="26">
        <v>1.1200000000000001</v>
      </c>
      <c r="AG13" s="26">
        <v>1.1200000000000001</v>
      </c>
      <c r="AH13" s="26">
        <v>1.1200000000000001</v>
      </c>
      <c r="AI13" s="26">
        <v>1.1200000000000001</v>
      </c>
      <c r="AJ13" s="26">
        <v>1.1200000000000001</v>
      </c>
      <c r="AK13" s="26">
        <v>1.1200000000000001</v>
      </c>
      <c r="AL13" s="26">
        <v>1.1200000000000001</v>
      </c>
      <c r="AM13" s="26">
        <v>1.1200000000000001</v>
      </c>
      <c r="AN13" s="26">
        <v>1.1200000000000001</v>
      </c>
      <c r="AO13" s="26">
        <v>1.1200000000000001</v>
      </c>
      <c r="AP13" s="26">
        <v>1.1200000000000001</v>
      </c>
      <c r="AQ13" s="26">
        <v>1.1200000000000001</v>
      </c>
      <c r="AR13" s="26">
        <v>1.1200000000000001</v>
      </c>
      <c r="AS13" s="26">
        <v>1.1200000000000001</v>
      </c>
    </row>
    <row r="14" spans="1:45" x14ac:dyDescent="0.25">
      <c r="B14" t="s">
        <v>106</v>
      </c>
      <c r="C14" s="28">
        <f>C10*C13</f>
        <v>7.4821616069120687</v>
      </c>
      <c r="D14" s="28"/>
      <c r="E14" s="28">
        <f t="shared" ref="E14:AS14" si="35">E10*E13</f>
        <v>5.8001252766760221</v>
      </c>
      <c r="F14" s="28">
        <f t="shared" si="35"/>
        <v>5.9161277822095419</v>
      </c>
      <c r="G14" s="28">
        <f t="shared" si="35"/>
        <v>6.0321302877430627</v>
      </c>
      <c r="H14" s="28">
        <f t="shared" si="35"/>
        <v>6.1481327932765835</v>
      </c>
      <c r="I14" s="28">
        <f t="shared" si="35"/>
        <v>6.2641352988101042</v>
      </c>
      <c r="J14" s="28">
        <f t="shared" si="35"/>
        <v>6.3801378043436241</v>
      </c>
      <c r="K14" s="28">
        <f t="shared" si="35"/>
        <v>6.496140309877144</v>
      </c>
      <c r="L14" s="28">
        <f t="shared" si="35"/>
        <v>6.6121428154106656</v>
      </c>
      <c r="M14" s="28">
        <f t="shared" si="35"/>
        <v>6.7281453209441864</v>
      </c>
      <c r="N14" s="28">
        <f t="shared" si="35"/>
        <v>6.8441478264777071</v>
      </c>
      <c r="O14" s="28">
        <f t="shared" si="35"/>
        <v>6.960150332011227</v>
      </c>
      <c r="P14" s="28">
        <f t="shared" si="35"/>
        <v>7.0761528375447469</v>
      </c>
      <c r="Q14" s="28">
        <f t="shared" si="35"/>
        <v>7.1921553430782676</v>
      </c>
      <c r="R14" s="28">
        <f t="shared" si="35"/>
        <v>7.3081578486117884</v>
      </c>
      <c r="S14" s="28">
        <f t="shared" si="35"/>
        <v>7.4241603541453092</v>
      </c>
      <c r="T14" s="28">
        <f t="shared" si="35"/>
        <v>7.540162859678829</v>
      </c>
      <c r="U14" s="28">
        <f t="shared" si="35"/>
        <v>7.6561653652123489</v>
      </c>
      <c r="V14" s="28">
        <f t="shared" si="35"/>
        <v>7.7721678707458697</v>
      </c>
      <c r="W14" s="28">
        <f t="shared" si="35"/>
        <v>7.8881703762793904</v>
      </c>
      <c r="X14" s="28">
        <f t="shared" si="35"/>
        <v>8.0041728818129112</v>
      </c>
      <c r="Y14" s="28">
        <f t="shared" si="35"/>
        <v>8.120175387346432</v>
      </c>
      <c r="Z14" s="28">
        <f t="shared" si="35"/>
        <v>8.2361778928799509</v>
      </c>
      <c r="AA14" s="28">
        <f t="shared" si="35"/>
        <v>8.3521803984134717</v>
      </c>
      <c r="AB14" s="28">
        <f t="shared" si="35"/>
        <v>8.4681829039469925</v>
      </c>
      <c r="AC14" s="28">
        <f t="shared" si="35"/>
        <v>8.5841854094805132</v>
      </c>
      <c r="AD14" s="28">
        <f t="shared" si="35"/>
        <v>8.700187915014034</v>
      </c>
      <c r="AE14" s="28">
        <f t="shared" si="35"/>
        <v>8.816190420547553</v>
      </c>
      <c r="AF14" s="28">
        <f t="shared" si="35"/>
        <v>8.9321929260810737</v>
      </c>
      <c r="AG14" s="28">
        <f t="shared" si="35"/>
        <v>9.0481954316145945</v>
      </c>
      <c r="AH14" s="28">
        <f t="shared" si="35"/>
        <v>9.1641979371481153</v>
      </c>
      <c r="AI14" s="28">
        <f t="shared" si="35"/>
        <v>9.280200442681636</v>
      </c>
      <c r="AJ14" s="28">
        <f t="shared" si="35"/>
        <v>9.3962029482151568</v>
      </c>
      <c r="AK14" s="28">
        <f t="shared" si="35"/>
        <v>9.5122054537486758</v>
      </c>
      <c r="AL14" s="28">
        <f t="shared" si="35"/>
        <v>9.6282079592821983</v>
      </c>
      <c r="AM14" s="28">
        <f t="shared" si="35"/>
        <v>9.7442104648157173</v>
      </c>
      <c r="AN14" s="28">
        <f t="shared" si="35"/>
        <v>9.860212970349238</v>
      </c>
      <c r="AO14" s="28">
        <f t="shared" si="35"/>
        <v>9.9762154758827588</v>
      </c>
      <c r="AP14" s="28">
        <f t="shared" si="35"/>
        <v>10.092217981416278</v>
      </c>
      <c r="AQ14" s="28">
        <f t="shared" si="35"/>
        <v>10.2082204869498</v>
      </c>
      <c r="AR14" s="28">
        <f t="shared" si="35"/>
        <v>10.324222992483319</v>
      </c>
      <c r="AS14" s="28">
        <f t="shared" si="35"/>
        <v>10.44022549801684</v>
      </c>
    </row>
    <row r="15" spans="1:45" x14ac:dyDescent="0.25">
      <c r="D15" s="28"/>
    </row>
    <row r="16" spans="1:45" x14ac:dyDescent="0.25">
      <c r="B16" t="s">
        <v>181</v>
      </c>
      <c r="C16">
        <v>128</v>
      </c>
      <c r="D16" s="28"/>
      <c r="E16">
        <v>128</v>
      </c>
      <c r="F16">
        <v>128</v>
      </c>
      <c r="G16">
        <v>128</v>
      </c>
      <c r="H16">
        <v>128</v>
      </c>
      <c r="I16">
        <v>128</v>
      </c>
      <c r="J16">
        <v>128</v>
      </c>
      <c r="K16">
        <v>128</v>
      </c>
      <c r="L16">
        <v>128</v>
      </c>
      <c r="M16">
        <v>128</v>
      </c>
      <c r="N16">
        <v>128</v>
      </c>
      <c r="O16">
        <v>128</v>
      </c>
      <c r="P16">
        <v>128</v>
      </c>
      <c r="Q16">
        <v>128</v>
      </c>
      <c r="R16">
        <v>128</v>
      </c>
      <c r="S16">
        <v>128</v>
      </c>
      <c r="T16">
        <v>128</v>
      </c>
      <c r="U16">
        <v>128</v>
      </c>
      <c r="V16">
        <v>128</v>
      </c>
      <c r="W16">
        <v>128</v>
      </c>
      <c r="X16">
        <v>128</v>
      </c>
      <c r="Y16">
        <v>128</v>
      </c>
      <c r="Z16">
        <v>128</v>
      </c>
      <c r="AA16">
        <v>128</v>
      </c>
      <c r="AB16">
        <v>128</v>
      </c>
      <c r="AC16">
        <v>128</v>
      </c>
      <c r="AD16">
        <v>128</v>
      </c>
      <c r="AE16">
        <v>128</v>
      </c>
      <c r="AF16">
        <v>128</v>
      </c>
      <c r="AG16">
        <v>128</v>
      </c>
      <c r="AH16">
        <v>128</v>
      </c>
      <c r="AI16">
        <v>128</v>
      </c>
      <c r="AJ16">
        <v>128</v>
      </c>
      <c r="AK16">
        <v>128</v>
      </c>
      <c r="AL16">
        <v>128</v>
      </c>
      <c r="AM16">
        <v>128</v>
      </c>
      <c r="AN16">
        <v>128</v>
      </c>
      <c r="AO16">
        <v>128</v>
      </c>
      <c r="AP16">
        <v>128</v>
      </c>
      <c r="AQ16">
        <v>128</v>
      </c>
      <c r="AR16">
        <v>128</v>
      </c>
      <c r="AS16">
        <v>128</v>
      </c>
    </row>
    <row r="17" spans="1:45" x14ac:dyDescent="0.25">
      <c r="B17" t="s">
        <v>182</v>
      </c>
      <c r="C17">
        <v>3</v>
      </c>
      <c r="D17" s="28"/>
      <c r="E17">
        <v>3</v>
      </c>
      <c r="F17">
        <v>3</v>
      </c>
      <c r="G17">
        <v>3</v>
      </c>
      <c r="H17">
        <v>3</v>
      </c>
      <c r="I17">
        <v>3</v>
      </c>
      <c r="J17">
        <v>3</v>
      </c>
      <c r="K17">
        <v>3</v>
      </c>
      <c r="L17">
        <v>3</v>
      </c>
      <c r="M17">
        <v>3</v>
      </c>
      <c r="N17">
        <v>3</v>
      </c>
      <c r="O17">
        <v>3</v>
      </c>
      <c r="P17">
        <v>3</v>
      </c>
      <c r="Q17">
        <v>3</v>
      </c>
      <c r="R17">
        <v>3</v>
      </c>
      <c r="S17">
        <v>3</v>
      </c>
      <c r="T17">
        <v>3</v>
      </c>
      <c r="U17">
        <v>3</v>
      </c>
      <c r="V17">
        <v>3</v>
      </c>
      <c r="W17">
        <v>3</v>
      </c>
      <c r="X17">
        <v>3</v>
      </c>
      <c r="Y17">
        <v>3</v>
      </c>
      <c r="Z17">
        <v>3</v>
      </c>
      <c r="AA17">
        <v>3</v>
      </c>
      <c r="AB17">
        <v>3</v>
      </c>
      <c r="AC17">
        <v>3</v>
      </c>
      <c r="AD17">
        <v>3</v>
      </c>
      <c r="AE17">
        <v>3</v>
      </c>
      <c r="AF17">
        <v>3</v>
      </c>
      <c r="AG17">
        <v>3</v>
      </c>
      <c r="AH17">
        <v>3</v>
      </c>
      <c r="AI17">
        <v>3</v>
      </c>
      <c r="AJ17">
        <v>3</v>
      </c>
      <c r="AK17">
        <v>3</v>
      </c>
      <c r="AL17">
        <v>3</v>
      </c>
      <c r="AM17">
        <v>3</v>
      </c>
      <c r="AN17">
        <v>3</v>
      </c>
      <c r="AO17">
        <v>3</v>
      </c>
      <c r="AP17">
        <v>3</v>
      </c>
      <c r="AQ17">
        <v>3</v>
      </c>
      <c r="AR17">
        <v>3</v>
      </c>
      <c r="AS17">
        <v>3</v>
      </c>
    </row>
    <row r="18" spans="1:45" x14ac:dyDescent="0.25">
      <c r="F18" s="25"/>
    </row>
    <row r="19" spans="1:45" x14ac:dyDescent="0.25">
      <c r="B19" t="s">
        <v>184</v>
      </c>
      <c r="C19" s="25">
        <f>SUM(C57:C85)</f>
        <v>9716840.5663600191</v>
      </c>
      <c r="D19" s="25"/>
      <c r="E19" s="25">
        <f t="shared" ref="E19:AS19" si="36">SUM(E57:E85)</f>
        <v>5805028.6768421531</v>
      </c>
      <c r="F19" s="25">
        <f t="shared" si="36"/>
        <v>6077474.4472629866</v>
      </c>
      <c r="G19" s="25">
        <f t="shared" si="36"/>
        <v>6351046.0394515311</v>
      </c>
      <c r="H19" s="25">
        <f t="shared" si="36"/>
        <v>6625313.161294302</v>
      </c>
      <c r="I19" s="25">
        <f t="shared" si="36"/>
        <v>6899867.5699522262</v>
      </c>
      <c r="J19" s="25">
        <f t="shared" si="36"/>
        <v>7174323.8641581982</v>
      </c>
      <c r="K19" s="25">
        <f t="shared" si="36"/>
        <v>7448319.9320829026</v>
      </c>
      <c r="L19" s="25">
        <f t="shared" si="36"/>
        <v>7721517.0933659784</v>
      </c>
      <c r="M19" s="25">
        <f t="shared" si="36"/>
        <v>7993599.9729844807</v>
      </c>
      <c r="N19" s="25">
        <f t="shared" si="36"/>
        <v>8264276.1430810839</v>
      </c>
      <c r="O19" s="25">
        <f t="shared" si="36"/>
        <v>8533275.5669337139</v>
      </c>
      <c r="P19" s="25">
        <f t="shared" si="36"/>
        <v>8800349.8770944364</v>
      </c>
      <c r="Q19" s="25">
        <f t="shared" si="36"/>
        <v>9065271.5174866151</v>
      </c>
      <c r="R19" s="25">
        <f t="shared" si="36"/>
        <v>9327832.7770076916</v>
      </c>
      <c r="S19" s="25">
        <f t="shared" si="36"/>
        <v>9587844.7399897501</v>
      </c>
      <c r="T19" s="25">
        <f t="shared" si="36"/>
        <v>9845136.1767412238</v>
      </c>
      <c r="U19" s="25">
        <f t="shared" si="36"/>
        <v>10099552.395334912</v>
      </c>
      <c r="V19" s="25">
        <f t="shared" si="36"/>
        <v>10350954.073812084</v>
      </c>
      <c r="W19" s="25">
        <f t="shared" si="36"/>
        <v>10599216.09002923</v>
      </c>
      <c r="X19" s="25">
        <f t="shared" si="36"/>
        <v>10844226.364471743</v>
      </c>
      <c r="Y19" s="25">
        <f t="shared" si="36"/>
        <v>11085884.729490878</v>
      </c>
      <c r="Z19" s="25">
        <f t="shared" si="36"/>
        <v>11324101.836584538</v>
      </c>
      <c r="AA19" s="25">
        <f t="shared" si="36"/>
        <v>11558798.111542318</v>
      </c>
      <c r="AB19" s="25">
        <f t="shared" si="36"/>
        <v>11789902.765520001</v>
      </c>
      <c r="AC19" s="25">
        <f t="shared" si="36"/>
        <v>12017352.868410608</v>
      </c>
      <c r="AD19" s="25">
        <f t="shared" si="36"/>
        <v>12241092.489253962</v>
      </c>
      <c r="AE19" s="25">
        <f t="shared" si="36"/>
        <v>12461071.906890865</v>
      </c>
      <c r="AF19" s="25">
        <f t="shared" si="36"/>
        <v>12677246.892637316</v>
      </c>
      <c r="AG19" s="25">
        <f t="shared" si="36"/>
        <v>12889578.065443737</v>
      </c>
      <c r="AH19" s="25">
        <f t="shared" si="36"/>
        <v>13098030.318825595</v>
      </c>
      <c r="AI19" s="25">
        <f t="shared" si="36"/>
        <v>13302572.31781413</v>
      </c>
      <c r="AJ19" s="25">
        <f t="shared" si="36"/>
        <v>13503176.063284239</v>
      </c>
      <c r="AK19" s="25">
        <f t="shared" si="36"/>
        <v>13699816.52027311</v>
      </c>
      <c r="AL19" s="25">
        <f t="shared" si="36"/>
        <v>13892471.306305392</v>
      </c>
      <c r="AM19" s="25">
        <f t="shared" si="36"/>
        <v>14081120.435284438</v>
      </c>
      <c r="AN19" s="25">
        <f t="shared" si="36"/>
        <v>14265746.112186262</v>
      </c>
      <c r="AO19" s="25">
        <f t="shared" si="36"/>
        <v>14446332.57359341</v>
      </c>
      <c r="AP19" s="25">
        <f t="shared" si="36"/>
        <v>14622865.969018904</v>
      </c>
      <c r="AQ19" s="25">
        <f t="shared" si="36"/>
        <v>14795334.277982658</v>
      </c>
      <c r="AR19" s="25">
        <f t="shared" si="36"/>
        <v>14963727.257900989</v>
      </c>
      <c r="AS19" s="25">
        <f t="shared" si="36"/>
        <v>15128036.418021232</v>
      </c>
    </row>
    <row r="20" spans="1:45" x14ac:dyDescent="0.25">
      <c r="B20" t="s">
        <v>185</v>
      </c>
      <c r="C20" s="25">
        <f>C19/C17</f>
        <v>3238946.8554533399</v>
      </c>
      <c r="D20" s="25"/>
      <c r="E20" s="25">
        <f t="shared" ref="E20:K20" si="37">E19/E17</f>
        <v>1935009.5589473844</v>
      </c>
      <c r="F20" s="25">
        <f t="shared" si="37"/>
        <v>2025824.8157543289</v>
      </c>
      <c r="G20" s="25">
        <f t="shared" si="37"/>
        <v>2117015.3464838439</v>
      </c>
      <c r="H20" s="25">
        <f t="shared" si="37"/>
        <v>2208437.720431434</v>
      </c>
      <c r="I20" s="25">
        <f t="shared" si="37"/>
        <v>2299955.8566507422</v>
      </c>
      <c r="J20" s="25">
        <f t="shared" si="37"/>
        <v>2391441.2880527326</v>
      </c>
      <c r="K20" s="25">
        <f t="shared" si="37"/>
        <v>2482773.310694301</v>
      </c>
      <c r="L20" s="25">
        <f t="shared" ref="L20" si="38">L19/L17</f>
        <v>2573839.031121993</v>
      </c>
      <c r="M20" s="25">
        <f t="shared" ref="M20" si="39">M19/M17</f>
        <v>2664533.3243281604</v>
      </c>
      <c r="N20" s="25">
        <f t="shared" ref="N20" si="40">N19/N17</f>
        <v>2754758.7143603615</v>
      </c>
      <c r="O20" s="25">
        <f t="shared" ref="O20" si="41">O19/O17</f>
        <v>2844425.1889779046</v>
      </c>
      <c r="P20" s="25">
        <f t="shared" ref="P20" si="42">P19/P17</f>
        <v>2933449.959031479</v>
      </c>
      <c r="Q20" s="25">
        <f t="shared" ref="Q20" si="43">Q19/Q17</f>
        <v>3021757.1724955384</v>
      </c>
      <c r="R20" s="25">
        <f t="shared" ref="R20" si="44">R19/R17</f>
        <v>3109277.592335897</v>
      </c>
      <c r="S20" s="25">
        <f t="shared" ref="S20" si="45">S19/S17</f>
        <v>3195948.24666325</v>
      </c>
      <c r="T20" s="25">
        <f t="shared" ref="T20" si="46">T19/T17</f>
        <v>3281712.0589137413</v>
      </c>
      <c r="U20" s="25">
        <f t="shared" ref="U20" si="47">U19/U17</f>
        <v>3366517.4651116375</v>
      </c>
      <c r="V20" s="25">
        <f t="shared" ref="V20" si="48">V19/V17</f>
        <v>3450318.0246040281</v>
      </c>
      <c r="W20" s="25">
        <f t="shared" ref="W20" si="49">W19/W17</f>
        <v>3533072.0300097433</v>
      </c>
      <c r="X20" s="25">
        <f t="shared" ref="X20" si="50">X19/X17</f>
        <v>3614742.121490581</v>
      </c>
      <c r="Y20" s="25">
        <f t="shared" ref="Y20" si="51">Y19/Y17</f>
        <v>3695294.9098302927</v>
      </c>
      <c r="Z20" s="25">
        <f t="shared" ref="Z20" si="52">Z19/Z17</f>
        <v>3774700.6121948459</v>
      </c>
      <c r="AA20" s="25">
        <f t="shared" ref="AA20" si="53">AA19/AA17</f>
        <v>3852932.7038474395</v>
      </c>
      <c r="AB20" s="25">
        <f t="shared" ref="AB20" si="54">AB19/AB17</f>
        <v>3929967.5885066669</v>
      </c>
      <c r="AC20" s="25">
        <f t="shared" ref="AC20" si="55">AC19/AC17</f>
        <v>4005784.2894702028</v>
      </c>
      <c r="AD20" s="25">
        <f t="shared" ref="AD20" si="56">AD19/AD17</f>
        <v>4080364.1630846541</v>
      </c>
      <c r="AE20" s="25">
        <f t="shared" ref="AE20" si="57">AE19/AE17</f>
        <v>4153690.6356302886</v>
      </c>
      <c r="AF20" s="25">
        <f t="shared" ref="AF20" si="58">AF19/AF17</f>
        <v>4225748.964212439</v>
      </c>
      <c r="AG20" s="25">
        <f t="shared" ref="AG20" si="59">AG19/AG17</f>
        <v>4296526.0218145791</v>
      </c>
      <c r="AH20" s="25">
        <f t="shared" ref="AH20" si="60">AH19/AH17</f>
        <v>4366010.106275198</v>
      </c>
      <c r="AI20" s="25">
        <f t="shared" ref="AI20" si="61">AI19/AI17</f>
        <v>4434190.7726047104</v>
      </c>
      <c r="AJ20" s="25">
        <f t="shared" ref="AJ20" si="62">AJ19/AJ17</f>
        <v>4501058.6877614129</v>
      </c>
      <c r="AK20" s="25">
        <f t="shared" ref="AK20" si="63">AK19/AK17</f>
        <v>4566605.5067577036</v>
      </c>
      <c r="AL20" s="25">
        <f t="shared" ref="AL20" si="64">AL19/AL17</f>
        <v>4630823.7687684642</v>
      </c>
      <c r="AM20" s="25">
        <f t="shared" ref="AM20" si="65">AM19/AM17</f>
        <v>4693706.8117614789</v>
      </c>
      <c r="AN20" s="25">
        <f t="shared" ref="AN20" si="66">AN19/AN17</f>
        <v>4755248.7040620875</v>
      </c>
      <c r="AO20" s="25">
        <f t="shared" ref="AO20" si="67">AO19/AO17</f>
        <v>4815444.1911978032</v>
      </c>
      <c r="AP20" s="25">
        <f t="shared" ref="AP20" si="68">AP19/AP17</f>
        <v>4874288.6563396351</v>
      </c>
      <c r="AQ20" s="25">
        <f t="shared" ref="AQ20" si="69">AQ19/AQ17</f>
        <v>4931778.0926608862</v>
      </c>
      <c r="AR20" s="25">
        <f t="shared" ref="AR20" si="70">AR19/AR17</f>
        <v>4987909.0859669959</v>
      </c>
      <c r="AS20" s="25">
        <f t="shared" ref="AS20" si="71">AS19/AS17</f>
        <v>5042678.806007077</v>
      </c>
    </row>
    <row r="21" spans="1:45" x14ac:dyDescent="0.25">
      <c r="F21" s="25"/>
    </row>
    <row r="22" spans="1:45" x14ac:dyDescent="0.25">
      <c r="B22" t="s">
        <v>186</v>
      </c>
      <c r="C22" s="25">
        <f>C20*$C$7</f>
        <v>2591157.4843626721</v>
      </c>
      <c r="E22" s="25">
        <f>E20*$C$7</f>
        <v>1548007.6471579075</v>
      </c>
      <c r="F22" s="25">
        <f t="shared" ref="F22:AS22" si="72">F20*$C$7</f>
        <v>1620659.8526034632</v>
      </c>
      <c r="G22" s="25">
        <f t="shared" si="72"/>
        <v>1693612.2771870752</v>
      </c>
      <c r="H22" s="25">
        <f t="shared" si="72"/>
        <v>1766750.1763451472</v>
      </c>
      <c r="I22" s="25">
        <f t="shared" si="72"/>
        <v>1839964.6853205939</v>
      </c>
      <c r="J22" s="25">
        <f t="shared" si="72"/>
        <v>1913153.0304421862</v>
      </c>
      <c r="K22" s="25">
        <f t="shared" si="72"/>
        <v>1986218.6485554408</v>
      </c>
      <c r="L22" s="25">
        <f t="shared" si="72"/>
        <v>2059071.2248975944</v>
      </c>
      <c r="M22" s="25">
        <f t="shared" si="72"/>
        <v>2131626.6594625283</v>
      </c>
      <c r="N22" s="25">
        <f t="shared" si="72"/>
        <v>2203806.9714882891</v>
      </c>
      <c r="O22" s="25">
        <f t="shared" si="72"/>
        <v>2275540.1511823237</v>
      </c>
      <c r="P22" s="25">
        <f t="shared" si="72"/>
        <v>2346759.9672251833</v>
      </c>
      <c r="Q22" s="25">
        <f t="shared" si="72"/>
        <v>2417405.7379964306</v>
      </c>
      <c r="R22" s="25">
        <f t="shared" si="72"/>
        <v>2487422.0738687175</v>
      </c>
      <c r="S22" s="25">
        <f t="shared" si="72"/>
        <v>2556758.5973306</v>
      </c>
      <c r="T22" s="25">
        <f t="shared" si="72"/>
        <v>2625369.6471309932</v>
      </c>
      <c r="U22" s="25">
        <f t="shared" si="72"/>
        <v>2693213.9720893102</v>
      </c>
      <c r="V22" s="25">
        <f t="shared" si="72"/>
        <v>2760254.4196832227</v>
      </c>
      <c r="W22" s="25">
        <f t="shared" si="72"/>
        <v>2826457.624007795</v>
      </c>
      <c r="X22" s="25">
        <f t="shared" si="72"/>
        <v>2891793.697192465</v>
      </c>
      <c r="Y22" s="25">
        <f t="shared" si="72"/>
        <v>2956235.9278642344</v>
      </c>
      <c r="Z22" s="25">
        <f t="shared" si="72"/>
        <v>3019760.4897558768</v>
      </c>
      <c r="AA22" s="25">
        <f t="shared" si="72"/>
        <v>3082346.1630779519</v>
      </c>
      <c r="AB22" s="25">
        <f t="shared" si="72"/>
        <v>3143974.0708053336</v>
      </c>
      <c r="AC22" s="25">
        <f t="shared" si="72"/>
        <v>3204627.4315761626</v>
      </c>
      <c r="AD22" s="25">
        <f t="shared" si="72"/>
        <v>3264291.3304677233</v>
      </c>
      <c r="AE22" s="25">
        <f t="shared" si="72"/>
        <v>3322952.508504231</v>
      </c>
      <c r="AF22" s="25">
        <f t="shared" si="72"/>
        <v>3380599.1713699512</v>
      </c>
      <c r="AG22" s="25">
        <f t="shared" si="72"/>
        <v>3437220.8174516633</v>
      </c>
      <c r="AH22" s="25">
        <f t="shared" si="72"/>
        <v>3492808.0850201584</v>
      </c>
      <c r="AI22" s="25">
        <f t="shared" si="72"/>
        <v>3547352.6180837685</v>
      </c>
      <c r="AJ22" s="25">
        <f t="shared" si="72"/>
        <v>3600846.9502091305</v>
      </c>
      <c r="AK22" s="25">
        <f t="shared" si="72"/>
        <v>3653284.4054061631</v>
      </c>
      <c r="AL22" s="25">
        <f t="shared" si="72"/>
        <v>3704659.0150147714</v>
      </c>
      <c r="AM22" s="25">
        <f t="shared" si="72"/>
        <v>3754965.4494091831</v>
      </c>
      <c r="AN22" s="25">
        <f t="shared" si="72"/>
        <v>3804198.9632496703</v>
      </c>
      <c r="AO22" s="25">
        <f t="shared" si="72"/>
        <v>3852355.3529582429</v>
      </c>
      <c r="AP22" s="25">
        <f t="shared" si="72"/>
        <v>3899430.9250717084</v>
      </c>
      <c r="AQ22" s="25">
        <f t="shared" si="72"/>
        <v>3945422.4741287092</v>
      </c>
      <c r="AR22" s="25">
        <f t="shared" si="72"/>
        <v>3990327.2687735967</v>
      </c>
      <c r="AS22" s="25">
        <f t="shared" si="72"/>
        <v>4034143.0448056618</v>
      </c>
    </row>
    <row r="23" spans="1:45" x14ac:dyDescent="0.25">
      <c r="F23" s="25"/>
    </row>
    <row r="24" spans="1:45" x14ac:dyDescent="0.25">
      <c r="F24" s="25"/>
    </row>
    <row r="25" spans="1:45" x14ac:dyDescent="0.25">
      <c r="B25" t="s">
        <v>104</v>
      </c>
      <c r="F25" s="25"/>
    </row>
    <row r="26" spans="1:45" x14ac:dyDescent="0.25">
      <c r="A26">
        <v>1</v>
      </c>
      <c r="B26" s="26">
        <v>0</v>
      </c>
      <c r="C26" s="24">
        <f>_xlfn.WEIBULL.DIST(A26,$C$12,$C$14, TRUE)-SUM($C$25:C25)</f>
        <v>1.770405624383764E-2</v>
      </c>
      <c r="D26" s="68">
        <f>_xlfn.WEIBULL.DIST(A26,$C$12,$C$14, TRUE)</f>
        <v>1.770405624383764E-2</v>
      </c>
      <c r="E26" s="24">
        <f>_xlfn.WEIBULL.DIST($A26,E$12,E$14, TRUE)-SUM(E$25:E25)</f>
        <v>2.9287782380876825E-2</v>
      </c>
      <c r="F26" s="24">
        <f>_xlfn.WEIBULL.DIST($A26,F$12,F$14, TRUE)-SUM(F$25:F25)</f>
        <v>2.8166674412328896E-2</v>
      </c>
      <c r="G26" s="24">
        <f>_xlfn.WEIBULL.DIST($A26,G$12,G$14, TRUE)-SUM(G$25:G25)</f>
        <v>2.7108435857790991E-2</v>
      </c>
      <c r="H26" s="24">
        <f>_xlfn.WEIBULL.DIST($A26,H$12,H$14, TRUE)-SUM(H$25:H25)</f>
        <v>2.6108473470115929E-2</v>
      </c>
      <c r="I26" s="24">
        <f>_xlfn.WEIBULL.DIST($A26,I$12,I$14, TRUE)-SUM(I$25:I25)</f>
        <v>2.5162604059406155E-2</v>
      </c>
      <c r="J26" s="24">
        <f>_xlfn.WEIBULL.DIST($A26,J$12,J$14, TRUE)-SUM(J$25:J25)</f>
        <v>2.4267011534915481E-2</v>
      </c>
      <c r="K26" s="24">
        <f>_xlfn.WEIBULL.DIST($A26,K$12,K$14, TRUE)-SUM(K$25:K25)</f>
        <v>2.3418209082934405E-2</v>
      </c>
      <c r="L26" s="24">
        <f>_xlfn.WEIBULL.DIST($A26,L$12,L$14, TRUE)-SUM(L$25:L25)</f>
        <v>2.2613005794004808E-2</v>
      </c>
      <c r="M26" s="24">
        <f>_xlfn.WEIBULL.DIST($A26,M$12,M$14, TRUE)-SUM(M$25:M25)</f>
        <v>2.1848477153883342E-2</v>
      </c>
      <c r="N26" s="24">
        <f>_xlfn.WEIBULL.DIST($A26,N$12,N$14, TRUE)-SUM(N$25:N25)</f>
        <v>2.1121938897565681E-2</v>
      </c>
      <c r="O26" s="24">
        <f>_xlfn.WEIBULL.DIST($A26,O$12,O$14, TRUE)-SUM(O$25:O25)</f>
        <v>2.0430923797185897E-2</v>
      </c>
      <c r="P26" s="24">
        <f>_xlfn.WEIBULL.DIST($A26,P$12,P$14, TRUE)-SUM(P$25:P25)</f>
        <v>1.9773161014991332E-2</v>
      </c>
      <c r="Q26" s="24">
        <f>_xlfn.WEIBULL.DIST($A26,Q$12,Q$14, TRUE)-SUM(Q$25:Q25)</f>
        <v>1.9146557703726391E-2</v>
      </c>
      <c r="R26" s="24">
        <f>_xlfn.WEIBULL.DIST($A26,R$12,R$14, TRUE)-SUM(R$25:R25)</f>
        <v>1.8549182580167894E-2</v>
      </c>
      <c r="S26" s="24">
        <f>_xlfn.WEIBULL.DIST($A26,S$12,S$14, TRUE)-SUM(S$25:S25)</f>
        <v>1.7979251234497652E-2</v>
      </c>
      <c r="T26" s="24">
        <f>_xlfn.WEIBULL.DIST($A26,T$12,T$14, TRUE)-SUM(T$25:T25)</f>
        <v>1.743511296971564E-2</v>
      </c>
      <c r="U26" s="24">
        <f>_xlfn.WEIBULL.DIST($A26,U$12,U$14, TRUE)-SUM(U$25:U25)</f>
        <v>1.6915238992248175E-2</v>
      </c>
      <c r="V26" s="24">
        <f>_xlfn.WEIBULL.DIST($A26,V$12,V$14, TRUE)-SUM(V$25:V25)</f>
        <v>1.6418211798005799E-2</v>
      </c>
      <c r="W26" s="24">
        <f>_xlfn.WEIBULL.DIST($A26,W$12,W$14, TRUE)-SUM(W$25:W25)</f>
        <v>1.5942715617988865E-2</v>
      </c>
      <c r="X26" s="24">
        <f>_xlfn.WEIBULL.DIST($A26,X$12,X$14, TRUE)-SUM(X$25:X25)</f>
        <v>1.5487527804621398E-2</v>
      </c>
      <c r="Y26" s="24">
        <f>_xlfn.WEIBULL.DIST($A26,Y$12,Y$14, TRUE)-SUM(Y$25:Y25)</f>
        <v>1.5051511054731407E-2</v>
      </c>
      <c r="Z26" s="24">
        <f>_xlfn.WEIBULL.DIST($A26,Z$12,Z$14, TRUE)-SUM(Z$25:Z25)</f>
        <v>1.4633606377836006E-2</v>
      </c>
      <c r="AA26" s="24">
        <f>_xlfn.WEIBULL.DIST($A26,AA$12,AA$14, TRUE)-SUM(AA$25:AA25)</f>
        <v>1.4232826729425632E-2</v>
      </c>
      <c r="AB26" s="24">
        <f>_xlfn.WEIBULL.DIST($A26,AB$12,AB$14, TRUE)-SUM(AB$25:AB25)</f>
        <v>1.3848251238520286E-2</v>
      </c>
      <c r="AC26" s="24">
        <f>_xlfn.WEIBULL.DIST($A26,AC$12,AC$14, TRUE)-SUM(AC$25:AC25)</f>
        <v>1.3479019967099369E-2</v>
      </c>
      <c r="AD26" s="24">
        <f>_xlfn.WEIBULL.DIST($A26,AD$12,AD$14, TRUE)-SUM(AD$25:AD25)</f>
        <v>1.3124329146263256E-2</v>
      </c>
      <c r="AE26" s="24">
        <f>_xlfn.WEIBULL.DIST($A26,AE$12,AE$14, TRUE)-SUM(AE$25:AE25)</f>
        <v>1.278342684031801E-2</v>
      </c>
      <c r="AF26" s="24">
        <f>_xlfn.WEIBULL.DIST($A26,AF$12,AF$14, TRUE)-SUM(AF$25:AF25)</f>
        <v>1.2455608995511269E-2</v>
      </c>
      <c r="AG26" s="24">
        <f>_xlfn.WEIBULL.DIST($A26,AG$12,AG$14, TRUE)-SUM(AG$25:AG25)</f>
        <v>1.2140215834997548E-2</v>
      </c>
      <c r="AH26" s="24">
        <f>_xlfn.WEIBULL.DIST($A26,AH$12,AH$14, TRUE)-SUM(AH$25:AH25)</f>
        <v>1.183662856586512E-2</v>
      </c>
      <c r="AI26" s="24">
        <f>_xlfn.WEIBULL.DIST($A26,AI$12,AI$14, TRUE)-SUM(AI$25:AI25)</f>
        <v>1.1544266367795989E-2</v>
      </c>
      <c r="AJ26" s="24">
        <f>_xlfn.WEIBULL.DIST($A26,AJ$12,AJ$14, TRUE)-SUM(AJ$25:AJ25)</f>
        <v>1.1262583636220375E-2</v>
      </c>
      <c r="AK26" s="24">
        <f>_xlfn.WEIBULL.DIST($A26,AK$12,AK$14, TRUE)-SUM(AK$25:AK25)</f>
        <v>1.0991067455728448E-2</v>
      </c>
      <c r="AL26" s="24">
        <f>_xlfn.WEIBULL.DIST($A26,AL$12,AL$14, TRUE)-SUM(AL$25:AL25)</f>
        <v>1.0729235282062689E-2</v>
      </c>
      <c r="AM26" s="24">
        <f>_xlfn.WEIBULL.DIST($A26,AM$12,AM$14, TRUE)-SUM(AM$25:AM25)</f>
        <v>1.047663281327906E-2</v>
      </c>
      <c r="AN26" s="24">
        <f>_xlfn.WEIBULL.DIST($A26,AN$12,AN$14, TRUE)-SUM(AN$25:AN25)</f>
        <v>1.0232832032669918E-2</v>
      </c>
      <c r="AO26" s="24">
        <f>_xlfn.WEIBULL.DIST($A26,AO$12,AO$14, TRUE)-SUM(AO$25:AO25)</f>
        <v>9.9974294078201218E-3</v>
      </c>
      <c r="AP26" s="24">
        <f>_xlfn.WEIBULL.DIST($A26,AP$12,AP$14, TRUE)-SUM(AP$25:AP25)</f>
        <v>9.7700442317463082E-3</v>
      </c>
      <c r="AQ26" s="24">
        <f>_xlfn.WEIBULL.DIST($A26,AQ$12,AQ$14, TRUE)-SUM(AQ$25:AQ25)</f>
        <v>9.5503170934735857E-3</v>
      </c>
      <c r="AR26" s="24">
        <f>_xlfn.WEIBULL.DIST($A26,AR$12,AR$14, TRUE)-SUM(AR$25:AR25)</f>
        <v>9.3379084666538048E-3</v>
      </c>
      <c r="AS26" s="24">
        <f>_xlfn.WEIBULL.DIST($A26,AS$12,AS$14, TRUE)-SUM(AS$25:AS25)</f>
        <v>9.1324974059440751E-3</v>
      </c>
    </row>
    <row r="27" spans="1:45" x14ac:dyDescent="0.25">
      <c r="A27">
        <v>2</v>
      </c>
      <c r="B27" s="26">
        <v>3</v>
      </c>
      <c r="C27" s="24">
        <f>_xlfn.WEIBULL.DIST(A27,$C$12,$C$14, TRUE)-SUM($C$25:C26)</f>
        <v>5.1253665030839321E-2</v>
      </c>
      <c r="D27" s="24"/>
      <c r="E27" s="24">
        <f>_xlfn.WEIBULL.DIST($A27,E$12,E$14, TRUE)-SUM(E$25:E26)</f>
        <v>8.2816455401350186E-2</v>
      </c>
      <c r="F27" s="24">
        <f>_xlfn.WEIBULL.DIST($A27,F$12,F$14, TRUE)-SUM(F$25:F26)</f>
        <v>7.9828609955333987E-2</v>
      </c>
      <c r="G27" s="24">
        <f>_xlfn.WEIBULL.DIST($A27,G$12,G$14, TRUE)-SUM(G$25:G26)</f>
        <v>7.6995248187181065E-2</v>
      </c>
      <c r="H27" s="24">
        <f>_xlfn.WEIBULL.DIST($A27,H$12,H$14, TRUE)-SUM(H$25:H26)</f>
        <v>7.4306229051773698E-2</v>
      </c>
      <c r="I27" s="24">
        <f>_xlfn.WEIBULL.DIST($A27,I$12,I$14, TRUE)-SUM(I$25:I26)</f>
        <v>7.1752198912247794E-2</v>
      </c>
      <c r="J27" s="24">
        <f>_xlfn.WEIBULL.DIST($A27,J$12,J$14, TRUE)-SUM(J$25:J26)</f>
        <v>6.9324522915715461E-2</v>
      </c>
      <c r="K27" s="24">
        <f>_xlfn.WEIBULL.DIST($A27,K$12,K$14, TRUE)-SUM(K$25:K26)</f>
        <v>6.7015222748517234E-2</v>
      </c>
      <c r="L27" s="24">
        <f>_xlfn.WEIBULL.DIST($A27,L$12,L$14, TRUE)-SUM(L$25:L26)</f>
        <v>6.4816920182921997E-2</v>
      </c>
      <c r="M27" s="24">
        <f>_xlfn.WEIBULL.DIST($A27,M$12,M$14, TRUE)-SUM(M$25:M26)</f>
        <v>6.2722785871896711E-2</v>
      </c>
      <c r="N27" s="24">
        <f>_xlfn.WEIBULL.DIST($A27,N$12,N$14, TRUE)-SUM(N$25:N26)</f>
        <v>6.072649289325166E-2</v>
      </c>
      <c r="O27" s="24">
        <f>_xlfn.WEIBULL.DIST($A27,O$12,O$14, TRUE)-SUM(O$25:O26)</f>
        <v>5.8822174587837957E-2</v>
      </c>
      <c r="P27" s="24">
        <f>_xlfn.WEIBULL.DIST($A27,P$12,P$14, TRUE)-SUM(P$25:P26)</f>
        <v>5.7004386277714959E-2</v>
      </c>
      <c r="Q27" s="24">
        <f>_xlfn.WEIBULL.DIST($A27,Q$12,Q$14, TRUE)-SUM(Q$25:Q26)</f>
        <v>5.5268070488858609E-2</v>
      </c>
      <c r="R27" s="24">
        <f>_xlfn.WEIBULL.DIST($A27,R$12,R$14, TRUE)-SUM(R$25:R26)</f>
        <v>5.360852533882228E-2</v>
      </c>
      <c r="S27" s="24">
        <f>_xlfn.WEIBULL.DIST($A27,S$12,S$14, TRUE)-SUM(S$25:S26)</f>
        <v>5.2021375782719183E-2</v>
      </c>
      <c r="T27" s="24">
        <f>_xlfn.WEIBULL.DIST($A27,T$12,T$14, TRUE)-SUM(T$25:T26)</f>
        <v>5.0502547441021797E-2</v>
      </c>
      <c r="U27" s="24">
        <f>_xlfn.WEIBULL.DIST($A27,U$12,U$14, TRUE)-SUM(U$25:U26)</f>
        <v>4.9048242760074828E-2</v>
      </c>
      <c r="V27" s="24">
        <f>_xlfn.WEIBULL.DIST($A27,V$12,V$14, TRUE)-SUM(V$25:V26)</f>
        <v>4.7654919281049243E-2</v>
      </c>
      <c r="W27" s="24">
        <f>_xlfn.WEIBULL.DIST($A27,W$12,W$14, TRUE)-SUM(W$25:W26)</f>
        <v>4.6319269815503772E-2</v>
      </c>
      <c r="X27" s="24">
        <f>_xlfn.WEIBULL.DIST($A27,X$12,X$14, TRUE)-SUM(X$25:X26)</f>
        <v>4.5038204345949961E-2</v>
      </c>
      <c r="Y27" s="24">
        <f>_xlfn.WEIBULL.DIST($A27,Y$12,Y$14, TRUE)-SUM(Y$25:Y26)</f>
        <v>4.3808833488024973E-2</v>
      </c>
      <c r="Z27" s="24">
        <f>_xlfn.WEIBULL.DIST($A27,Z$12,Z$14, TRUE)-SUM(Z$25:Z26)</f>
        <v>4.2628453367243309E-2</v>
      </c>
      <c r="AA27" s="24">
        <f>_xlfn.WEIBULL.DIST($A27,AA$12,AA$14, TRUE)-SUM(AA$25:AA26)</f>
        <v>4.1494531777997112E-2</v>
      </c>
      <c r="AB27" s="24">
        <f>_xlfn.WEIBULL.DIST($A27,AB$12,AB$14, TRUE)-SUM(AB$25:AB26)</f>
        <v>4.0404695505665458E-2</v>
      </c>
      <c r="AC27" s="24">
        <f>_xlfn.WEIBULL.DIST($A27,AC$12,AC$14, TRUE)-SUM(AC$25:AC26)</f>
        <v>3.9356718704526311E-2</v>
      </c>
      <c r="AD27" s="24">
        <f>_xlfn.WEIBULL.DIST($A27,AD$12,AD$14, TRUE)-SUM(AD$25:AD26)</f>
        <v>3.8348512234777095E-2</v>
      </c>
      <c r="AE27" s="24">
        <f>_xlfn.WEIBULL.DIST($A27,AE$12,AE$14, TRUE)-SUM(AE$25:AE26)</f>
        <v>3.7378113871487054E-2</v>
      </c>
      <c r="AF27" s="24">
        <f>_xlfn.WEIBULL.DIST($A27,AF$12,AF$14, TRUE)-SUM(AF$25:AF26)</f>
        <v>3.6443679306839505E-2</v>
      </c>
      <c r="AG27" s="24">
        <f>_xlfn.WEIBULL.DIST($A27,AG$12,AG$14, TRUE)-SUM(AG$25:AG26)</f>
        <v>3.5543473874678363E-2</v>
      </c>
      <c r="AH27" s="24">
        <f>_xlfn.WEIBULL.DIST($A27,AH$12,AH$14, TRUE)-SUM(AH$25:AH26)</f>
        <v>3.4675864933242019E-2</v>
      </c>
      <c r="AI27" s="24">
        <f>_xlfn.WEIBULL.DIST($A27,AI$12,AI$14, TRUE)-SUM(AI$25:AI26)</f>
        <v>3.3839314848133614E-2</v>
      </c>
      <c r="AJ27" s="24">
        <f>_xlfn.WEIBULL.DIST($A27,AJ$12,AJ$14, TRUE)-SUM(AJ$25:AJ26)</f>
        <v>3.3032374523111932E-2</v>
      </c>
      <c r="AK27" s="24">
        <f>_xlfn.WEIBULL.DIST($A27,AK$12,AK$14, TRUE)-SUM(AK$25:AK26)</f>
        <v>3.2253677431261271E-2</v>
      </c>
      <c r="AL27" s="24">
        <f>_xlfn.WEIBULL.DIST($A27,AL$12,AL$14, TRUE)-SUM(AL$25:AL26)</f>
        <v>3.1501934103567684E-2</v>
      </c>
      <c r="AM27" s="24">
        <f>_xlfn.WEIBULL.DIST($A27,AM$12,AM$14, TRUE)-SUM(AM$25:AM26)</f>
        <v>3.0775927035950258E-2</v>
      </c>
      <c r="AN27" s="24">
        <f>_xlfn.WEIBULL.DIST($A27,AN$12,AN$14, TRUE)-SUM(AN$25:AN26)</f>
        <v>3.0074505979412199E-2</v>
      </c>
      <c r="AO27" s="24">
        <f>_xlfn.WEIBULL.DIST($A27,AO$12,AO$14, TRUE)-SUM(AO$25:AO26)</f>
        <v>2.9396583581234946E-2</v>
      </c>
      <c r="AP27" s="24">
        <f>_xlfn.WEIBULL.DIST($A27,AP$12,AP$14, TRUE)-SUM(AP$25:AP26)</f>
        <v>2.8741131348072942E-2</v>
      </c>
      <c r="AQ27" s="24">
        <f>_xlfn.WEIBULL.DIST($A27,AQ$12,AQ$14, TRUE)-SUM(AQ$25:AQ26)</f>
        <v>2.8107175904452733E-2</v>
      </c>
      <c r="AR27" s="24">
        <f>_xlfn.WEIBULL.DIST($A27,AR$12,AR$14, TRUE)-SUM(AR$25:AR26)</f>
        <v>2.7493795522568421E-2</v>
      </c>
      <c r="AS27" s="24">
        <f>_xlfn.WEIBULL.DIST($A27,AS$12,AS$14, TRUE)-SUM(AS$25:AS26)</f>
        <v>2.6900116901419906E-2</v>
      </c>
    </row>
    <row r="28" spans="1:45" x14ac:dyDescent="0.25">
      <c r="A28">
        <v>3</v>
      </c>
      <c r="B28" s="26">
        <v>48</v>
      </c>
      <c r="C28" s="24">
        <f>_xlfn.WEIBULL.DIST(A28,$C$12,$C$14, TRUE)-SUM($C$25:C27)</f>
        <v>7.9549133193073288E-2</v>
      </c>
      <c r="D28" s="24"/>
      <c r="E28" s="24">
        <f>_xlfn.WEIBULL.DIST($A28,E$12,E$14, TRUE)-SUM(E$25:E27)</f>
        <v>0.12262616110264236</v>
      </c>
      <c r="F28" s="24">
        <f>_xlfn.WEIBULL.DIST($A28,F$12,F$14, TRUE)-SUM(F$25:F27)</f>
        <v>0.11874374870969444</v>
      </c>
      <c r="G28" s="24">
        <f>_xlfn.WEIBULL.DIST($A28,G$12,G$14, TRUE)-SUM(G$25:G27)</f>
        <v>0.11502415654986059</v>
      </c>
      <c r="H28" s="24">
        <f>_xlfn.WEIBULL.DIST($A28,H$12,H$14, TRUE)-SUM(H$25:H27)</f>
        <v>0.11145996899058842</v>
      </c>
      <c r="I28" s="24">
        <f>_xlfn.WEIBULL.DIST($A28,I$12,I$14, TRUE)-SUM(I$25:I27)</f>
        <v>0.10804400959777827</v>
      </c>
      <c r="J28" s="24">
        <f>_xlfn.WEIBULL.DIST($A28,J$12,J$14, TRUE)-SUM(J$25:J27)</f>
        <v>0.10476936083450407</v>
      </c>
      <c r="K28" s="24">
        <f>_xlfn.WEIBULL.DIST($A28,K$12,K$14, TRUE)-SUM(K$25:K27)</f>
        <v>0.10162937622063548</v>
      </c>
      <c r="L28" s="24">
        <f>_xlfn.WEIBULL.DIST($A28,L$12,L$14, TRUE)-SUM(L$25:L27)</f>
        <v>9.8617686603627269E-2</v>
      </c>
      <c r="M28" s="24">
        <f>_xlfn.WEIBULL.DIST($A28,M$12,M$14, TRUE)-SUM(M$25:M27)</f>
        <v>9.5728201864725665E-2</v>
      </c>
      <c r="N28" s="24">
        <f>_xlfn.WEIBULL.DIST($A28,N$12,N$14, TRUE)-SUM(N$25:N27)</f>
        <v>9.2955109121882082E-2</v>
      </c>
      <c r="O28" s="24">
        <f>_xlfn.WEIBULL.DIST($A28,O$12,O$14, TRUE)-SUM(O$25:O27)</f>
        <v>9.0292868278534652E-2</v>
      </c>
      <c r="P28" s="24">
        <f>_xlfn.WEIBULL.DIST($A28,P$12,P$14, TRUE)-SUM(P$25:P27)</f>
        <v>8.7736205596288377E-2</v>
      </c>
      <c r="Q28" s="24">
        <f>_xlfn.WEIBULL.DIST($A28,Q$12,Q$14, TRUE)-SUM(Q$25:Q27)</f>
        <v>8.5280105831471845E-2</v>
      </c>
      <c r="R28" s="24">
        <f>_xlfn.WEIBULL.DIST($A28,R$12,R$14, TRUE)-SUM(R$25:R27)</f>
        <v>8.2919803364200795E-2</v>
      </c>
      <c r="S28" s="24">
        <f>_xlfn.WEIBULL.DIST($A28,S$12,S$14, TRUE)-SUM(S$25:S27)</f>
        <v>8.0650772658799261E-2</v>
      </c>
      <c r="T28" s="24">
        <f>_xlfn.WEIBULL.DIST($A28,T$12,T$14, TRUE)-SUM(T$25:T27)</f>
        <v>7.8468718322080119E-2</v>
      </c>
      <c r="U28" s="24">
        <f>_xlfn.WEIBULL.DIST($A28,U$12,U$14, TRUE)-SUM(U$25:U27)</f>
        <v>7.6369564967722486E-2</v>
      </c>
      <c r="V28" s="24">
        <f>_xlfn.WEIBULL.DIST($A28,V$12,V$14, TRUE)-SUM(V$25:V27)</f>
        <v>7.4349447048121992E-2</v>
      </c>
      <c r="W28" s="24">
        <f>_xlfn.WEIBULL.DIST($A28,W$12,W$14, TRUE)-SUM(W$25:W27)</f>
        <v>7.2404698777440143E-2</v>
      </c>
      <c r="X28" s="24">
        <f>_xlfn.WEIBULL.DIST($A28,X$12,X$14, TRUE)-SUM(X$25:X27)</f>
        <v>7.0531844239392905E-2</v>
      </c>
      <c r="Y28" s="24">
        <f>_xlfn.WEIBULL.DIST($A28,Y$12,Y$14, TRUE)-SUM(Y$25:Y27)</f>
        <v>6.872758774916779E-2</v>
      </c>
      <c r="Z28" s="24">
        <f>_xlfn.WEIBULL.DIST($A28,Z$12,Z$14, TRUE)-SUM(Z$25:Z27)</f>
        <v>6.6988804519591993E-2</v>
      </c>
      <c r="AA28" s="24">
        <f>_xlfn.WEIBULL.DIST($A28,AA$12,AA$14, TRUE)-SUM(AA$25:AA27)</f>
        <v>6.5312531666359919E-2</v>
      </c>
      <c r="AB28" s="24">
        <f>_xlfn.WEIBULL.DIST($A28,AB$12,AB$14, TRUE)-SUM(AB$25:AB27)</f>
        <v>6.3695959575009453E-2</v>
      </c>
      <c r="AC28" s="24">
        <f>_xlfn.WEIBULL.DIST($A28,AC$12,AC$14, TRUE)-SUM(AC$25:AC27)</f>
        <v>6.2136423642798838E-2</v>
      </c>
      <c r="AD28" s="24">
        <f>_xlfn.WEIBULL.DIST($A28,AD$12,AD$14, TRUE)-SUM(AD$25:AD27)</f>
        <v>6.0631396401186664E-2</v>
      </c>
      <c r="AE28" s="24">
        <f>_xlfn.WEIBULL.DIST($A28,AE$12,AE$14, TRUE)-SUM(AE$25:AE27)</f>
        <v>5.9178480018843585E-2</v>
      </c>
      <c r="AF28" s="24">
        <f>_xlfn.WEIBULL.DIST($A28,AF$12,AF$14, TRUE)-SUM(AF$25:AF27)</f>
        <v>5.7775399180711805E-2</v>
      </c>
      <c r="AG28" s="24">
        <f>_xlfn.WEIBULL.DIST($A28,AG$12,AG$14, TRUE)-SUM(AG$25:AG27)</f>
        <v>5.6419994335296146E-2</v>
      </c>
      <c r="AH28" s="24">
        <f>_xlfn.WEIBULL.DIST($A28,AH$12,AH$14, TRUE)-SUM(AH$25:AH27)</f>
        <v>5.5110215299914035E-2</v>
      </c>
      <c r="AI28" s="24">
        <f>_xlfn.WEIBULL.DIST($A28,AI$12,AI$14, TRUE)-SUM(AI$25:AI27)</f>
        <v>5.3844115211871255E-2</v>
      </c>
      <c r="AJ28" s="24">
        <f>_xlfn.WEIBULL.DIST($A28,AJ$12,AJ$14, TRUE)-SUM(AJ$25:AJ27)</f>
        <v>5.2619844812321639E-2</v>
      </c>
      <c r="AK28" s="24">
        <f>_xlfn.WEIBULL.DIST($A28,AK$12,AK$14, TRUE)-SUM(AK$25:AK27)</f>
        <v>5.1435647048801589E-2</v>
      </c>
      <c r="AL28" s="24">
        <f>_xlfn.WEIBULL.DIST($A28,AL$12,AL$14, TRUE)-SUM(AL$25:AL27)</f>
        <v>5.0289851982006528E-2</v>
      </c>
      <c r="AM28" s="24">
        <f>_xlfn.WEIBULL.DIST($A28,AM$12,AM$14, TRUE)-SUM(AM$25:AM27)</f>
        <v>4.9180871982222291E-2</v>
      </c>
      <c r="AN28" s="24">
        <f>_xlfn.WEIBULL.DIST($A28,AN$12,AN$14, TRUE)-SUM(AN$25:AN27)</f>
        <v>4.8107197200880143E-2</v>
      </c>
      <c r="AO28" s="24">
        <f>_xlfn.WEIBULL.DIST($A28,AO$12,AO$14, TRUE)-SUM(AO$25:AO27)</f>
        <v>4.7067391302917691E-2</v>
      </c>
      <c r="AP28" s="24">
        <f>_xlfn.WEIBULL.DIST($A28,AP$12,AP$14, TRUE)-SUM(AP$25:AP27)</f>
        <v>4.6060087445960844E-2</v>
      </c>
      <c r="AQ28" s="24">
        <f>_xlfn.WEIBULL.DIST($A28,AQ$12,AQ$14, TRUE)-SUM(AQ$25:AQ27)</f>
        <v>4.5083984492764566E-2</v>
      </c>
      <c r="AR28" s="24">
        <f>_xlfn.WEIBULL.DIST($A28,AR$12,AR$14, TRUE)-SUM(AR$25:AR27)</f>
        <v>4.4137843443832342E-2</v>
      </c>
      <c r="AS28" s="24">
        <f>_xlfn.WEIBULL.DIST($A28,AS$12,AS$14, TRUE)-SUM(AS$25:AS27)</f>
        <v>4.3220484077659875E-2</v>
      </c>
    </row>
    <row r="29" spans="1:45" x14ac:dyDescent="0.25">
      <c r="A29">
        <v>4</v>
      </c>
      <c r="B29" s="26">
        <v>155</v>
      </c>
      <c r="C29" s="24">
        <f>_xlfn.WEIBULL.DIST(A29,$C$12,$C$14, TRUE)-SUM($C$25:C28)</f>
        <v>0.10008203708591262</v>
      </c>
      <c r="D29" s="24"/>
      <c r="E29" s="24">
        <f>_xlfn.WEIBULL.DIST($A29,E$12,E$14, TRUE)-SUM(E$25:E28)</f>
        <v>0.14375987024369477</v>
      </c>
      <c r="F29" s="24">
        <f>_xlfn.WEIBULL.DIST($A29,F$12,F$14, TRUE)-SUM(F$25:F28)</f>
        <v>0.14016637857437042</v>
      </c>
      <c r="G29" s="24">
        <f>_xlfn.WEIBULL.DIST($A29,G$12,G$14, TRUE)-SUM(G$25:G28)</f>
        <v>0.13665690709922396</v>
      </c>
      <c r="H29" s="24">
        <f>_xlfn.WEIBULL.DIST($A29,H$12,H$14, TRUE)-SUM(H$25:H28)</f>
        <v>0.13323376548411084</v>
      </c>
      <c r="I29" s="24">
        <f>_xlfn.WEIBULL.DIST($A29,I$12,I$14, TRUE)-SUM(I$25:I28)</f>
        <v>0.12989838746493598</v>
      </c>
      <c r="J29" s="24">
        <f>_xlfn.WEIBULL.DIST($A29,J$12,J$14, TRUE)-SUM(J$25:J28)</f>
        <v>0.12665147744485533</v>
      </c>
      <c r="K29" s="24">
        <f>_xlfn.WEIBULL.DIST($A29,K$12,K$14, TRUE)-SUM(K$25:K28)</f>
        <v>0.12349313546204352</v>
      </c>
      <c r="L29" s="24">
        <f>_xlfn.WEIBULL.DIST($A29,L$12,L$14, TRUE)-SUM(L$25:L28)</f>
        <v>0.12042296357978027</v>
      </c>
      <c r="M29" s="24">
        <f>_xlfn.WEIBULL.DIST($A29,M$12,M$14, TRUE)-SUM(M$25:M28)</f>
        <v>0.11744015634050373</v>
      </c>
      <c r="N29" s="24">
        <f>_xlfn.WEIBULL.DIST($A29,N$12,N$14, TRUE)-SUM(N$25:N28)</f>
        <v>0.11454357756440173</v>
      </c>
      <c r="O29" s="24">
        <f>_xlfn.WEIBULL.DIST($A29,O$12,O$14, TRUE)-SUM(O$25:O28)</f>
        <v>0.11173182545724694</v>
      </c>
      <c r="P29" s="24">
        <f>_xlfn.WEIBULL.DIST($A29,P$12,P$14, TRUE)-SUM(P$25:P28)</f>
        <v>0.10900328771721673</v>
      </c>
      <c r="Q29" s="24">
        <f>_xlfn.WEIBULL.DIST($A29,Q$12,Q$14, TRUE)-SUM(Q$25:Q28)</f>
        <v>0.10635618809204442</v>
      </c>
      <c r="R29" s="24">
        <f>_xlfn.WEIBULL.DIST($A29,R$12,R$14, TRUE)-SUM(R$25:R28)</f>
        <v>0.10378862563177127</v>
      </c>
      <c r="S29" s="24">
        <f>_xlfn.WEIBULL.DIST($A29,S$12,S$14, TRUE)-SUM(S$25:S28)</f>
        <v>0.10129860770469357</v>
      </c>
      <c r="T29" s="24">
        <f>_xlfn.WEIBULL.DIST($A29,T$12,T$14, TRUE)-SUM(T$25:T28)</f>
        <v>9.8884077691178573E-2</v>
      </c>
      <c r="U29" s="24">
        <f>_xlfn.WEIBULL.DIST($A29,U$12,U$14, TRUE)-SUM(U$25:U28)</f>
        <v>9.6542938138631018E-2</v>
      </c>
      <c r="V29" s="24">
        <f>_xlfn.WEIBULL.DIST($A29,V$12,V$14, TRUE)-SUM(V$25:V28)</f>
        <v>9.4273070048114777E-2</v>
      </c>
      <c r="W29" s="24">
        <f>_xlfn.WEIBULL.DIST($A29,W$12,W$14, TRUE)-SUM(W$25:W28)</f>
        <v>9.2072348866424542E-2</v>
      </c>
      <c r="X29" s="24">
        <f>_xlfn.WEIBULL.DIST($A29,X$12,X$14, TRUE)-SUM(X$25:X28)</f>
        <v>8.9938657674533379E-2</v>
      </c>
      <c r="Y29" s="24">
        <f>_xlfn.WEIBULL.DIST($A29,Y$12,Y$14, TRUE)-SUM(Y$25:Y28)</f>
        <v>8.7869897992358004E-2</v>
      </c>
      <c r="Z29" s="24">
        <f>_xlfn.WEIBULL.DIST($A29,Z$12,Z$14, TRUE)-SUM(Z$25:Z28)</f>
        <v>8.5863998559007088E-2</v>
      </c>
      <c r="AA29" s="24">
        <f>_xlfn.WEIBULL.DIST($A29,AA$12,AA$14, TRUE)-SUM(AA$25:AA28)</f>
        <v>8.3918922395649548E-2</v>
      </c>
      <c r="AB29" s="24">
        <f>_xlfn.WEIBULL.DIST($A29,AB$12,AB$14, TRUE)-SUM(AB$25:AB28)</f>
        <v>8.203267241360937E-2</v>
      </c>
      <c r="AC29" s="24">
        <f>_xlfn.WEIBULL.DIST($A29,AC$12,AC$14, TRUE)-SUM(AC$25:AC28)</f>
        <v>8.0203295792172793E-2</v>
      </c>
      <c r="AD29" s="24">
        <f>_xlfn.WEIBULL.DIST($A29,AD$12,AD$14, TRUE)-SUM(AD$25:AD28)</f>
        <v>7.8428887317975246E-2</v>
      </c>
      <c r="AE29" s="24">
        <f>_xlfn.WEIBULL.DIST($A29,AE$12,AE$14, TRUE)-SUM(AE$25:AE28)</f>
        <v>7.6707591849905485E-2</v>
      </c>
      <c r="AF29" s="24">
        <f>_xlfn.WEIBULL.DIST($A29,AF$12,AF$14, TRUE)-SUM(AF$25:AF28)</f>
        <v>7.5037606049561167E-2</v>
      </c>
      <c r="AG29" s="24">
        <f>_xlfn.WEIBULL.DIST($A29,AG$12,AG$14, TRUE)-SUM(AG$25:AG28)</f>
        <v>7.3417179496824858E-2</v>
      </c>
      <c r="AH29" s="24">
        <f>_xlfn.WEIBULL.DIST($A29,AH$12,AH$14, TRUE)-SUM(AH$25:AH28)</f>
        <v>7.1844615292601818E-2</v>
      </c>
      <c r="AI29" s="24">
        <f>_xlfn.WEIBULL.DIST($A29,AI$12,AI$14, TRUE)-SUM(AI$25:AI28)</f>
        <v>7.0318270235757652E-2</v>
      </c>
      <c r="AJ29" s="24">
        <f>_xlfn.WEIBULL.DIST($A29,AJ$12,AJ$14, TRUE)-SUM(AJ$25:AJ28)</f>
        <v>6.8836554648440434E-2</v>
      </c>
      <c r="AK29" s="24">
        <f>_xlfn.WEIBULL.DIST($A29,AK$12,AK$14, TRUE)-SUM(AK$25:AK28)</f>
        <v>6.7397931912963532E-2</v>
      </c>
      <c r="AL29" s="24">
        <f>_xlfn.WEIBULL.DIST($A29,AL$12,AL$14, TRUE)-SUM(AL$25:AL28)</f>
        <v>6.6000917773997053E-2</v>
      </c>
      <c r="AM29" s="24">
        <f>_xlfn.WEIBULL.DIST($A29,AM$12,AM$14, TRUE)-SUM(AM$25:AM28)</f>
        <v>6.4644079451739389E-2</v>
      </c>
      <c r="AN29" s="24">
        <f>_xlfn.WEIBULL.DIST($A29,AN$12,AN$14, TRUE)-SUM(AN$25:AN28)</f>
        <v>6.3326034604822237E-2</v>
      </c>
      <c r="AO29" s="24">
        <f>_xlfn.WEIBULL.DIST($A29,AO$12,AO$14, TRUE)-SUM(AO$25:AO28)</f>
        <v>6.2045450175777464E-2</v>
      </c>
      <c r="AP29" s="24">
        <f>_xlfn.WEIBULL.DIST($A29,AP$12,AP$14, TRUE)-SUM(AP$25:AP28)</f>
        <v>6.0801041146819626E-2</v>
      </c>
      <c r="AQ29" s="24">
        <f>_xlfn.WEIBULL.DIST($A29,AQ$12,AQ$14, TRUE)-SUM(AQ$25:AQ28)</f>
        <v>5.9591569229354602E-2</v>
      </c>
      <c r="AR29" s="24">
        <f>_xlfn.WEIBULL.DIST($A29,AR$12,AR$14, TRUE)-SUM(AR$25:AR28)</f>
        <v>5.8415841506905569E-2</v>
      </c>
      <c r="AS29" s="24">
        <f>_xlfn.WEIBULL.DIST($A29,AS$12,AS$14, TRUE)-SUM(AS$25:AS28)</f>
        <v>5.7272709047966067E-2</v>
      </c>
    </row>
    <row r="30" spans="1:45" x14ac:dyDescent="0.25">
      <c r="A30">
        <v>5</v>
      </c>
      <c r="B30" s="26">
        <v>339</v>
      </c>
      <c r="C30" s="24">
        <f>_xlfn.WEIBULL.DIST(A30,$C$12,$C$14, TRUE)-SUM($C$25:C29)</f>
        <v>0.11158970012749114</v>
      </c>
      <c r="D30" s="24"/>
      <c r="E30" s="24">
        <f>_xlfn.WEIBULL.DIST($A30,E$12,E$14, TRUE)-SUM(E$25:E29)</f>
        <v>0.14588722703828</v>
      </c>
      <c r="F30" s="24">
        <f>_xlfn.WEIBULL.DIST($A30,F$12,F$14, TRUE)-SUM(F$25:F29)</f>
        <v>0.14354725480859476</v>
      </c>
      <c r="G30" s="24">
        <f>_xlfn.WEIBULL.DIST($A30,G$12,G$14, TRUE)-SUM(G$25:G29)</f>
        <v>0.14116549711605664</v>
      </c>
      <c r="H30" s="24">
        <f>_xlfn.WEIBULL.DIST($A30,H$12,H$14, TRUE)-SUM(H$25:H29)</f>
        <v>0.13875493478764117</v>
      </c>
      <c r="I30" s="24">
        <f>_xlfn.WEIBULL.DIST($A30,I$12,I$14, TRUE)-SUM(I$25:I29)</f>
        <v>0.13632687847006331</v>
      </c>
      <c r="J30" s="24">
        <f>_xlfn.WEIBULL.DIST($A30,J$12,J$14, TRUE)-SUM(J$25:J29)</f>
        <v>0.13389115005166818</v>
      </c>
      <c r="K30" s="24">
        <f>_xlfn.WEIBULL.DIST($A30,K$12,K$14, TRUE)-SUM(K$25:K29)</f>
        <v>0.13145624744323736</v>
      </c>
      <c r="L30" s="24">
        <f>_xlfn.WEIBULL.DIST($A30,L$12,L$14, TRUE)-SUM(L$25:L29)</f>
        <v>0.12902949355973697</v>
      </c>
      <c r="M30" s="24">
        <f>_xlfn.WEIBULL.DIST($A30,M$12,M$14, TRUE)-SUM(M$25:M29)</f>
        <v>0.12661717050585281</v>
      </c>
      <c r="N30" s="24">
        <f>_xlfn.WEIBULL.DIST($A30,N$12,N$14, TRUE)-SUM(N$25:N29)</f>
        <v>0.12422464005001577</v>
      </c>
      <c r="O30" s="24">
        <f>_xlfn.WEIBULL.DIST($A30,O$12,O$14, TRUE)-SUM(O$25:O29)</f>
        <v>0.12185645149744501</v>
      </c>
      <c r="P30" s="24">
        <f>_xlfn.WEIBULL.DIST($A30,P$12,P$14, TRUE)-SUM(P$25:P29)</f>
        <v>0.1195164380597753</v>
      </c>
      <c r="Q30" s="24">
        <f>_xlfn.WEIBULL.DIST($A30,Q$12,Q$14, TRUE)-SUM(Q$25:Q29)</f>
        <v>0.11720780277987092</v>
      </c>
      <c r="R30" s="24">
        <f>_xlfn.WEIBULL.DIST($A30,R$12,R$14, TRUE)-SUM(R$25:R29)</f>
        <v>0.11493319501492477</v>
      </c>
      <c r="S30" s="24">
        <f>_xlfn.WEIBULL.DIST($A30,S$12,S$14, TRUE)-SUM(S$25:S29)</f>
        <v>0.11269477841572967</v>
      </c>
      <c r="T30" s="24">
        <f>_xlfn.WEIBULL.DIST($A30,T$12,T$14, TRUE)-SUM(T$25:T29)</f>
        <v>0.1104942912700603</v>
      </c>
      <c r="U30" s="24">
        <f>_xlfn.WEIBULL.DIST($A30,U$12,U$14, TRUE)-SUM(U$25:U29)</f>
        <v>0.10833310000685864</v>
      </c>
      <c r="V30" s="24">
        <f>_xlfn.WEIBULL.DIST($A30,V$12,V$14, TRUE)-SUM(V$25:V29)</f>
        <v>0.10621224658777856</v>
      </c>
      <c r="W30" s="24">
        <f>_xlfn.WEIBULL.DIST($A30,W$12,W$14, TRUE)-SUM(W$25:W29)</f>
        <v>0.10413249044521206</v>
      </c>
      <c r="X30" s="24">
        <f>_xlfn.WEIBULL.DIST($A30,X$12,X$14, TRUE)-SUM(X$25:X29)</f>
        <v>0.1020943455621619</v>
      </c>
      <c r="Y30" s="24">
        <f>_xlfn.WEIBULL.DIST($A30,Y$12,Y$14, TRUE)-SUM(Y$25:Y29)</f>
        <v>0.1000981132298483</v>
      </c>
      <c r="Z30" s="24">
        <f>_xlfn.WEIBULL.DIST($A30,Z$12,Z$14, TRUE)-SUM(Z$25:Z29)</f>
        <v>9.8143910963976427E-2</v>
      </c>
      <c r="AA30" s="24">
        <f>_xlfn.WEIBULL.DIST($A30,AA$12,AA$14, TRUE)-SUM(AA$25:AA29)</f>
        <v>9.6231698010229738E-2</v>
      </c>
      <c r="AB30" s="24">
        <f>_xlfn.WEIBULL.DIST($A30,AB$12,AB$14, TRUE)-SUM(AB$25:AB29)</f>
        <v>9.4361297823674889E-2</v>
      </c>
      <c r="AC30" s="24">
        <f>_xlfn.WEIBULL.DIST($A30,AC$12,AC$14, TRUE)-SUM(AC$25:AC29)</f>
        <v>9.2532417865200667E-2</v>
      </c>
      <c r="AD30" s="24">
        <f>_xlfn.WEIBULL.DIST($A30,AD$12,AD$14, TRUE)-SUM(AD$25:AD29)</f>
        <v>9.0744667020603187E-2</v>
      </c>
      <c r="AE30" s="24">
        <f>_xlfn.WEIBULL.DIST($A30,AE$12,AE$14, TRUE)-SUM(AE$25:AE29)</f>
        <v>8.8997570914203072E-2</v>
      </c>
      <c r="AF30" s="24">
        <f>_xlfn.WEIBULL.DIST($A30,AF$12,AF$14, TRUE)-SUM(AF$25:AF29)</f>
        <v>8.7290585358639372E-2</v>
      </c>
      <c r="AG30" s="24">
        <f>_xlfn.WEIBULL.DIST($A30,AG$12,AG$14, TRUE)-SUM(AG$25:AG29)</f>
        <v>8.5623108155426175E-2</v>
      </c>
      <c r="AH30" s="24">
        <f>_xlfn.WEIBULL.DIST($A30,AH$12,AH$14, TRUE)-SUM(AH$25:AH29)</f>
        <v>8.3994489436712755E-2</v>
      </c>
      <c r="AI30" s="24">
        <f>_xlfn.WEIBULL.DIST($A30,AI$12,AI$14, TRUE)-SUM(AI$25:AI29)</f>
        <v>8.2404040717151156E-2</v>
      </c>
      <c r="AJ30" s="24">
        <f>_xlfn.WEIBULL.DIST($A30,AJ$12,AJ$14, TRUE)-SUM(AJ$25:AJ29)</f>
        <v>8.0851042805618362E-2</v>
      </c>
      <c r="AK30" s="24">
        <f>_xlfn.WEIBULL.DIST($A30,AK$12,AK$14, TRUE)-SUM(AK$25:AK29)</f>
        <v>7.9334752709495193E-2</v>
      </c>
      <c r="AL30" s="24">
        <f>_xlfn.WEIBULL.DIST($A30,AL$12,AL$14, TRUE)-SUM(AL$25:AL29)</f>
        <v>7.7854409649074474E-2</v>
      </c>
      <c r="AM30" s="24">
        <f>_xlfn.WEIBULL.DIST($A30,AM$12,AM$14, TRUE)-SUM(AM$25:AM29)</f>
        <v>7.6409240286231944E-2</v>
      </c>
      <c r="AN30" s="24">
        <f>_xlfn.WEIBULL.DIST($A30,AN$12,AN$14, TRUE)-SUM(AN$25:AN29)</f>
        <v>7.4998463259572823E-2</v>
      </c>
      <c r="AO30" s="24">
        <f>_xlfn.WEIBULL.DIST($A30,AO$12,AO$14, TRUE)-SUM(AO$25:AO29)</f>
        <v>7.3621293107707458E-2</v>
      </c>
      <c r="AP30" s="24">
        <f>_xlfn.WEIBULL.DIST($A30,AP$12,AP$14, TRUE)-SUM(AP$25:AP29)</f>
        <v>7.2276943652935438E-2</v>
      </c>
      <c r="AQ30" s="24">
        <f>_xlfn.WEIBULL.DIST($A30,AQ$12,AQ$14, TRUE)-SUM(AQ$25:AQ29)</f>
        <v>7.0964630909322701E-2</v>
      </c>
      <c r="AR30" s="24">
        <f>_xlfn.WEIBULL.DIST($A30,AR$12,AR$14, TRUE)-SUM(AR$25:AR29)</f>
        <v>6.9683575571805684E-2</v>
      </c>
      <c r="AS30" s="24">
        <f>_xlfn.WEIBULL.DIST($A30,AS$12,AS$14, TRUE)-SUM(AS$25:AS29)</f>
        <v>6.8433005136442293E-2</v>
      </c>
    </row>
    <row r="31" spans="1:45" x14ac:dyDescent="0.25">
      <c r="A31">
        <v>6</v>
      </c>
      <c r="B31" s="26">
        <v>627</v>
      </c>
      <c r="C31" s="24">
        <f>_xlfn.WEIBULL.DIST(A31,$C$12,$C$14, TRUE)-SUM($C$25:C30)</f>
        <v>0.11413757018417486</v>
      </c>
      <c r="D31" s="24"/>
      <c r="E31" s="24">
        <f>_xlfn.WEIBULL.DIST($A31,E$12,E$14, TRUE)-SUM(E$25:E30)</f>
        <v>0.13265114934998756</v>
      </c>
      <c r="F31" s="24">
        <f>_xlfn.WEIBULL.DIST($A31,F$12,F$14, TRUE)-SUM(F$25:F30)</f>
        <v>0.13202403151902364</v>
      </c>
      <c r="G31" s="24">
        <f>_xlfn.WEIBULL.DIST($A31,G$12,G$14, TRUE)-SUM(G$25:G30)</f>
        <v>0.13124087643861132</v>
      </c>
      <c r="H31" s="24">
        <f>_xlfn.WEIBULL.DIST($A31,H$12,H$14, TRUE)-SUM(H$25:H30)</f>
        <v>0.13031982369683864</v>
      </c>
      <c r="I31" s="24">
        <f>_xlfn.WEIBULL.DIST($A31,I$12,I$14, TRUE)-SUM(I$25:I30)</f>
        <v>0.12927753431246763</v>
      </c>
      <c r="J31" s="24">
        <f>_xlfn.WEIBULL.DIST($A31,J$12,J$14, TRUE)-SUM(J$25:J30)</f>
        <v>0.12812925987238027</v>
      </c>
      <c r="K31" s="24">
        <f>_xlfn.WEIBULL.DIST($A31,K$12,K$14, TRUE)-SUM(K$25:K30)</f>
        <v>0.12688891963001669</v>
      </c>
      <c r="L31" s="24">
        <f>_xlfn.WEIBULL.DIST($A31,L$12,L$14, TRUE)-SUM(L$25:L30)</f>
        <v>0.12556918203188022</v>
      </c>
      <c r="M31" s="24">
        <f>_xlfn.WEIBULL.DIST($A31,M$12,M$14, TRUE)-SUM(M$25:M30)</f>
        <v>0.12418154798036229</v>
      </c>
      <c r="N31" s="24">
        <f>_xlfn.WEIBULL.DIST($A31,N$12,N$14, TRUE)-SUM(N$25:N30)</f>
        <v>0.12273643381696764</v>
      </c>
      <c r="O31" s="24">
        <f>_xlfn.WEIBULL.DIST($A31,O$12,O$14, TRUE)-SUM(O$25:O30)</f>
        <v>0.12124325254859369</v>
      </c>
      <c r="P31" s="24">
        <f>_xlfn.WEIBULL.DIST($A31,P$12,P$14, TRUE)-SUM(P$25:P30)</f>
        <v>0.11971049226518848</v>
      </c>
      <c r="Q31" s="24">
        <f>_xlfn.WEIBULL.DIST($A31,Q$12,Q$14, TRUE)-SUM(Q$25:Q30)</f>
        <v>0.11814579103059458</v>
      </c>
      <c r="R31" s="24">
        <f>_xlfn.WEIBULL.DIST($A31,R$12,R$14, TRUE)-SUM(R$25:R30)</f>
        <v>0.11655600778717179</v>
      </c>
      <c r="S31" s="24">
        <f>_xlfn.WEIBULL.DIST($A31,S$12,S$14, TRUE)-SUM(S$25:S30)</f>
        <v>0.11494728901341716</v>
      </c>
      <c r="T31" s="24">
        <f>_xlfn.WEIBULL.DIST($A31,T$12,T$14, TRUE)-SUM(T$25:T30)</f>
        <v>0.11332513102428499</v>
      </c>
      <c r="U31" s="24">
        <f>_xlfn.WEIBULL.DIST($A31,U$12,U$14, TRUE)-SUM(U$25:U30)</f>
        <v>0.11169443791612338</v>
      </c>
      <c r="V31" s="24">
        <f>_xlfn.WEIBULL.DIST($A31,V$12,V$14, TRUE)-SUM(V$25:V30)</f>
        <v>0.11005957524012278</v>
      </c>
      <c r="W31" s="24">
        <f>_xlfn.WEIBULL.DIST($A31,W$12,W$14, TRUE)-SUM(W$25:W30)</f>
        <v>0.10842441954641957</v>
      </c>
      <c r="X31" s="24">
        <f>_xlfn.WEIBULL.DIST($A31,X$12,X$14, TRUE)-SUM(X$25:X30)</f>
        <v>0.10679240398078227</v>
      </c>
      <c r="Y31" s="24">
        <f>_xlfn.WEIBULL.DIST($A31,Y$12,Y$14, TRUE)-SUM(Y$25:Y30)</f>
        <v>0.10516656014132436</v>
      </c>
      <c r="Z31" s="24">
        <f>_xlfn.WEIBULL.DIST($A31,Z$12,Z$14, TRUE)-SUM(Z$25:Z30)</f>
        <v>0.10354955641732028</v>
      </c>
      <c r="AA31" s="24">
        <f>_xlfn.WEIBULL.DIST($A31,AA$12,AA$14, TRUE)-SUM(AA$25:AA30)</f>
        <v>0.10194373303858856</v>
      </c>
      <c r="AB31" s="24">
        <f>_xlfn.WEIBULL.DIST($A31,AB$12,AB$14, TRUE)-SUM(AB$25:AB30)</f>
        <v>0.10035113406419893</v>
      </c>
      <c r="AC31" s="24">
        <f>_xlfn.WEIBULL.DIST($A31,AC$12,AC$14, TRUE)-SUM(AC$25:AC30)</f>
        <v>9.8773536535078366E-2</v>
      </c>
      <c r="AD31" s="24">
        <f>_xlfn.WEIBULL.DIST($A31,AD$12,AD$14, TRUE)-SUM(AD$25:AD30)</f>
        <v>9.7212477007758646E-2</v>
      </c>
      <c r="AE31" s="24">
        <f>_xlfn.WEIBULL.DIST($A31,AE$12,AE$14, TRUE)-SUM(AE$25:AE30)</f>
        <v>9.5669275677012611E-2</v>
      </c>
      <c r="AF31" s="24">
        <f>_xlfn.WEIBULL.DIST($A31,AF$12,AF$14, TRUE)-SUM(AF$25:AF30)</f>
        <v>9.4145058284244632E-2</v>
      </c>
      <c r="AG31" s="24">
        <f>_xlfn.WEIBULL.DIST($A31,AG$12,AG$14, TRUE)-SUM(AG$25:AG30)</f>
        <v>9.2640775996833347E-2</v>
      </c>
      <c r="AH31" s="24">
        <f>_xlfn.WEIBULL.DIST($A31,AH$12,AH$14, TRUE)-SUM(AH$25:AH30)</f>
        <v>9.1157223431588885E-2</v>
      </c>
      <c r="AI31" s="24">
        <f>_xlfn.WEIBULL.DIST($A31,AI$12,AI$14, TRUE)-SUM(AI$25:AI30)</f>
        <v>8.9695054983443323E-2</v>
      </c>
      <c r="AJ31" s="24">
        <f>_xlfn.WEIBULL.DIST($A31,AJ$12,AJ$14, TRUE)-SUM(AJ$25:AJ30)</f>
        <v>8.8254799608655454E-2</v>
      </c>
      <c r="AK31" s="24">
        <f>_xlfn.WEIBULL.DIST($A31,AK$12,AK$14, TRUE)-SUM(AK$25:AK30)</f>
        <v>8.6836874200365427E-2</v>
      </c>
      <c r="AL31" s="24">
        <f>_xlfn.WEIBULL.DIST($A31,AL$12,AL$14, TRUE)-SUM(AL$25:AL30)</f>
        <v>8.5441595683380417E-2</v>
      </c>
      <c r="AM31" s="24">
        <f>_xlfn.WEIBULL.DIST($A31,AM$12,AM$14, TRUE)-SUM(AM$25:AM30)</f>
        <v>8.4069191944707633E-2</v>
      </c>
      <c r="AN31" s="24">
        <f>_xlfn.WEIBULL.DIST($A31,AN$12,AN$14, TRUE)-SUM(AN$25:AN30)</f>
        <v>8.2719811706588486E-2</v>
      </c>
      <c r="AO31" s="24">
        <f>_xlfn.WEIBULL.DIST($A31,AO$12,AO$14, TRUE)-SUM(AO$25:AO30)</f>
        <v>8.139353343967104E-2</v>
      </c>
      <c r="AP31" s="24">
        <f>_xlfn.WEIBULL.DIST($A31,AP$12,AP$14, TRUE)-SUM(AP$25:AP30)</f>
        <v>8.0090373405474397E-2</v>
      </c>
      <c r="AQ31" s="24">
        <f>_xlfn.WEIBULL.DIST($A31,AQ$12,AQ$14, TRUE)-SUM(AQ$25:AQ30)</f>
        <v>7.8810292909440804E-2</v>
      </c>
      <c r="AR31" s="24">
        <f>_xlfn.WEIBULL.DIST($A31,AR$12,AR$14, TRUE)-SUM(AR$25:AR30)</f>
        <v>7.7553204838622769E-2</v>
      </c>
      <c r="AS31" s="24">
        <f>_xlfn.WEIBULL.DIST($A31,AS$12,AS$14, TRUE)-SUM(AS$25:AS30)</f>
        <v>7.6318979551373234E-2</v>
      </c>
    </row>
    <row r="32" spans="1:45" x14ac:dyDescent="0.25">
      <c r="A32">
        <v>7</v>
      </c>
      <c r="B32" s="26">
        <v>1035</v>
      </c>
      <c r="C32" s="24">
        <f>_xlfn.WEIBULL.DIST(A32,$C$12,$C$14, TRUE)-SUM($C$25:C31)</f>
        <v>0.10893424536150698</v>
      </c>
      <c r="E32" s="24">
        <f>_xlfn.WEIBULL.DIST($A32,E$12,E$14, TRUE)-SUM(E$25:E31)</f>
        <v>0.10992930345452789</v>
      </c>
      <c r="F32" s="24">
        <f>_xlfn.WEIBULL.DIST($A32,F$12,F$14, TRUE)-SUM(F$25:F31)</f>
        <v>0.11092073606019248</v>
      </c>
      <c r="G32" s="24">
        <f>_xlfn.WEIBULL.DIST($A32,G$12,G$14, TRUE)-SUM(G$25:G31)</f>
        <v>0.11169864085469616</v>
      </c>
      <c r="H32" s="24">
        <f>_xlfn.WEIBULL.DIST($A32,H$12,H$14, TRUE)-SUM(H$25:H31)</f>
        <v>0.11227810772468472</v>
      </c>
      <c r="I32" s="24">
        <f>_xlfn.WEIBULL.DIST($A32,I$12,I$14, TRUE)-SUM(I$25:I31)</f>
        <v>0.11267384957743776</v>
      </c>
      <c r="J32" s="24">
        <f>_xlfn.WEIBULL.DIST($A32,J$12,J$14, TRUE)-SUM(J$25:J31)</f>
        <v>0.11290008717884781</v>
      </c>
      <c r="K32" s="24">
        <f>_xlfn.WEIBULL.DIST($A32,K$12,K$14, TRUE)-SUM(K$25:K31)</f>
        <v>0.11297046556333268</v>
      </c>
      <c r="L32" s="24">
        <f>_xlfn.WEIBULL.DIST($A32,L$12,L$14, TRUE)-SUM(L$25:L31)</f>
        <v>0.11289799645671117</v>
      </c>
      <c r="M32" s="24">
        <f>_xlfn.WEIBULL.DIST($A32,M$12,M$14, TRUE)-SUM(M$25:M31)</f>
        <v>0.1126950219041849</v>
      </c>
      <c r="N32" s="24">
        <f>_xlfn.WEIBULL.DIST($A32,N$12,N$14, TRUE)-SUM(N$25:N31)</f>
        <v>0.11237319498860099</v>
      </c>
      <c r="O32" s="24">
        <f>_xlfn.WEIBULL.DIST($A32,O$12,O$14, TRUE)-SUM(O$25:O31)</f>
        <v>0.11194347414990491</v>
      </c>
      <c r="P32" s="24">
        <f>_xlfn.WEIBULL.DIST($A32,P$12,P$14, TRUE)-SUM(P$25:P31)</f>
        <v>0.11141612817222468</v>
      </c>
      <c r="Q32" s="24">
        <f>_xlfn.WEIBULL.DIST($A32,Q$12,Q$14, TRUE)-SUM(Q$25:Q31)</f>
        <v>0.11080074939170625</v>
      </c>
      <c r="R32" s="24">
        <f>_xlfn.WEIBULL.DIST($A32,R$12,R$14, TRUE)-SUM(R$25:R31)</f>
        <v>0.11010627309984033</v>
      </c>
      <c r="S32" s="24">
        <f>_xlfn.WEIBULL.DIST($A32,S$12,S$14, TRUE)-SUM(S$25:S31)</f>
        <v>0.10934100147889442</v>
      </c>
      <c r="T32" s="24">
        <f>_xlfn.WEIBULL.DIST($A32,T$12,T$14, TRUE)-SUM(T$25:T31)</f>
        <v>0.1085126307141383</v>
      </c>
      <c r="U32" s="24">
        <f>_xlfn.WEIBULL.DIST($A32,U$12,U$14, TRUE)-SUM(U$25:U31)</f>
        <v>0.10762828018794129</v>
      </c>
      <c r="V32" s="24">
        <f>_xlfn.WEIBULL.DIST($A32,V$12,V$14, TRUE)-SUM(V$25:V31)</f>
        <v>0.10669452287945491</v>
      </c>
      <c r="W32" s="24">
        <f>_xlfn.WEIBULL.DIST($A32,W$12,W$14, TRUE)-SUM(W$25:W31)</f>
        <v>0.10571741627605763</v>
      </c>
      <c r="X32" s="24">
        <f>_xlfn.WEIBULL.DIST($A32,X$12,X$14, TRUE)-SUM(X$25:X31)</f>
        <v>0.10470253325410628</v>
      </c>
      <c r="Y32" s="24">
        <f>_xlfn.WEIBULL.DIST($A32,Y$12,Y$14, TRUE)-SUM(Y$25:Y31)</f>
        <v>0.10365499251138921</v>
      </c>
      <c r="Z32" s="24">
        <f>_xlfn.WEIBULL.DIST($A32,Z$12,Z$14, TRUE)-SUM(Z$25:Z31)</f>
        <v>0.10257948823604979</v>
      </c>
      <c r="AA32" s="24">
        <f>_xlfn.WEIBULL.DIST($A32,AA$12,AA$14, TRUE)-SUM(AA$25:AA31)</f>
        <v>0.10148031878017189</v>
      </c>
      <c r="AB32" s="24">
        <f>_xlfn.WEIBULL.DIST($A32,AB$12,AB$14, TRUE)-SUM(AB$25:AB31)</f>
        <v>0.1003614141737631</v>
      </c>
      <c r="AC32" s="24">
        <f>_xlfn.WEIBULL.DIST($A32,AC$12,AC$14, TRUE)-SUM(AC$25:AC31)</f>
        <v>9.9226362369146115E-2</v>
      </c>
      <c r="AD32" s="24">
        <f>_xlfn.WEIBULL.DIST($A32,AD$12,AD$14, TRUE)-SUM(AD$25:AD31)</f>
        <v>9.8078434149051708E-2</v>
      </c>
      <c r="AE32" s="24">
        <f>_xlfn.WEIBULL.DIST($A32,AE$12,AE$14, TRUE)-SUM(AE$25:AE31)</f>
        <v>9.6920606665864717E-2</v>
      </c>
      <c r="AF32" s="24">
        <f>_xlfn.WEIBULL.DIST($A32,AF$12,AF$14, TRUE)-SUM(AF$25:AF31)</f>
        <v>9.5755585606150773E-2</v>
      </c>
      <c r="AG32" s="24">
        <f>_xlfn.WEIBULL.DIST($A32,AG$12,AG$14, TRUE)-SUM(AG$25:AG31)</f>
        <v>9.4585825995121664E-2</v>
      </c>
      <c r="AH32" s="24">
        <f>_xlfn.WEIBULL.DIST($A32,AH$12,AH$14, TRUE)-SUM(AH$25:AH31)</f>
        <v>9.3413551671216899E-2</v>
      </c>
      <c r="AI32" s="24">
        <f>_xlfn.WEIBULL.DIST($A32,AI$12,AI$14, TRUE)-SUM(AI$25:AI31)</f>
        <v>9.2240773472442195E-2</v>
      </c>
      <c r="AJ32" s="24">
        <f>_xlfn.WEIBULL.DIST($A32,AJ$12,AJ$14, TRUE)-SUM(AJ$25:AJ31)</f>
        <v>9.1069306184284049E-2</v>
      </c>
      <c r="AK32" s="24">
        <f>_xlfn.WEIBULL.DIST($A32,AK$12,AK$14, TRUE)-SUM(AK$25:AK31)</f>
        <v>8.9900784304578651E-2</v>
      </c>
      <c r="AL32" s="24">
        <f>_xlfn.WEIBULL.DIST($A32,AL$12,AL$14, TRUE)-SUM(AL$25:AL31)</f>
        <v>8.8736676684184002E-2</v>
      </c>
      <c r="AM32" s="24">
        <f>_xlfn.WEIBULL.DIST($A32,AM$12,AM$14, TRUE)-SUM(AM$25:AM31)</f>
        <v>8.7578300104119933E-2</v>
      </c>
      <c r="AN32" s="24">
        <f>_xlfn.WEIBULL.DIST($A32,AN$12,AN$14, TRUE)-SUM(AN$25:AN31)</f>
        <v>8.6426831850382912E-2</v>
      </c>
      <c r="AO32" s="24">
        <f>_xlfn.WEIBULL.DIST($A32,AO$12,AO$14, TRUE)-SUM(AO$25:AO31)</f>
        <v>8.5283321347186802E-2</v>
      </c>
      <c r="AP32" s="24">
        <f>_xlfn.WEIBULL.DIST($A32,AP$12,AP$14, TRUE)-SUM(AP$25:AP31)</f>
        <v>8.4148700908180496E-2</v>
      </c>
      <c r="AQ32" s="24">
        <f>_xlfn.WEIBULL.DIST($A32,AQ$12,AQ$14, TRUE)-SUM(AQ$25:AQ31)</f>
        <v>8.302379566343826E-2</v>
      </c>
      <c r="AR32" s="24">
        <f>_xlfn.WEIBULL.DIST($A32,AR$12,AR$14, TRUE)-SUM(AR$25:AR31)</f>
        <v>8.190933271785894E-2</v>
      </c>
      <c r="AS32" s="24">
        <f>_xlfn.WEIBULL.DIST($A32,AS$12,AS$14, TRUE)-SUM(AS$25:AS31)</f>
        <v>8.0805949594189963E-2</v>
      </c>
    </row>
    <row r="33" spans="1:45" x14ac:dyDescent="0.25">
      <c r="A33">
        <v>8</v>
      </c>
      <c r="B33" s="26">
        <v>1549</v>
      </c>
      <c r="C33" s="24">
        <f>_xlfn.WEIBULL.DIST(A33,$C$12,$C$14, TRUE)-SUM($C$25:C32)</f>
        <v>9.795536844520869E-2</v>
      </c>
      <c r="E33" s="24">
        <f>_xlfn.WEIBULL.DIST($A33,E$12,E$14, TRUE)-SUM(E$25:E32)</f>
        <v>8.3834180984742934E-2</v>
      </c>
      <c r="F33" s="24">
        <f>_xlfn.WEIBULL.DIST($A33,F$12,F$14, TRUE)-SUM(F$25:F32)</f>
        <v>8.5954905634594292E-2</v>
      </c>
      <c r="G33" s="24">
        <f>_xlfn.WEIBULL.DIST($A33,G$12,G$14, TRUE)-SUM(G$25:G32)</f>
        <v>8.7874205937923944E-2</v>
      </c>
      <c r="H33" s="24">
        <f>_xlfn.WEIBULL.DIST($A33,H$12,H$14, TRUE)-SUM(H$25:H32)</f>
        <v>8.9598104022281966E-2</v>
      </c>
      <c r="I33" s="24">
        <f>_xlfn.WEIBULL.DIST($A33,I$12,I$14, TRUE)-SUM(I$25:I32)</f>
        <v>9.1133554624882263E-2</v>
      </c>
      <c r="J33" s="24">
        <f>_xlfn.WEIBULL.DIST($A33,J$12,J$14, TRUE)-SUM(J$25:J32)</f>
        <v>9.2488209901398943E-2</v>
      </c>
      <c r="K33" s="24">
        <f>_xlfn.WEIBULL.DIST($A33,K$12,K$14, TRUE)-SUM(K$25:K32)</f>
        <v>9.3670217057230887E-2</v>
      </c>
      <c r="L33" s="24">
        <f>_xlfn.WEIBULL.DIST($A33,L$12,L$14, TRUE)-SUM(L$25:L32)</f>
        <v>9.4688046118846181E-2</v>
      </c>
      <c r="M33" s="24">
        <f>_xlfn.WEIBULL.DIST($A33,M$12,M$14, TRUE)-SUM(M$25:M32)</f>
        <v>9.5550344966477074E-2</v>
      </c>
      <c r="N33" s="24">
        <f>_xlfn.WEIBULL.DIST($A33,N$12,N$14, TRUE)-SUM(N$25:N32)</f>
        <v>9.6265818713106022E-2</v>
      </c>
      <c r="O33" s="24">
        <f>_xlfn.WEIBULL.DIST($A33,O$12,O$14, TRUE)-SUM(O$25:O32)</f>
        <v>9.6843130589197357E-2</v>
      </c>
      <c r="P33" s="24">
        <f>_xlfn.WEIBULL.DIST($A33,P$12,P$14, TRUE)-SUM(P$25:P32)</f>
        <v>9.7290821640256708E-2</v>
      </c>
      <c r="Q33" s="24">
        <f>_xlfn.WEIBULL.DIST($A33,Q$12,Q$14, TRUE)-SUM(Q$25:Q32)</f>
        <v>9.7617246736578123E-2</v>
      </c>
      <c r="R33" s="24">
        <f>_xlfn.WEIBULL.DIST($A33,R$12,R$14, TRUE)-SUM(R$25:R32)</f>
        <v>9.7830524610594161E-2</v>
      </c>
      <c r="S33" s="24">
        <f>_xlfn.WEIBULL.DIST($A33,S$12,S$14, TRUE)-SUM(S$25:S32)</f>
        <v>9.7938499861966233E-2</v>
      </c>
      <c r="T33" s="24">
        <f>_xlfn.WEIBULL.DIST($A33,T$12,T$14, TRUE)-SUM(T$25:T32)</f>
        <v>9.7948715093513328E-2</v>
      </c>
      <c r="U33" s="24">
        <f>_xlfn.WEIBULL.DIST($A33,U$12,U$14, TRUE)-SUM(U$25:U32)</f>
        <v>9.786839155518634E-2</v>
      </c>
      <c r="V33" s="24">
        <f>_xlfn.WEIBULL.DIST($A33,V$12,V$14, TRUE)-SUM(V$25:V32)</f>
        <v>9.7704416874173861E-2</v>
      </c>
      <c r="W33" s="24">
        <f>_xlfn.WEIBULL.DIST($A33,W$12,W$14, TRUE)-SUM(W$25:W32)</f>
        <v>9.7463338634299568E-2</v>
      </c>
      <c r="X33" s="24">
        <f>_xlfn.WEIBULL.DIST($A33,X$12,X$14, TRUE)-SUM(X$25:X32)</f>
        <v>9.7151362736023206E-2</v>
      </c>
      <c r="Y33" s="24">
        <f>_xlfn.WEIBULL.DIST($A33,Y$12,Y$14, TRUE)-SUM(Y$25:Y32)</f>
        <v>9.6774355619365093E-2</v>
      </c>
      <c r="Z33" s="24">
        <f>_xlfn.WEIBULL.DIST($A33,Z$12,Z$14, TRUE)-SUM(Z$25:Z32)</f>
        <v>9.6337849566396683E-2</v>
      </c>
      <c r="AA33" s="24">
        <f>_xlfn.WEIBULL.DIST($A33,AA$12,AA$14, TRUE)-SUM(AA$25:AA32)</f>
        <v>9.5847050418476742E-2</v>
      </c>
      <c r="AB33" s="24">
        <f>_xlfn.WEIBULL.DIST($A33,AB$12,AB$14, TRUE)-SUM(AB$25:AB32)</f>
        <v>9.5306847147244744E-2</v>
      </c>
      <c r="AC33" s="24">
        <f>_xlfn.WEIBULL.DIST($A33,AC$12,AC$14, TRUE)-SUM(AC$25:AC32)</f>
        <v>9.4721822808823686E-2</v>
      </c>
      <c r="AD33" s="24">
        <f>_xlfn.WEIBULL.DIST($A33,AD$12,AD$14, TRUE)-SUM(AD$25:AD32)</f>
        <v>9.4096266488962854E-2</v>
      </c>
      <c r="AE33" s="24">
        <f>_xlfn.WEIBULL.DIST($A33,AE$12,AE$14, TRUE)-SUM(AE$25:AE32)</f>
        <v>9.3434185914317014E-2</v>
      </c>
      <c r="AF33" s="24">
        <f>_xlfn.WEIBULL.DIST($A33,AF$12,AF$14, TRUE)-SUM(AF$25:AF32)</f>
        <v>9.2739320462882857E-2</v>
      </c>
      <c r="AG33" s="24">
        <f>_xlfn.WEIBULL.DIST($A33,AG$12,AG$14, TRUE)-SUM(AG$25:AG32)</f>
        <v>9.2015154355972295E-2</v>
      </c>
      <c r="AH33" s="24">
        <f>_xlfn.WEIBULL.DIST($A33,AH$12,AH$14, TRUE)-SUM(AH$25:AH32)</f>
        <v>9.1264929856051114E-2</v>
      </c>
      <c r="AI33" s="24">
        <f>_xlfn.WEIBULL.DIST($A33,AI$12,AI$14, TRUE)-SUM(AI$25:AI32)</f>
        <v>9.0491660330248969E-2</v>
      </c>
      <c r="AJ33" s="24">
        <f>_xlfn.WEIBULL.DIST($A33,AJ$12,AJ$14, TRUE)-SUM(AJ$25:AJ32)</f>
        <v>8.9698143069250613E-2</v>
      </c>
      <c r="AK33" s="24">
        <f>_xlfn.WEIBULL.DIST($A33,AK$12,AK$14, TRUE)-SUM(AK$25:AK32)</f>
        <v>8.8886971776330093E-2</v>
      </c>
      <c r="AL33" s="24">
        <f>_xlfn.WEIBULL.DIST($A33,AL$12,AL$14, TRUE)-SUM(AL$25:AL32)</f>
        <v>8.8060548662212579E-2</v>
      </c>
      <c r="AM33" s="24">
        <f>_xlfn.WEIBULL.DIST($A33,AM$12,AM$14, TRUE)-SUM(AM$25:AM32)</f>
        <v>8.7221096098808293E-2</v>
      </c>
      <c r="AN33" s="24">
        <f>_xlfn.WEIBULL.DIST($A33,AN$12,AN$14, TRUE)-SUM(AN$25:AN32)</f>
        <v>8.6370667799200052E-2</v>
      </c>
      <c r="AO33" s="24">
        <f>_xlfn.WEIBULL.DIST($A33,AO$12,AO$14, TRUE)-SUM(AO$25:AO32)</f>
        <v>8.5511159503013245E-2</v>
      </c>
      <c r="AP33" s="24">
        <f>_xlfn.WEIBULL.DIST($A33,AP$12,AP$14, TRUE)-SUM(AP$25:AP32)</f>
        <v>8.4644319155877557E-2</v>
      </c>
      <c r="AQ33" s="24">
        <f>_xlfn.WEIBULL.DIST($A33,AQ$12,AQ$14, TRUE)-SUM(AQ$25:AQ32)</f>
        <v>8.3771756579411161E-2</v>
      </c>
      <c r="AR33" s="24">
        <f>_xlfn.WEIBULL.DIST($A33,AR$12,AR$14, TRUE)-SUM(AR$25:AR32)</f>
        <v>8.2894952634334662E-2</v>
      </c>
      <c r="AS33" s="24">
        <f>_xlfn.WEIBULL.DIST($A33,AS$12,AS$14, TRUE)-SUM(AS$25:AS32)</f>
        <v>8.2015267884194887E-2</v>
      </c>
    </row>
    <row r="34" spans="1:45" x14ac:dyDescent="0.25">
      <c r="A34">
        <v>9</v>
      </c>
      <c r="B34" s="26">
        <v>2090</v>
      </c>
      <c r="C34" s="24">
        <f>_xlfn.WEIBULL.DIST(A34,$C$12,$C$14, TRUE)-SUM($C$25:C33)</f>
        <v>8.3489630244434898E-2</v>
      </c>
      <c r="E34" s="24">
        <f>_xlfn.WEIBULL.DIST($A34,E$12,E$14, TRUE)-SUM(E$25:E33)</f>
        <v>5.9189704293011847E-2</v>
      </c>
      <c r="F34" s="24">
        <f>_xlfn.WEIBULL.DIST($A34,F$12,F$14, TRUE)-SUM(F$25:F33)</f>
        <v>6.1807192193980898E-2</v>
      </c>
      <c r="G34" s="24">
        <f>_xlfn.WEIBULL.DIST($A34,G$12,G$14, TRUE)-SUM(G$25:G33)</f>
        <v>6.4286826027430855E-2</v>
      </c>
      <c r="H34" s="24">
        <f>_xlfn.WEIBULL.DIST($A34,H$12,H$14, TRUE)-SUM(H$25:H33)</f>
        <v>6.6624507009683587E-2</v>
      </c>
      <c r="I34" s="24">
        <f>_xlfn.WEIBULL.DIST($A34,I$12,I$14, TRUE)-SUM(I$25:I33)</f>
        <v>6.8817824541095862E-2</v>
      </c>
      <c r="J34" s="24">
        <f>_xlfn.WEIBULL.DIST($A34,J$12,J$14, TRUE)-SUM(J$25:J33)</f>
        <v>7.0865846114321562E-2</v>
      </c>
      <c r="K34" s="24">
        <f>_xlfn.WEIBULL.DIST($A34,K$12,K$14, TRUE)-SUM(K$25:K33)</f>
        <v>7.276891728314161E-2</v>
      </c>
      <c r="L34" s="24">
        <f>_xlfn.WEIBULL.DIST($A34,L$12,L$14, TRUE)-SUM(L$25:L33)</f>
        <v>7.4528474491187047E-2</v>
      </c>
      <c r="M34" s="24">
        <f>_xlfn.WEIBULL.DIST($A34,M$12,M$14, TRUE)-SUM(M$25:M33)</f>
        <v>7.6146872458246029E-2</v>
      </c>
      <c r="N34" s="24">
        <f>_xlfn.WEIBULL.DIST($A34,N$12,N$14, TRUE)-SUM(N$25:N33)</f>
        <v>7.7627226965729323E-2</v>
      </c>
      <c r="O34" s="24">
        <f>_xlfn.WEIBULL.DIST($A34,O$12,O$14, TRUE)-SUM(O$25:O33)</f>
        <v>7.8973273234366426E-2</v>
      </c>
      <c r="P34" s="24">
        <f>_xlfn.WEIBULL.DIST($A34,P$12,P$14, TRUE)-SUM(P$25:P33)</f>
        <v>8.0189239610459984E-2</v>
      </c>
      <c r="Q34" s="24">
        <f>_xlfn.WEIBULL.DIST($A34,Q$12,Q$14, TRUE)-SUM(Q$25:Q33)</f>
        <v>8.1279735939626896E-2</v>
      </c>
      <c r="R34" s="24">
        <f>_xlfn.WEIBULL.DIST($A34,R$12,R$14, TRUE)-SUM(R$25:R33)</f>
        <v>8.2249655780454844E-2</v>
      </c>
      <c r="S34" s="24">
        <f>_xlfn.WEIBULL.DIST($A34,S$12,S$14, TRUE)-SUM(S$25:S33)</f>
        <v>8.3104091470699193E-2</v>
      </c>
      <c r="T34" s="24">
        <f>_xlfn.WEIBULL.DIST($A34,T$12,T$14, TRUE)-SUM(T$25:T33)</f>
        <v>8.3848260985191936E-2</v>
      </c>
      <c r="U34" s="24">
        <f>_xlfn.WEIBULL.DIST($A34,U$12,U$14, TRUE)-SUM(U$25:U33)</f>
        <v>8.4487445500932012E-2</v>
      </c>
      <c r="V34" s="24">
        <f>_xlfn.WEIBULL.DIST($A34,V$12,V$14, TRUE)-SUM(V$25:V33)</f>
        <v>8.5026936597363156E-2</v>
      </c>
      <c r="W34" s="24">
        <f>_xlfn.WEIBULL.DIST($A34,W$12,W$14, TRUE)-SUM(W$25:W33)</f>
        <v>8.5471992057948754E-2</v>
      </c>
      <c r="X34" s="24">
        <f>_xlfn.WEIBULL.DIST($A34,X$12,X$14, TRUE)-SUM(X$25:X33)</f>
        <v>8.5827799294405094E-2</v>
      </c>
      <c r="Y34" s="24">
        <f>_xlfn.WEIBULL.DIST($A34,Y$12,Y$14, TRUE)-SUM(Y$25:Y33)</f>
        <v>8.6099445480893211E-2</v>
      </c>
      <c r="Z34" s="24">
        <f>_xlfn.WEIBULL.DIST($A34,Z$12,Z$14, TRUE)-SUM(Z$25:Z33)</f>
        <v>8.6291893557203792E-2</v>
      </c>
      <c r="AA34" s="24">
        <f>_xlfn.WEIBULL.DIST($A34,AA$12,AA$14, TRUE)-SUM(AA$25:AA33)</f>
        <v>8.6409963333818229E-2</v>
      </c>
      <c r="AB34" s="24">
        <f>_xlfn.WEIBULL.DIST($A34,AB$12,AB$14, TRUE)-SUM(AB$25:AB33)</f>
        <v>8.6458317005104868E-2</v>
      </c>
      <c r="AC34" s="24">
        <f>_xlfn.WEIBULL.DIST($A34,AC$12,AC$14, TRUE)-SUM(AC$25:AC33)</f>
        <v>8.6441448447914127E-2</v>
      </c>
      <c r="AD34" s="24">
        <f>_xlfn.WEIBULL.DIST($A34,AD$12,AD$14, TRUE)-SUM(AD$25:AD33)</f>
        <v>8.6363675750252833E-2</v>
      </c>
      <c r="AE34" s="24">
        <f>_xlfn.WEIBULL.DIST($A34,AE$12,AE$14, TRUE)-SUM(AE$25:AE33)</f>
        <v>8.6229136477764756E-2</v>
      </c>
      <c r="AF34" s="24">
        <f>_xlfn.WEIBULL.DIST($A34,AF$12,AF$14, TRUE)-SUM(AF$25:AF33)</f>
        <v>8.6041785243978763E-2</v>
      </c>
      <c r="AG34" s="24">
        <f>_xlfn.WEIBULL.DIST($A34,AG$12,AG$14, TRUE)-SUM(AG$25:AG33)</f>
        <v>8.5805393203574054E-2</v>
      </c>
      <c r="AH34" s="24">
        <f>_xlfn.WEIBULL.DIST($A34,AH$12,AH$14, TRUE)-SUM(AH$25:AH33)</f>
        <v>8.5523549136219734E-2</v>
      </c>
      <c r="AI34" s="24">
        <f>_xlfn.WEIBULL.DIST($A34,AI$12,AI$14, TRUE)-SUM(AI$25:AI33)</f>
        <v>8.5199661832077833E-2</v>
      </c>
      <c r="AJ34" s="24">
        <f>_xlfn.WEIBULL.DIST($A34,AJ$12,AJ$14, TRUE)-SUM(AJ$25:AJ33)</f>
        <v>8.4836963528996168E-2</v>
      </c>
      <c r="AK34" s="24">
        <f>_xlfn.WEIBULL.DIST($A34,AK$12,AK$14, TRUE)-SUM(AK$25:AK33)</f>
        <v>8.4438514186097047E-2</v>
      </c>
      <c r="AL34" s="24">
        <f>_xlfn.WEIBULL.DIST($A34,AL$12,AL$14, TRUE)-SUM(AL$25:AL33)</f>
        <v>8.4007206409164981E-2</v>
      </c>
      <c r="AM34" s="24">
        <f>_xlfn.WEIBULL.DIST($A34,AM$12,AM$14, TRUE)-SUM(AM$25:AM33)</f>
        <v>8.3545770870325775E-2</v>
      </c>
      <c r="AN34" s="24">
        <f>_xlfn.WEIBULL.DIST($A34,AN$12,AN$14, TRUE)-SUM(AN$25:AN33)</f>
        <v>8.3056782088274883E-2</v>
      </c>
      <c r="AO34" s="24">
        <f>_xlfn.WEIBULL.DIST($A34,AO$12,AO$14, TRUE)-SUM(AO$25:AO33)</f>
        <v>8.2542664456137005E-2</v>
      </c>
      <c r="AP34" s="24">
        <f>_xlfn.WEIBULL.DIST($A34,AP$12,AP$14, TRUE)-SUM(AP$25:AP33)</f>
        <v>8.2005698422157047E-2</v>
      </c>
      <c r="AQ34" s="24">
        <f>_xlfn.WEIBULL.DIST($A34,AQ$12,AQ$14, TRUE)-SUM(AQ$25:AQ33)</f>
        <v>8.1448026744182223E-2</v>
      </c>
      <c r="AR34" s="24">
        <f>_xlfn.WEIBULL.DIST($A34,AR$12,AR$14, TRUE)-SUM(AR$25:AR33)</f>
        <v>8.0871660752537211E-2</v>
      </c>
      <c r="AS34" s="24">
        <f>_xlfn.WEIBULL.DIST($A34,AS$12,AS$14, TRUE)-SUM(AS$25:AS33)</f>
        <v>8.0278486567653851E-2</v>
      </c>
    </row>
    <row r="35" spans="1:45" x14ac:dyDescent="0.25">
      <c r="A35">
        <v>10</v>
      </c>
      <c r="B35" s="26">
        <v>2580</v>
      </c>
      <c r="C35" s="24">
        <f>_xlfn.WEIBULL.DIST(A35,$C$12,$C$14, TRUE)-SUM($C$25:C34)</f>
        <v>6.7719622663635626E-2</v>
      </c>
      <c r="E35" s="24">
        <f>_xlfn.WEIBULL.DIST($A35,E$12,E$14, TRUE)-SUM(E$25:E34)</f>
        <v>3.8844140462381493E-2</v>
      </c>
      <c r="F35" s="24">
        <f>_xlfn.WEIBULL.DIST($A35,F$12,F$14, TRUE)-SUM(F$25:F34)</f>
        <v>4.1405186150289763E-2</v>
      </c>
      <c r="G35" s="24">
        <f>_xlfn.WEIBULL.DIST($A35,G$12,G$14, TRUE)-SUM(G$25:G34)</f>
        <v>4.3910320008107906E-2</v>
      </c>
      <c r="H35" s="24">
        <f>_xlfn.WEIBULL.DIST($A35,H$12,H$14, TRUE)-SUM(H$25:H34)</f>
        <v>4.6348714037683703E-2</v>
      </c>
      <c r="I35" s="24">
        <f>_xlfn.WEIBULL.DIST($A35,I$12,I$14, TRUE)-SUM(I$25:I34)</f>
        <v>4.8711117177780872E-2</v>
      </c>
      <c r="J35" s="24">
        <f>_xlfn.WEIBULL.DIST($A35,J$12,J$14, TRUE)-SUM(J$25:J34)</f>
        <v>5.0989785069581628E-2</v>
      </c>
      <c r="K35" s="24">
        <f>_xlfn.WEIBULL.DIST($A35,K$12,K$14, TRUE)-SUM(K$25:K34)</f>
        <v>5.3178391322332819E-2</v>
      </c>
      <c r="L35" s="24">
        <f>_xlfn.WEIBULL.DIST($A35,L$12,L$14, TRUE)-SUM(L$25:L34)</f>
        <v>5.5271926417252981E-2</v>
      </c>
      <c r="M35" s="24">
        <f>_xlfn.WEIBULL.DIST($A35,M$12,M$14, TRUE)-SUM(M$25:M34)</f>
        <v>5.7266589322212069E-2</v>
      </c>
      <c r="N35" s="24">
        <f>_xlfn.WEIBULL.DIST($A35,N$12,N$14, TRUE)-SUM(N$25:N34)</f>
        <v>5.9159675912160425E-2</v>
      </c>
      <c r="O35" s="24">
        <f>_xlfn.WEIBULL.DIST($A35,O$12,O$14, TRUE)-SUM(O$25:O34)</f>
        <v>6.0949467420002068E-2</v>
      </c>
      <c r="P35" s="24">
        <f>_xlfn.WEIBULL.DIST($A35,P$12,P$14, TRUE)-SUM(P$25:P34)</f>
        <v>6.2635121386660164E-2</v>
      </c>
      <c r="Q35" s="24">
        <f>_xlfn.WEIBULL.DIST($A35,Q$12,Q$14, TRUE)-SUM(Q$25:Q34)</f>
        <v>6.4216566936297625E-2</v>
      </c>
      <c r="R35" s="24">
        <f>_xlfn.WEIBULL.DIST($A35,R$12,R$14, TRUE)-SUM(R$25:R34)</f>
        <v>6.5694405666594347E-2</v>
      </c>
      <c r="S35" s="24">
        <f>_xlfn.WEIBULL.DIST($A35,S$12,S$14, TRUE)-SUM(S$25:S34)</f>
        <v>6.7069819005118547E-2</v>
      </c>
      <c r="T35" s="24">
        <f>_xlfn.WEIBULL.DIST($A35,T$12,T$14, TRUE)-SUM(T$25:T34)</f>
        <v>6.8344482530159456E-2</v>
      </c>
      <c r="U35" s="24">
        <f>_xlfn.WEIBULL.DIST($A35,U$12,U$14, TRUE)-SUM(U$25:U34)</f>
        <v>6.9520487476482984E-2</v>
      </c>
      <c r="V35" s="24">
        <f>_xlfn.WEIBULL.DIST($A35,V$12,V$14, TRUE)-SUM(V$25:V34)</f>
        <v>7.060026943224007E-2</v>
      </c>
      <c r="W35" s="24">
        <f>_xlfn.WEIBULL.DIST($A35,W$12,W$14, TRUE)-SUM(W$25:W34)</f>
        <v>7.1586544072353431E-2</v>
      </c>
      <c r="X35" s="24">
        <f>_xlfn.WEIBULL.DIST($A35,X$12,X$14, TRUE)-SUM(X$25:X34)</f>
        <v>7.248224965677752E-2</v>
      </c>
      <c r="Y35" s="24">
        <f>_xlfn.WEIBULL.DIST($A35,Y$12,Y$14, TRUE)-SUM(Y$25:Y34)</f>
        <v>7.329049594084569E-2</v>
      </c>
      <c r="Z35" s="24">
        <f>_xlfn.WEIBULL.DIST($A35,Z$12,Z$14, TRUE)-SUM(Z$25:Z34)</f>
        <v>7.4014519092317155E-2</v>
      </c>
      <c r="AA35" s="24">
        <f>_xlfn.WEIBULL.DIST($A35,AA$12,AA$14, TRUE)-SUM(AA$25:AA34)</f>
        <v>7.4657642179696837E-2</v>
      </c>
      <c r="AB35" s="24">
        <f>_xlfn.WEIBULL.DIST($A35,AB$12,AB$14, TRUE)-SUM(AB$25:AB34)</f>
        <v>7.5223240783773737E-2</v>
      </c>
      <c r="AC35" s="24">
        <f>_xlfn.WEIBULL.DIST($A35,AC$12,AC$14, TRUE)-SUM(AC$25:AC34)</f>
        <v>7.5714713284924962E-2</v>
      </c>
      <c r="AD35" s="24">
        <f>_xlfn.WEIBULL.DIST($A35,AD$12,AD$14, TRUE)-SUM(AD$25:AD34)</f>
        <v>7.6135455389114925E-2</v>
      </c>
      <c r="AE35" s="24">
        <f>_xlfn.WEIBULL.DIST($A35,AE$12,AE$14, TRUE)-SUM(AE$25:AE34)</f>
        <v>7.6488838472870802E-2</v>
      </c>
      <c r="AF35" s="24">
        <f>_xlfn.WEIBULL.DIST($A35,AF$12,AF$14, TRUE)-SUM(AF$25:AF34)</f>
        <v>7.67781913496417E-2</v>
      </c>
      <c r="AG35" s="24">
        <f>_xlfn.WEIBULL.DIST($A35,AG$12,AG$14, TRUE)-SUM(AG$25:AG34)</f>
        <v>7.7006785085081519E-2</v>
      </c>
      <c r="AH35" s="24">
        <f>_xlfn.WEIBULL.DIST($A35,AH$12,AH$14, TRUE)-SUM(AH$25:AH34)</f>
        <v>7.7177820515582196E-2</v>
      </c>
      <c r="AI35" s="24">
        <f>_xlfn.WEIBULL.DIST($A35,AI$12,AI$14, TRUE)-SUM(AI$25:AI34)</f>
        <v>7.7294418151795163E-2</v>
      </c>
      <c r="AJ35" s="24">
        <f>_xlfn.WEIBULL.DIST($A35,AJ$12,AJ$14, TRUE)-SUM(AJ$25:AJ34)</f>
        <v>7.7359610176121807E-2</v>
      </c>
      <c r="AK35" s="24">
        <f>_xlfn.WEIBULL.DIST($A35,AK$12,AK$14, TRUE)-SUM(AK$25:AK34)</f>
        <v>7.7376334269683378E-2</v>
      </c>
      <c r="AL35" s="24">
        <f>_xlfn.WEIBULL.DIST($A35,AL$12,AL$14, TRUE)-SUM(AL$25:AL34)</f>
        <v>7.734742902969638E-2</v>
      </c>
      <c r="AM35" s="24">
        <f>_xlfn.WEIBULL.DIST($A35,AM$12,AM$14, TRUE)-SUM(AM$25:AM34)</f>
        <v>7.7275630762196346E-2</v>
      </c>
      <c r="AN35" s="24">
        <f>_xlfn.WEIBULL.DIST($A35,AN$12,AN$14, TRUE)-SUM(AN$25:AN34)</f>
        <v>7.716357145754249E-2</v>
      </c>
      <c r="AO35" s="24">
        <f>_xlfn.WEIBULL.DIST($A35,AO$12,AO$14, TRUE)-SUM(AO$25:AO34)</f>
        <v>7.7013777776983261E-2</v>
      </c>
      <c r="AP35" s="24">
        <f>_xlfn.WEIBULL.DIST($A35,AP$12,AP$14, TRUE)-SUM(AP$25:AP34)</f>
        <v>7.682867089775669E-2</v>
      </c>
      <c r="AQ35" s="24">
        <f>_xlfn.WEIBULL.DIST($A35,AQ$12,AQ$14, TRUE)-SUM(AQ$25:AQ34)</f>
        <v>7.661056708176639E-2</v>
      </c>
      <c r="AR35" s="24">
        <f>_xlfn.WEIBULL.DIST($A35,AR$12,AR$14, TRUE)-SUM(AR$25:AR34)</f>
        <v>7.6361678848842374E-2</v>
      </c>
      <c r="AS35" s="24">
        <f>_xlfn.WEIBULL.DIST($A35,AS$12,AS$14, TRUE)-SUM(AS$25:AS34)</f>
        <v>7.6084116650054989E-2</v>
      </c>
    </row>
    <row r="36" spans="1:45" x14ac:dyDescent="0.25">
      <c r="A36">
        <v>11</v>
      </c>
      <c r="B36" s="26">
        <v>2900</v>
      </c>
      <c r="C36" s="24">
        <f>_xlfn.WEIBULL.DIST(A36,$C$12,$C$14, TRUE)-SUM($C$25:C35)</f>
        <v>5.241893129790054E-2</v>
      </c>
      <c r="E36" s="24">
        <f>_xlfn.WEIBULL.DIST($A36,E$12,E$14, TRUE)-SUM(E$25:E35)</f>
        <v>2.3761440304266079E-2</v>
      </c>
      <c r="F36" s="24">
        <f>_xlfn.WEIBULL.DIST($A36,F$12,F$14, TRUE)-SUM(F$25:F35)</f>
        <v>2.5913824020179943E-2</v>
      </c>
      <c r="G36" s="24">
        <f>_xlfn.WEIBULL.DIST($A36,G$12,G$14, TRUE)-SUM(G$25:G35)</f>
        <v>2.8080767430447184E-2</v>
      </c>
      <c r="H36" s="24">
        <f>_xlfn.WEIBULL.DIST($A36,H$12,H$14, TRUE)-SUM(H$25:H35)</f>
        <v>3.0249876609955151E-2</v>
      </c>
      <c r="I36" s="24">
        <f>_xlfn.WEIBULL.DIST($A36,I$12,I$14, TRUE)-SUM(I$25:I35)</f>
        <v>3.2409590395886534E-2</v>
      </c>
      <c r="J36" s="24">
        <f>_xlfn.WEIBULL.DIST($A36,J$12,J$14, TRUE)-SUM(J$25:J35)</f>
        <v>3.454926379330725E-2</v>
      </c>
      <c r="K36" s="24">
        <f>_xlfn.WEIBULL.DIST($A36,K$12,K$14, TRUE)-SUM(K$25:K35)</f>
        <v>3.6659219024792522E-2</v>
      </c>
      <c r="L36" s="24">
        <f>_xlfn.WEIBULL.DIST($A36,L$12,L$14, TRUE)-SUM(L$25:L35)</f>
        <v>3.8730769024349243E-2</v>
      </c>
      <c r="M36" s="24">
        <f>_xlfn.WEIBULL.DIST($A36,M$12,M$14, TRUE)-SUM(M$25:M35)</f>
        <v>4.0756218035338687E-2</v>
      </c>
      <c r="N36" s="24">
        <f>_xlfn.WEIBULL.DIST($A36,N$12,N$14, TRUE)-SUM(N$25:N35)</f>
        <v>4.2728843674240902E-2</v>
      </c>
      <c r="O36" s="24">
        <f>_xlfn.WEIBULL.DIST($A36,O$12,O$14, TRUE)-SUM(O$25:O35)</f>
        <v>4.4642864427253626E-2</v>
      </c>
      <c r="P36" s="24">
        <f>_xlfn.WEIBULL.DIST($A36,P$12,P$14, TRUE)-SUM(P$25:P35)</f>
        <v>4.6493396101422113E-2</v>
      </c>
      <c r="Q36" s="24">
        <f>_xlfn.WEIBULL.DIST($A36,Q$12,Q$14, TRUE)-SUM(Q$25:Q35)</f>
        <v>4.8276400290796162E-2</v>
      </c>
      <c r="R36" s="24">
        <f>_xlfn.WEIBULL.DIST($A36,R$12,R$14, TRUE)-SUM(R$25:R35)</f>
        <v>4.9988627465498148E-2</v>
      </c>
      <c r="S36" s="24">
        <f>_xlfn.WEIBULL.DIST($A36,S$12,S$14, TRUE)-SUM(S$25:S35)</f>
        <v>5.1627556864052959E-2</v>
      </c>
      <c r="T36" s="24">
        <f>_xlfn.WEIBULL.DIST($A36,T$12,T$14, TRUE)-SUM(T$25:T35)</f>
        <v>5.3191334976996685E-2</v>
      </c>
      <c r="U36" s="24">
        <f>_xlfn.WEIBULL.DIST($A36,U$12,U$14, TRUE)-SUM(U$25:U35)</f>
        <v>5.4678714058113864E-2</v>
      </c>
      <c r="V36" s="24">
        <f>_xlfn.WEIBULL.DIST($A36,V$12,V$14, TRUE)-SUM(V$25:V35)</f>
        <v>5.6088991790565035E-2</v>
      </c>
      <c r="W36" s="24">
        <f>_xlfn.WEIBULL.DIST($A36,W$12,W$14, TRUE)-SUM(W$25:W35)</f>
        <v>5.7421952968211731E-2</v>
      </c>
      <c r="X36" s="24">
        <f>_xlfn.WEIBULL.DIST($A36,X$12,X$14, TRUE)-SUM(X$25:X35)</f>
        <v>5.8677813825517067E-2</v>
      </c>
      <c r="Y36" s="24">
        <f>_xlfn.WEIBULL.DIST($A36,Y$12,Y$14, TRUE)-SUM(Y$25:Y35)</f>
        <v>5.9857169459404225E-2</v>
      </c>
      <c r="Z36" s="24">
        <f>_xlfn.WEIBULL.DIST($A36,Z$12,Z$14, TRUE)-SUM(Z$25:Z35)</f>
        <v>6.0960944629779745E-2</v>
      </c>
      <c r="AA36" s="24">
        <f>_xlfn.WEIBULL.DIST($A36,AA$12,AA$14, TRUE)-SUM(AA$25:AA35)</f>
        <v>6.1990348098216574E-2</v>
      </c>
      <c r="AB36" s="24">
        <f>_xlfn.WEIBULL.DIST($A36,AB$12,AB$14, TRUE)-SUM(AB$25:AB35)</f>
        <v>6.2946830562749967E-2</v>
      </c>
      <c r="AC36" s="24">
        <f>_xlfn.WEIBULL.DIST($A36,AC$12,AC$14, TRUE)-SUM(AC$25:AC35)</f>
        <v>6.3832046167236145E-2</v>
      </c>
      <c r="AD36" s="24">
        <f>_xlfn.WEIBULL.DIST($A36,AD$12,AD$14, TRUE)-SUM(AD$25:AD35)</f>
        <v>6.4647817502865412E-2</v>
      </c>
      <c r="AE36" s="24">
        <f>_xlfn.WEIBULL.DIST($A36,AE$12,AE$14, TRUE)-SUM(AE$25:AE35)</f>
        <v>6.539610397419926E-2</v>
      </c>
      <c r="AF36" s="24">
        <f>_xlfn.WEIBULL.DIST($A36,AF$12,AF$14, TRUE)-SUM(AF$25:AF35)</f>
        <v>6.6078973369786298E-2</v>
      </c>
      <c r="AG36" s="24">
        <f>_xlfn.WEIBULL.DIST($A36,AG$12,AG$14, TRUE)-SUM(AG$25:AG35)</f>
        <v>6.6698576455624603E-2</v>
      </c>
      <c r="AH36" s="24">
        <f>_xlfn.WEIBULL.DIST($A36,AH$12,AH$14, TRUE)-SUM(AH$25:AH35)</f>
        <v>6.7257124396467916E-2</v>
      </c>
      <c r="AI36" s="24">
        <f>_xlfn.WEIBULL.DIST($A36,AI$12,AI$14, TRUE)-SUM(AI$25:AI35)</f>
        <v>6.7756868803434789E-2</v>
      </c>
      <c r="AJ36" s="24">
        <f>_xlfn.WEIBULL.DIST($A36,AJ$12,AJ$14, TRUE)-SUM(AJ$25:AJ35)</f>
        <v>6.8200084205121247E-2</v>
      </c>
      <c r="AK36" s="24">
        <f>_xlfn.WEIBULL.DIST($A36,AK$12,AK$14, TRUE)-SUM(AK$25:AK35)</f>
        <v>6.8589052742207501E-2</v>
      </c>
      <c r="AL36" s="24">
        <f>_xlfn.WEIBULL.DIST($A36,AL$12,AL$14, TRUE)-SUM(AL$25:AL35)</f>
        <v>6.8926050891342738E-2</v>
      </c>
      <c r="AM36" s="24">
        <f>_xlfn.WEIBULL.DIST($A36,AM$12,AM$14, TRUE)-SUM(AM$25:AM35)</f>
        <v>6.9213338032100613E-2</v>
      </c>
      <c r="AN36" s="24">
        <f>_xlfn.WEIBULL.DIST($A36,AN$12,AN$14, TRUE)-SUM(AN$25:AN35)</f>
        <v>6.9453146680290012E-2</v>
      </c>
      <c r="AO36" s="24">
        <f>_xlfn.WEIBULL.DIST($A36,AO$12,AO$14, TRUE)-SUM(AO$25:AO35)</f>
        <v>6.9647674221377409E-2</v>
      </c>
      <c r="AP36" s="24">
        <f>_xlfn.WEIBULL.DIST($A36,AP$12,AP$14, TRUE)-SUM(AP$25:AP35)</f>
        <v>6.9799075988795645E-2</v>
      </c>
      <c r="AQ36" s="24">
        <f>_xlfn.WEIBULL.DIST($A36,AQ$12,AQ$14, TRUE)-SUM(AQ$25:AQ35)</f>
        <v>6.990945954311012E-2</v>
      </c>
      <c r="AR36" s="24">
        <f>_xlfn.WEIBULL.DIST($A36,AR$12,AR$14, TRUE)-SUM(AR$25:AR35)</f>
        <v>6.9980880019186342E-2</v>
      </c>
      <c r="AS36" s="24">
        <f>_xlfn.WEIBULL.DIST($A36,AS$12,AS$14, TRUE)-SUM(AS$25:AS35)</f>
        <v>7.0015336419400054E-2</v>
      </c>
    </row>
    <row r="37" spans="1:45" x14ac:dyDescent="0.25">
      <c r="A37">
        <v>12</v>
      </c>
      <c r="B37" s="26">
        <v>3000</v>
      </c>
      <c r="C37" s="24">
        <f>_xlfn.WEIBULL.DIST(A37,$C$12,$C$14, TRUE)-SUM($C$25:C36)</f>
        <v>3.88003114141795E-2</v>
      </c>
      <c r="E37" s="24">
        <f>_xlfn.WEIBULL.DIST($A37,E$12,E$14, TRUE)-SUM(E$25:E36)</f>
        <v>1.3575921003752045E-2</v>
      </c>
      <c r="F37" s="24">
        <f>_xlfn.WEIBULL.DIST($A37,F$12,F$14, TRUE)-SUM(F$25:F36)</f>
        <v>1.5182761260210897E-2</v>
      </c>
      <c r="G37" s="24">
        <f>_xlfn.WEIBULL.DIST($A37,G$12,G$14, TRUE)-SUM(G$25:G36)</f>
        <v>1.6847311525116981E-2</v>
      </c>
      <c r="H37" s="24">
        <f>_xlfn.WEIBULL.DIST($A37,H$12,H$14, TRUE)-SUM(H$25:H36)</f>
        <v>1.8559801193954395E-2</v>
      </c>
      <c r="I37" s="24">
        <f>_xlfn.WEIBULL.DIST($A37,I$12,I$14, TRUE)-SUM(I$25:I36)</f>
        <v>2.0310419341542763E-2</v>
      </c>
      <c r="J37" s="24">
        <f>_xlfn.WEIBULL.DIST($A37,J$12,J$14, TRUE)-SUM(J$25:J36)</f>
        <v>2.208947792355842E-2</v>
      </c>
      <c r="K37" s="24">
        <f>_xlfn.WEIBULL.DIST($A37,K$12,K$14, TRUE)-SUM(K$25:K36)</f>
        <v>2.3887549858293222E-2</v>
      </c>
      <c r="L37" s="24">
        <f>_xlfn.WEIBULL.DIST($A37,L$12,L$14, TRUE)-SUM(L$25:L36)</f>
        <v>2.5695582398425842E-2</v>
      </c>
      <c r="M37" s="24">
        <f>_xlfn.WEIBULL.DIST($A37,M$12,M$14, TRUE)-SUM(M$25:M36)</f>
        <v>2.7504987010002702E-2</v>
      </c>
      <c r="N37" s="24">
        <f>_xlfn.WEIBULL.DIST($A37,N$12,N$14, TRUE)-SUM(N$25:N36)</f>
        <v>2.9307707530718985E-2</v>
      </c>
      <c r="O37" s="24">
        <f>_xlfn.WEIBULL.DIST($A37,O$12,O$14, TRUE)-SUM(O$25:O36)</f>
        <v>3.1096268723927345E-2</v>
      </c>
      <c r="P37" s="24">
        <f>_xlfn.WEIBULL.DIST($A37,P$12,P$14, TRUE)-SUM(P$25:P36)</f>
        <v>3.2863807520057353E-2</v>
      </c>
      <c r="Q37" s="24">
        <f>_xlfn.WEIBULL.DIST($A37,Q$12,Q$14, TRUE)-SUM(Q$25:Q36)</f>
        <v>3.4604089281616957E-2</v>
      </c>
      <c r="R37" s="24">
        <f>_xlfn.WEIBULL.DIST($A37,R$12,R$14, TRUE)-SUM(R$25:R36)</f>
        <v>3.6311511375492822E-2</v>
      </c>
      <c r="S37" s="24">
        <f>_xlfn.WEIBULL.DIST($A37,S$12,S$14, TRUE)-SUM(S$25:S36)</f>
        <v>3.7981096215487842E-2</v>
      </c>
      <c r="T37" s="24">
        <f>_xlfn.WEIBULL.DIST($A37,T$12,T$14, TRUE)-SUM(T$25:T36)</f>
        <v>3.9608475772476615E-2</v>
      </c>
      <c r="U37" s="24">
        <f>_xlfn.WEIBULL.DIST($A37,U$12,U$14, TRUE)-SUM(U$25:U36)</f>
        <v>4.1189869357873721E-2</v>
      </c>
      <c r="V37" s="24">
        <f>_xlfn.WEIBULL.DIST($A37,V$12,V$14, TRUE)-SUM(V$25:V36)</f>
        <v>4.2722056282717746E-2</v>
      </c>
      <c r="W37" s="24">
        <f>_xlfn.WEIBULL.DIST($A37,W$12,W$14, TRUE)-SUM(W$25:W36)</f>
        <v>4.4202344790253645E-2</v>
      </c>
      <c r="X37" s="24">
        <f>_xlfn.WEIBULL.DIST($A37,X$12,X$14, TRUE)-SUM(X$25:X36)</f>
        <v>4.5628538462112789E-2</v>
      </c>
      <c r="Y37" s="24">
        <f>_xlfn.WEIBULL.DIST($A37,Y$12,Y$14, TRUE)-SUM(Y$25:Y36)</f>
        <v>4.6998901112191294E-2</v>
      </c>
      <c r="Z37" s="24">
        <f>_xlfn.WEIBULL.DIST($A37,Z$12,Z$14, TRUE)-SUM(Z$25:Z36)</f>
        <v>4.8312121011337972E-2</v>
      </c>
      <c r="AA37" s="24">
        <f>_xlfn.WEIBULL.DIST($A37,AA$12,AA$14, TRUE)-SUM(AA$25:AA36)</f>
        <v>4.9567275131684241E-2</v>
      </c>
      <c r="AB37" s="24">
        <f>_xlfn.WEIBULL.DIST($A37,AB$12,AB$14, TRUE)-SUM(AB$25:AB36)</f>
        <v>5.0763793962507187E-2</v>
      </c>
      <c r="AC37" s="24">
        <f>_xlfn.WEIBULL.DIST($A37,AC$12,AC$14, TRUE)-SUM(AC$25:AC36)</f>
        <v>5.1901427329676397E-2</v>
      </c>
      <c r="AD37" s="24">
        <f>_xlfn.WEIBULL.DIST($A37,AD$12,AD$14, TRUE)-SUM(AD$25:AD36)</f>
        <v>5.2980211547290601E-2</v>
      </c>
      <c r="AE37" s="24">
        <f>_xlfn.WEIBULL.DIST($A37,AE$12,AE$14, TRUE)-SUM(AE$25:AE36)</f>
        <v>5.400043814190969E-2</v>
      </c>
      <c r="AF37" s="24">
        <f>_xlfn.WEIBULL.DIST($A37,AF$12,AF$14, TRUE)-SUM(AF$25:AF36)</f>
        <v>5.4962624315550879E-2</v>
      </c>
      <c r="AG37" s="24">
        <f>_xlfn.WEIBULL.DIST($A37,AG$12,AG$14, TRUE)-SUM(AG$25:AG36)</f>
        <v>5.5867485251913873E-2</v>
      </c>
      <c r="AH37" s="24">
        <f>_xlfn.WEIBULL.DIST($A37,AH$12,AH$14, TRUE)-SUM(AH$25:AH36)</f>
        <v>5.6715908319718067E-2</v>
      </c>
      <c r="AI37" s="24">
        <f>_xlfn.WEIBULL.DIST($A37,AI$12,AI$14, TRUE)-SUM(AI$25:AI36)</f>
        <v>5.7508929186160906E-2</v>
      </c>
      <c r="AJ37" s="24">
        <f>_xlfn.WEIBULL.DIST($A37,AJ$12,AJ$14, TRUE)-SUM(AJ$25:AJ36)</f>
        <v>5.8247709821077076E-2</v>
      </c>
      <c r="AK37" s="24">
        <f>_xlfn.WEIBULL.DIST($A37,AK$12,AK$14, TRUE)-SUM(AK$25:AK36)</f>
        <v>5.8933518347124125E-2</v>
      </c>
      <c r="AL37" s="24">
        <f>_xlfn.WEIBULL.DIST($A37,AL$12,AL$14, TRUE)-SUM(AL$25:AL36)</f>
        <v>5.9567710672198904E-2</v>
      </c>
      <c r="AM37" s="24">
        <f>_xlfn.WEIBULL.DIST($A37,AM$12,AM$14, TRUE)-SUM(AM$25:AM36)</f>
        <v>6.0151713826266606E-2</v>
      </c>
      <c r="AN37" s="24">
        <f>_xlfn.WEIBULL.DIST($A37,AN$12,AN$14, TRUE)-SUM(AN$25:AN36)</f>
        <v>6.0687010915037587E-2</v>
      </c>
      <c r="AO37" s="24">
        <f>_xlfn.WEIBULL.DIST($A37,AO$12,AO$14, TRUE)-SUM(AO$25:AO36)</f>
        <v>6.1175127596653001E-2</v>
      </c>
      <c r="AP37" s="24">
        <f>_xlfn.WEIBULL.DIST($A37,AP$12,AP$14, TRUE)-SUM(AP$25:AP36)</f>
        <v>6.1617619984109639E-2</v>
      </c>
      <c r="AQ37" s="24">
        <f>_xlfn.WEIBULL.DIST($A37,AQ$12,AQ$14, TRUE)-SUM(AQ$25:AQ36)</f>
        <v>6.2016063875000915E-2</v>
      </c>
      <c r="AR37" s="24">
        <f>_xlfn.WEIBULL.DIST($A37,AR$12,AR$14, TRUE)-SUM(AR$25:AR36)</f>
        <v>6.2372045210763338E-2</v>
      </c>
      <c r="AS37" s="24">
        <f>_xlfn.WEIBULL.DIST($A37,AS$12,AS$14, TRUE)-SUM(AS$25:AS36)</f>
        <v>6.2687151669647223E-2</v>
      </c>
    </row>
    <row r="38" spans="1:45" x14ac:dyDescent="0.25">
      <c r="A38">
        <v>13</v>
      </c>
      <c r="B38" s="26">
        <v>3000</v>
      </c>
      <c r="C38" s="24">
        <f>_xlfn.WEIBULL.DIST(A38,$C$12,$C$14, TRUE)-SUM($C$25:C37)</f>
        <v>2.7505300618682171E-2</v>
      </c>
      <c r="E38" s="24">
        <f>_xlfn.WEIBULL.DIST($A38,E$12,E$14, TRUE)-SUM(E$25:E37)</f>
        <v>7.2556352133892332E-3</v>
      </c>
      <c r="F38" s="24">
        <f>_xlfn.WEIBULL.DIST($A38,F$12,F$14, TRUE)-SUM(F$25:F37)</f>
        <v>8.340131297616904E-3</v>
      </c>
      <c r="G38" s="24">
        <f>_xlfn.WEIBULL.DIST($A38,G$12,G$14, TRUE)-SUM(G$25:G37)</f>
        <v>9.4971202010439848E-3</v>
      </c>
      <c r="H38" s="24">
        <f>_xlfn.WEIBULL.DIST($A38,H$12,H$14, TRUE)-SUM(H$25:H37)</f>
        <v>1.0721296491426946E-2</v>
      </c>
      <c r="I38" s="24">
        <f>_xlfn.WEIBULL.DIST($A38,I$12,I$14, TRUE)-SUM(I$25:I37)</f>
        <v>1.2006727542280493E-2</v>
      </c>
      <c r="J38" s="24">
        <f>_xlfn.WEIBULL.DIST($A38,J$12,J$14, TRUE)-SUM(J$25:J37)</f>
        <v>1.3347001244283563E-2</v>
      </c>
      <c r="K38" s="24">
        <f>_xlfn.WEIBULL.DIST($A38,K$12,K$14, TRUE)-SUM(K$25:K37)</f>
        <v>1.473536766295569E-2</v>
      </c>
      <c r="L38" s="24">
        <f>_xlfn.WEIBULL.DIST($A38,L$12,L$14, TRUE)-SUM(L$25:L37)</f>
        <v>1.6164871267992043E-2</v>
      </c>
      <c r="M38" s="24">
        <f>_xlfn.WEIBULL.DIST($A38,M$12,M$14, TRUE)-SUM(M$25:M37)</f>
        <v>1.7628471381698985E-2</v>
      </c>
      <c r="N38" s="24">
        <f>_xlfn.WEIBULL.DIST($A38,N$12,N$14, TRUE)-SUM(N$25:N37)</f>
        <v>1.9119149386145562E-2</v>
      </c>
      <c r="O38" s="24">
        <f>_xlfn.WEIBULL.DIST($A38,O$12,O$14, TRUE)-SUM(O$25:O37)</f>
        <v>2.0630001977582357E-2</v>
      </c>
      <c r="P38" s="24">
        <f>_xlfn.WEIBULL.DIST($A38,P$12,P$14, TRUE)-SUM(P$25:P37)</f>
        <v>2.2154320361828406E-2</v>
      </c>
      <c r="Q38" s="24">
        <f>_xlfn.WEIBULL.DIST($A38,Q$12,Q$14, TRUE)-SUM(Q$25:Q37)</f>
        <v>2.3685655753792112E-2</v>
      </c>
      <c r="R38" s="24">
        <f>_xlfn.WEIBULL.DIST($A38,R$12,R$14, TRUE)-SUM(R$25:R37)</f>
        <v>2.5217871891477173E-2</v>
      </c>
      <c r="S38" s="24">
        <f>_xlfn.WEIBULL.DIST($A38,S$12,S$14, TRUE)-SUM(S$25:S37)</f>
        <v>2.6745185515933634E-2</v>
      </c>
      <c r="T38" s="24">
        <f>_xlfn.WEIBULL.DIST($A38,T$12,T$14, TRUE)-SUM(T$25:T37)</f>
        <v>2.8262195920678135E-2</v>
      </c>
      <c r="U38" s="24">
        <f>_xlfn.WEIBULL.DIST($A38,U$12,U$14, TRUE)-SUM(U$25:U37)</f>
        <v>2.9763904753759451E-2</v>
      </c>
      <c r="V38" s="24">
        <f>_xlfn.WEIBULL.DIST($A38,V$12,V$14, TRUE)-SUM(V$25:V37)</f>
        <v>3.1245727278280011E-2</v>
      </c>
      <c r="W38" s="24">
        <f>_xlfn.WEIBULL.DIST($A38,W$12,W$14, TRUE)-SUM(W$25:W37)</f>
        <v>3.270349627648117E-2</v>
      </c>
      <c r="X38" s="24">
        <f>_xlfn.WEIBULL.DIST($A38,X$12,X$14, TRUE)-SUM(X$25:X37)</f>
        <v>3.4133459730227633E-2</v>
      </c>
      <c r="Y38" s="24">
        <f>_xlfn.WEIBULL.DIST($A38,Y$12,Y$14, TRUE)-SUM(Y$25:Y37)</f>
        <v>3.5532273336752795E-2</v>
      </c>
      <c r="Z38" s="24">
        <f>_xlfn.WEIBULL.DIST($A38,Z$12,Z$14, TRUE)-SUM(Z$25:Z37)</f>
        <v>3.6896988830852684E-2</v>
      </c>
      <c r="AA38" s="24">
        <f>_xlfn.WEIBULL.DIST($A38,AA$12,AA$14, TRUE)-SUM(AA$25:AA37)</f>
        <v>3.822503898972629E-2</v>
      </c>
      <c r="AB38" s="24">
        <f>_xlfn.WEIBULL.DIST($A38,AB$12,AB$14, TRUE)-SUM(AB$25:AB37)</f>
        <v>3.9514220099235775E-2</v>
      </c>
      <c r="AC38" s="24">
        <f>_xlfn.WEIBULL.DIST($A38,AC$12,AC$14, TRUE)-SUM(AC$25:AC37)</f>
        <v>4.0762672564196079E-2</v>
      </c>
      <c r="AD38" s="24">
        <f>_xlfn.WEIBULL.DIST($A38,AD$12,AD$14, TRUE)-SUM(AD$25:AD37)</f>
        <v>4.196886025299551E-2</v>
      </c>
      <c r="AE38" s="24">
        <f>_xlfn.WEIBULL.DIST($A38,AE$12,AE$14, TRUE)-SUM(AE$25:AE37)</f>
        <v>4.3131549080218101E-2</v>
      </c>
      <c r="AF38" s="24">
        <f>_xlfn.WEIBULL.DIST($A38,AF$12,AF$14, TRUE)-SUM(AF$25:AF37)</f>
        <v>4.4249785251073925E-2</v>
      </c>
      <c r="AG38" s="24">
        <f>_xlfn.WEIBULL.DIST($A38,AG$12,AG$14, TRUE)-SUM(AG$25:AG37)</f>
        <v>4.5322873518970574E-2</v>
      </c>
      <c r="AH38" s="24">
        <f>_xlfn.WEIBULL.DIST($A38,AH$12,AH$14, TRUE)-SUM(AH$25:AH37)</f>
        <v>4.6350355742648008E-2</v>
      </c>
      <c r="AI38" s="24">
        <f>_xlfn.WEIBULL.DIST($A38,AI$12,AI$14, TRUE)-SUM(AI$25:AI37)</f>
        <v>4.7331989971907684E-2</v>
      </c>
      <c r="AJ38" s="24">
        <f>_xlfn.WEIBULL.DIST($A38,AJ$12,AJ$14, TRUE)-SUM(AJ$25:AJ37)</f>
        <v>4.8267730240744933E-2</v>
      </c>
      <c r="AK38" s="24">
        <f>_xlfn.WEIBULL.DIST($A38,AK$12,AK$14, TRUE)-SUM(AK$25:AK37)</f>
        <v>4.9157707203269729E-2</v>
      </c>
      <c r="AL38" s="24">
        <f>_xlfn.WEIBULL.DIST($A38,AL$12,AL$14, TRUE)-SUM(AL$25:AL37)</f>
        <v>5.0002209710615309E-2</v>
      </c>
      <c r="AM38" s="24">
        <f>_xlfn.WEIBULL.DIST($A38,AM$12,AM$14, TRUE)-SUM(AM$25:AM37)</f>
        <v>5.0801667395542704E-2</v>
      </c>
      <c r="AN38" s="24">
        <f>_xlfn.WEIBULL.DIST($A38,AN$12,AN$14, TRUE)-SUM(AN$25:AN37)</f>
        <v>5.1556634305087501E-2</v>
      </c>
      <c r="AO38" s="24">
        <f>_xlfn.WEIBULL.DIST($A38,AO$12,AO$14, TRUE)-SUM(AO$25:AO37)</f>
        <v>5.226777359976742E-2</v>
      </c>
      <c r="AP38" s="24">
        <f>_xlfn.WEIBULL.DIST($A38,AP$12,AP$14, TRUE)-SUM(AP$25:AP37)</f>
        <v>5.2935843320061182E-2</v>
      </c>
      <c r="AQ38" s="24">
        <f>_xlfn.WEIBULL.DIST($A38,AQ$12,AQ$14, TRUE)-SUM(AQ$25:AQ37)</f>
        <v>5.3561683206544308E-2</v>
      </c>
      <c r="AR38" s="24">
        <f>_xlfn.WEIBULL.DIST($A38,AR$12,AR$14, TRUE)-SUM(AR$25:AR37)</f>
        <v>5.4146202548763234E-2</v>
      </c>
      <c r="AS38" s="24">
        <f>_xlfn.WEIBULL.DIST($A38,AS$12,AS$14, TRUE)-SUM(AS$25:AS37)</f>
        <v>5.4690369029214203E-2</v>
      </c>
    </row>
    <row r="39" spans="1:45" x14ac:dyDescent="0.25">
      <c r="A39">
        <v>14</v>
      </c>
      <c r="B39" s="26">
        <v>3000</v>
      </c>
      <c r="C39" s="24">
        <f>_xlfn.WEIBULL.DIST(A39,$C$12,$C$14, TRUE)-SUM($C$25:C38)</f>
        <v>1.8695608201185876E-2</v>
      </c>
      <c r="E39" s="24">
        <f>_xlfn.WEIBULL.DIST($A39,E$12,E$14, TRUE)-SUM(E$25:E38)</f>
        <v>3.6316049995057664E-3</v>
      </c>
      <c r="F39" s="24">
        <f>_xlfn.WEIBULL.DIST($A39,F$12,F$14, TRUE)-SUM(F$25:F38)</f>
        <v>4.3003656536388934E-3</v>
      </c>
      <c r="G39" s="24">
        <f>_xlfn.WEIBULL.DIST($A39,G$12,G$14, TRUE)-SUM(G$25:G38)</f>
        <v>5.0361716710229931E-3</v>
      </c>
      <c r="H39" s="24">
        <f>_xlfn.WEIBULL.DIST($A39,H$12,H$14, TRUE)-SUM(H$25:H38)</f>
        <v>5.8378534517012914E-3</v>
      </c>
      <c r="I39" s="24">
        <f>_xlfn.WEIBULL.DIST($A39,I$12,I$14, TRUE)-SUM(I$25:I38)</f>
        <v>6.7034520266400222E-3</v>
      </c>
      <c r="J39" s="24">
        <f>_xlfn.WEIBULL.DIST($A39,J$12,J$14, TRUE)-SUM(J$25:J38)</f>
        <v>7.6302936287626633E-3</v>
      </c>
      <c r="K39" s="24">
        <f>_xlfn.WEIBULL.DIST($A39,K$12,K$14, TRUE)-SUM(K$25:K38)</f>
        <v>8.6150748740274619E-3</v>
      </c>
      <c r="L39" s="24">
        <f>_xlfn.WEIBULL.DIST($A39,L$12,L$14, TRUE)-SUM(L$25:L38)</f>
        <v>9.6539543421308993E-3</v>
      </c>
      <c r="M39" s="24">
        <f>_xlfn.WEIBULL.DIST($A39,M$12,M$14, TRUE)-SUM(M$25:M38)</f>
        <v>1.0742646843493686E-2</v>
      </c>
      <c r="N39" s="24">
        <f>_xlfn.WEIBULL.DIST($A39,N$12,N$14, TRUE)-SUM(N$25:N38)</f>
        <v>1.1876517226497962E-2</v>
      </c>
      <c r="O39" s="24">
        <f>_xlfn.WEIBULL.DIST($A39,O$12,O$14, TRUE)-SUM(O$25:O38)</f>
        <v>1.3050671167259664E-2</v>
      </c>
      <c r="P39" s="24">
        <f>_xlfn.WEIBULL.DIST($A39,P$12,P$14, TRUE)-SUM(P$25:P38)</f>
        <v>1.4260040956770581E-2</v>
      </c>
      <c r="Q39" s="24">
        <f>_xlfn.WEIBULL.DIST($A39,Q$12,Q$14, TRUE)-SUM(Q$25:Q38)</f>
        <v>1.5499464831588261E-2</v>
      </c>
      <c r="R39" s="24">
        <f>_xlfn.WEIBULL.DIST($A39,R$12,R$14, TRUE)-SUM(R$25:R38)</f>
        <v>1.6763758868514556E-2</v>
      </c>
      <c r="S39" s="24">
        <f>_xlfn.WEIBULL.DIST($A39,S$12,S$14, TRUE)-SUM(S$25:S38)</f>
        <v>1.8047780872680108E-2</v>
      </c>
      <c r="T39" s="24">
        <f>_xlfn.WEIBULL.DIST($A39,T$12,T$14, TRUE)-SUM(T$25:T38)</f>
        <v>1.9346486029771959E-2</v>
      </c>
      <c r="U39" s="24">
        <f>_xlfn.WEIBULL.DIST($A39,U$12,U$14, TRUE)-SUM(U$25:U38)</f>
        <v>2.065497436866226E-2</v>
      </c>
      <c r="V39" s="24">
        <f>_xlfn.WEIBULL.DIST($A39,V$12,V$14, TRUE)-SUM(V$25:V38)</f>
        <v>2.1968530295043975E-2</v>
      </c>
      <c r="W39" s="24">
        <f>_xlfn.WEIBULL.DIST($A39,W$12,W$14, TRUE)-SUM(W$25:W38)</f>
        <v>2.3282654616223364E-2</v>
      </c>
      <c r="X39" s="24">
        <f>_xlfn.WEIBULL.DIST($A39,X$12,X$14, TRUE)-SUM(X$25:X38)</f>
        <v>2.4593089589123207E-2</v>
      </c>
      <c r="Y39" s="24">
        <f>_xlfn.WEIBULL.DIST($A39,Y$12,Y$14, TRUE)-SUM(Y$25:Y38)</f>
        <v>2.5895837595199533E-2</v>
      </c>
      <c r="Z39" s="24">
        <f>_xlfn.WEIBULL.DIST($A39,Z$12,Z$14, TRUE)-SUM(Z$25:Z38)</f>
        <v>2.7187174084512211E-2</v>
      </c>
      <c r="AA39" s="24">
        <f>_xlfn.WEIBULL.DIST($A39,AA$12,AA$14, TRUE)-SUM(AA$25:AA38)</f>
        <v>2.8463655443235369E-2</v>
      </c>
      <c r="AB39" s="24">
        <f>_xlfn.WEIBULL.DIST($A39,AB$12,AB$14, TRUE)-SUM(AB$25:AB38)</f>
        <v>2.9722122430375308E-2</v>
      </c>
      <c r="AC39" s="24">
        <f>_xlfn.WEIBULL.DIST($A39,AC$12,AC$14, TRUE)-SUM(AC$25:AC38)</f>
        <v>3.0959699805553575E-2</v>
      </c>
      <c r="AD39" s="24">
        <f>_xlfn.WEIBULL.DIST($A39,AD$12,AD$14, TRUE)-SUM(AD$25:AD38)</f>
        <v>3.2173792734808471E-2</v>
      </c>
      <c r="AE39" s="24">
        <f>_xlfn.WEIBULL.DIST($A39,AE$12,AE$14, TRUE)-SUM(AE$25:AE38)</f>
        <v>3.3362080519105164E-2</v>
      </c>
      <c r="AF39" s="24">
        <f>_xlfn.WEIBULL.DIST($A39,AF$12,AF$14, TRUE)-SUM(AF$25:AF38)</f>
        <v>3.4522508143615793E-2</v>
      </c>
      <c r="AG39" s="24">
        <f>_xlfn.WEIBULL.DIST($A39,AG$12,AG$14, TRUE)-SUM(AG$25:AG38)</f>
        <v>3.5653276097150632E-2</v>
      </c>
      <c r="AH39" s="24">
        <f>_xlfn.WEIBULL.DIST($A39,AH$12,AH$14, TRUE)-SUM(AH$25:AH38)</f>
        <v>3.6752828862254283E-2</v>
      </c>
      <c r="AI39" s="24">
        <f>_xlfn.WEIBULL.DIST($A39,AI$12,AI$14, TRUE)-SUM(AI$25:AI38)</f>
        <v>3.7819842428742589E-2</v>
      </c>
      <c r="AJ39" s="24">
        <f>_xlfn.WEIBULL.DIST($A39,AJ$12,AJ$14, TRUE)-SUM(AJ$25:AJ38)</f>
        <v>3.8853211137871879E-2</v>
      </c>
      <c r="AK39" s="24">
        <f>_xlfn.WEIBULL.DIST($A39,AK$12,AK$14, TRUE)-SUM(AK$25:AK38)</f>
        <v>3.9852034121551694E-2</v>
      </c>
      <c r="AL39" s="24">
        <f>_xlfn.WEIBULL.DIST($A39,AL$12,AL$14, TRUE)-SUM(AL$25:AL38)</f>
        <v>4.0815601561458248E-2</v>
      </c>
      <c r="AM39" s="24">
        <f>_xlfn.WEIBULL.DIST($A39,AM$12,AM$14, TRUE)-SUM(AM$25:AM38)</f>
        <v>4.1743380956824172E-2</v>
      </c>
      <c r="AN39" s="24">
        <f>_xlfn.WEIBULL.DIST($A39,AN$12,AN$14, TRUE)-SUM(AN$25:AN38)</f>
        <v>4.2635003557108475E-2</v>
      </c>
      <c r="AO39" s="24">
        <f>_xlfn.WEIBULL.DIST($A39,AO$12,AO$14, TRUE)-SUM(AO$25:AO38)</f>
        <v>4.3490251086696352E-2</v>
      </c>
      <c r="AP39" s="24">
        <f>_xlfn.WEIBULL.DIST($A39,AP$12,AP$14, TRUE)-SUM(AP$25:AP38)</f>
        <v>4.4309042863067916E-2</v>
      </c>
      <c r="AQ39" s="24">
        <f>_xlfn.WEIBULL.DIST($A39,AQ$12,AQ$14, TRUE)-SUM(AQ$25:AQ38)</f>
        <v>4.5091423387373042E-2</v>
      </c>
      <c r="AR39" s="24">
        <f>_xlfn.WEIBULL.DIST($A39,AR$12,AR$14, TRUE)-SUM(AR$25:AR38)</f>
        <v>4.5837550466808152E-2</v>
      </c>
      <c r="AS39" s="24">
        <f>_xlfn.WEIBULL.DIST($A39,AS$12,AS$14, TRUE)-SUM(AS$25:AS38)</f>
        <v>4.6547683911388416E-2</v>
      </c>
    </row>
    <row r="40" spans="1:45" x14ac:dyDescent="0.25">
      <c r="A40">
        <v>15</v>
      </c>
      <c r="B40" s="26">
        <v>3000</v>
      </c>
      <c r="C40" s="24">
        <f>_xlfn.WEIBULL.DIST(A40,$C$12,$C$14, TRUE)-SUM($C$25:C39)</f>
        <v>1.2195613092454538E-2</v>
      </c>
      <c r="E40" s="24">
        <f>_xlfn.WEIBULL.DIST($A40,E$12,E$14, TRUE)-SUM(E$25:E39)</f>
        <v>1.7038726559562845E-3</v>
      </c>
      <c r="F40" s="24">
        <f>_xlfn.WEIBULL.DIST($A40,F$12,F$14, TRUE)-SUM(F$25:F39)</f>
        <v>2.0832753193377185E-3</v>
      </c>
      <c r="G40" s="24">
        <f>_xlfn.WEIBULL.DIST($A40,G$12,G$14, TRUE)-SUM(G$25:G39)</f>
        <v>2.5145186586332802E-3</v>
      </c>
      <c r="H40" s="24">
        <f>_xlfn.WEIBULL.DIST($A40,H$12,H$14, TRUE)-SUM(H$25:H39)</f>
        <v>2.9990900572657297E-3</v>
      </c>
      <c r="I40" s="24">
        <f>_xlfn.WEIBULL.DIST($A40,I$12,I$14, TRUE)-SUM(I$25:I39)</f>
        <v>3.5378468513235228E-3</v>
      </c>
      <c r="J40" s="24">
        <f>_xlfn.WEIBULL.DIST($A40,J$12,J$14, TRUE)-SUM(J$25:J39)</f>
        <v>4.1310146113358037E-3</v>
      </c>
      <c r="K40" s="24">
        <f>_xlfn.WEIBULL.DIST($A40,K$12,K$14, TRUE)-SUM(K$25:K39)</f>
        <v>4.7782020596993657E-3</v>
      </c>
      <c r="L40" s="24">
        <f>_xlfn.WEIBULL.DIST($A40,L$12,L$14, TRUE)-SUM(L$25:L39)</f>
        <v>5.4784301790106182E-3</v>
      </c>
      <c r="M40" s="24">
        <f>_xlfn.WEIBULL.DIST($A40,M$12,M$14, TRUE)-SUM(M$25:M39)</f>
        <v>6.2301728618641139E-3</v>
      </c>
      <c r="N40" s="24">
        <f>_xlfn.WEIBULL.DIST($A40,N$12,N$14, TRUE)-SUM(N$25:N39)</f>
        <v>7.0314064205363458E-3</v>
      </c>
      <c r="O40" s="24">
        <f>_xlfn.WEIBULL.DIST($A40,O$12,O$14, TRUE)-SUM(O$25:O39)</f>
        <v>7.8796653771536773E-3</v>
      </c>
      <c r="P40" s="24">
        <f>_xlfn.WEIBULL.DIST($A40,P$12,P$14, TRUE)-SUM(P$25:P39)</f>
        <v>8.7721021543649691E-3</v>
      </c>
      <c r="Q40" s="24">
        <f>_xlfn.WEIBULL.DIST($A40,Q$12,Q$14, TRUE)-SUM(Q$25:Q39)</f>
        <v>9.7055485497692384E-3</v>
      </c>
      <c r="R40" s="24">
        <f>_xlfn.WEIBULL.DIST($A40,R$12,R$14, TRUE)-SUM(R$25:R39)</f>
        <v>1.0676577175901203E-2</v>
      </c>
      <c r="S40" s="24">
        <f>_xlfn.WEIBULL.DIST($A40,S$12,S$14, TRUE)-SUM(S$25:S39)</f>
        <v>1.1681561358467762E-2</v>
      </c>
      <c r="T40" s="24">
        <f>_xlfn.WEIBULL.DIST($A40,T$12,T$14, TRUE)-SUM(T$25:T39)</f>
        <v>1.2716732291179755E-2</v>
      </c>
      <c r="U40" s="24">
        <f>_xlfn.WEIBULL.DIST($A40,U$12,U$14, TRUE)-SUM(U$25:U39)</f>
        <v>1.3778232533298351E-2</v>
      </c>
      <c r="V40" s="24">
        <f>_xlfn.WEIBULL.DIST($A40,V$12,V$14, TRUE)-SUM(V$25:V39)</f>
        <v>1.4862165197555233E-2</v>
      </c>
      <c r="W40" s="24">
        <f>_xlfn.WEIBULL.DIST($A40,W$12,W$14, TRUE)-SUM(W$25:W39)</f>
        <v>1.5964638406575138E-2</v>
      </c>
      <c r="X40" s="24">
        <f>_xlfn.WEIBULL.DIST($A40,X$12,X$14, TRUE)-SUM(X$25:X39)</f>
        <v>1.7081804793280253E-2</v>
      </c>
      <c r="Y40" s="24">
        <f>_xlfn.WEIBULL.DIST($A40,Y$12,Y$14, TRUE)-SUM(Y$25:Y39)</f>
        <v>1.8209895985012436E-2</v>
      </c>
      <c r="Z40" s="24">
        <f>_xlfn.WEIBULL.DIST($A40,Z$12,Z$14, TRUE)-SUM(Z$25:Z39)</f>
        <v>1.9345252143795677E-2</v>
      </c>
      <c r="AA40" s="24">
        <f>_xlfn.WEIBULL.DIST($A40,AA$12,AA$14, TRUE)-SUM(AA$25:AA39)</f>
        <v>2.048434673877042E-2</v>
      </c>
      <c r="AB40" s="24">
        <f>_xlfn.WEIBULL.DIST($A40,AB$12,AB$14, TRUE)-SUM(AB$25:AB39)</f>
        <v>2.1623806804446866E-2</v>
      </c>
      <c r="AC40" s="24">
        <f>_xlfn.WEIBULL.DIST($A40,AC$12,AC$14, TRUE)-SUM(AC$25:AC39)</f>
        <v>2.2760428993384485E-2</v>
      </c>
      <c r="AD40" s="24">
        <f>_xlfn.WEIBULL.DIST($A40,AD$12,AD$14, TRUE)-SUM(AD$25:AD39)</f>
        <v>2.389119176758947E-2</v>
      </c>
      <c r="AE40" s="24">
        <f>_xlfn.WEIBULL.DIST($A40,AE$12,AE$14, TRUE)-SUM(AE$25:AE39)</f>
        <v>2.5013264092593412E-2</v>
      </c>
      <c r="AF40" s="24">
        <f>_xlfn.WEIBULL.DIST($A40,AF$12,AF$14, TRUE)-SUM(AF$25:AF39)</f>
        <v>2.6124011004840519E-2</v>
      </c>
      <c r="AG40" s="24">
        <f>_xlfn.WEIBULL.DIST($A40,AG$12,AG$14, TRUE)-SUM(AG$25:AG39)</f>
        <v>2.7220996419417776E-2</v>
      </c>
      <c r="AH40" s="24">
        <f>_xlfn.WEIBULL.DIST($A40,AH$12,AH$14, TRUE)-SUM(AH$25:AH39)</f>
        <v>2.830198353368707E-2</v>
      </c>
      <c r="AI40" s="24">
        <f>_xlfn.WEIBULL.DIST($A40,AI$12,AI$14, TRUE)-SUM(AI$25:AI39)</f>
        <v>2.9364933165112683E-2</v>
      </c>
      <c r="AJ40" s="24">
        <f>_xlfn.WEIBULL.DIST($A40,AJ$12,AJ$14, TRUE)-SUM(AJ$25:AJ39)</f>
        <v>3.0408000340259922E-2</v>
      </c>
      <c r="AK40" s="24">
        <f>_xlfn.WEIBULL.DIST($A40,AK$12,AK$14, TRUE)-SUM(AK$25:AK39)</f>
        <v>3.1429529428013692E-2</v>
      </c>
      <c r="AL40" s="24">
        <f>_xlfn.WEIBULL.DIST($A40,AL$12,AL$14, TRUE)-SUM(AL$25:AL39)</f>
        <v>3.2428048084719885E-2</v>
      </c>
      <c r="AM40" s="24">
        <f>_xlfn.WEIBULL.DIST($A40,AM$12,AM$14, TRUE)-SUM(AM$25:AM39)</f>
        <v>3.3402260253107552E-2</v>
      </c>
      <c r="AN40" s="24">
        <f>_xlfn.WEIBULL.DIST($A40,AN$12,AN$14, TRUE)-SUM(AN$25:AN39)</f>
        <v>3.4351038431243985E-2</v>
      </c>
      <c r="AO40" s="24">
        <f>_xlfn.WEIBULL.DIST($A40,AO$12,AO$14, TRUE)-SUM(AO$25:AO39)</f>
        <v>3.5273415402934383E-2</v>
      </c>
      <c r="AP40" s="24">
        <f>_xlfn.WEIBULL.DIST($A40,AP$12,AP$14, TRUE)-SUM(AP$25:AP39)</f>
        <v>3.6168575597328889E-2</v>
      </c>
      <c r="AQ40" s="24">
        <f>_xlfn.WEIBULL.DIST($A40,AQ$12,AQ$14, TRUE)-SUM(AQ$25:AQ39)</f>
        <v>3.7035846223276492E-2</v>
      </c>
      <c r="AR40" s="24">
        <f>_xlfn.WEIBULL.DIST($A40,AR$12,AR$14, TRUE)-SUM(AR$25:AR39)</f>
        <v>3.7874688303373927E-2</v>
      </c>
      <c r="AS40" s="24">
        <f>_xlfn.WEIBULL.DIST($A40,AS$12,AS$14, TRUE)-SUM(AS$25:AS39)</f>
        <v>3.8684687713765986E-2</v>
      </c>
    </row>
    <row r="41" spans="1:45" x14ac:dyDescent="0.25">
      <c r="A41">
        <v>16</v>
      </c>
      <c r="B41" s="26">
        <v>3000</v>
      </c>
      <c r="C41" s="24">
        <f>_xlfn.WEIBULL.DIST(A41,$C$12,$C$14, TRUE)-SUM($C$25:C40)</f>
        <v>7.6405991931154382E-3</v>
      </c>
      <c r="E41" s="24">
        <f>_xlfn.WEIBULL.DIST($A41,E$12,E$14, TRUE)-SUM(E$25:E40)</f>
        <v>7.4991045543892909E-4</v>
      </c>
      <c r="F41" s="24">
        <f>_xlfn.WEIBULL.DIST($A41,F$12,F$14, TRUE)-SUM(F$25:F40)</f>
        <v>9.4888856013353173E-4</v>
      </c>
      <c r="G41" s="24">
        <f>_xlfn.WEIBULL.DIST($A41,G$12,G$14, TRUE)-SUM(G$25:G40)</f>
        <v>1.1829693374697525E-3</v>
      </c>
      <c r="H41" s="24">
        <f>_xlfn.WEIBULL.DIST($A41,H$12,H$14, TRUE)-SUM(H$25:H40)</f>
        <v>1.4547047777954125E-3</v>
      </c>
      <c r="I41" s="24">
        <f>_xlfn.WEIBULL.DIST($A41,I$12,I$14, TRUE)-SUM(I$25:I40)</f>
        <v>1.7663016757807348E-3</v>
      </c>
      <c r="J41" s="24">
        <f>_xlfn.WEIBULL.DIST($A41,J$12,J$14, TRUE)-SUM(J$25:J40)</f>
        <v>2.1195752581882887E-3</v>
      </c>
      <c r="K41" s="24">
        <f>_xlfn.WEIBULL.DIST($A41,K$12,K$14, TRUE)-SUM(K$25:K40)</f>
        <v>2.5159156590079945E-3</v>
      </c>
      <c r="L41" s="24">
        <f>_xlfn.WEIBULL.DIST($A41,L$12,L$14, TRUE)-SUM(L$25:L40)</f>
        <v>2.9562672429217507E-3</v>
      </c>
      <c r="M41" s="24">
        <f>_xlfn.WEIBULL.DIST($A41,M$12,M$14, TRUE)-SUM(M$25:M40)</f>
        <v>3.4411202173194599E-3</v>
      </c>
      <c r="N41" s="24">
        <f>_xlfn.WEIBULL.DIST($A41,N$12,N$14, TRUE)-SUM(N$25:N40)</f>
        <v>3.9705135401922886E-3</v>
      </c>
      <c r="O41" s="24">
        <f>_xlfn.WEIBULL.DIST($A41,O$12,O$14, TRUE)-SUM(O$25:O40)</f>
        <v>4.5440478253013783E-3</v>
      </c>
      <c r="P41" s="24">
        <f>_xlfn.WEIBULL.DIST($A41,P$12,P$14, TRUE)-SUM(P$25:P40)</f>
        <v>5.1609067575352219E-3</v>
      </c>
      <c r="Q41" s="24">
        <f>_xlfn.WEIBULL.DIST($A41,Q$12,Q$14, TRUE)-SUM(Q$25:Q40)</f>
        <v>5.8198854453034299E-3</v>
      </c>
      <c r="R41" s="24">
        <f>_xlfn.WEIBULL.DIST($A41,R$12,R$14, TRUE)-SUM(R$25:R40)</f>
        <v>6.5194241353880855E-3</v>
      </c>
      <c r="S41" s="24">
        <f>_xlfn.WEIBULL.DIST($A41,S$12,S$14, TRUE)-SUM(S$25:S40)</f>
        <v>7.2576457803343875E-3</v>
      </c>
      <c r="T41" s="24">
        <f>_xlfn.WEIBULL.DIST($A41,T$12,T$14, TRUE)-SUM(T$25:T40)</f>
        <v>8.0323960614625545E-3</v>
      </c>
      <c r="U41" s="24">
        <f>_xlfn.WEIBULL.DIST($A41,U$12,U$14, TRUE)-SUM(U$25:U40)</f>
        <v>8.8412846158867353E-3</v>
      </c>
      <c r="V41" s="24">
        <f>_xlfn.WEIBULL.DIST($A41,V$12,V$14, TRUE)-SUM(V$25:V40)</f>
        <v>9.6817263797946973E-3</v>
      </c>
      <c r="W41" s="24">
        <f>_xlfn.WEIBULL.DIST($A41,W$12,W$14, TRUE)-SUM(W$25:W40)</f>
        <v>1.0550982131401043E-2</v>
      </c>
      <c r="X41" s="24">
        <f>_xlfn.WEIBULL.DIST($A41,X$12,X$14, TRUE)-SUM(X$25:X40)</f>
        <v>1.1446197486657095E-2</v>
      </c>
      <c r="Y41" s="24">
        <f>_xlfn.WEIBULL.DIST($A41,Y$12,Y$14, TRUE)-SUM(Y$25:Y40)</f>
        <v>1.2364439762435842E-2</v>
      </c>
      <c r="Z41" s="24">
        <f>_xlfn.WEIBULL.DIST($A41,Z$12,Z$14, TRUE)-SUM(Z$25:Z40)</f>
        <v>1.3302732271021078E-2</v>
      </c>
      <c r="AA41" s="24">
        <f>_xlfn.WEIBULL.DIST($A41,AA$12,AA$14, TRUE)-SUM(AA$25:AA40)</f>
        <v>1.4258085743478088E-2</v>
      </c>
      <c r="AB41" s="24">
        <f>_xlfn.WEIBULL.DIST($A41,AB$12,AB$14, TRUE)-SUM(AB$25:AB40)</f>
        <v>1.522752669641636E-2</v>
      </c>
      <c r="AC41" s="24">
        <f>_xlfn.WEIBULL.DIST($A41,AC$12,AC$14, TRUE)-SUM(AC$25:AC40)</f>
        <v>1.6208122656396373E-2</v>
      </c>
      <c r="AD41" s="24">
        <f>_xlfn.WEIBULL.DIST($A41,AD$12,AD$14, TRUE)-SUM(AD$25:AD40)</f>
        <v>1.7197004239175473E-2</v>
      </c>
      <c r="AE41" s="24">
        <f>_xlfn.WEIBULL.DIST($A41,AE$12,AE$14, TRUE)-SUM(AE$25:AE40)</f>
        <v>1.8191384148111278E-2</v>
      </c>
      <c r="AF41" s="24">
        <f>_xlfn.WEIBULL.DIST($A41,AF$12,AF$14, TRUE)-SUM(AF$25:AF40)</f>
        <v>1.9188573208667181E-2</v>
      </c>
      <c r="AG41" s="24">
        <f>_xlfn.WEIBULL.DIST($A41,AG$12,AG$14, TRUE)-SUM(AG$25:AG40)</f>
        <v>2.0185993595637108E-2</v>
      </c>
      <c r="AH41" s="24">
        <f>_xlfn.WEIBULL.DIST($A41,AH$12,AH$14, TRUE)-SUM(AH$25:AH40)</f>
        <v>2.1181189438057579E-2</v>
      </c>
      <c r="AI41" s="24">
        <f>_xlfn.WEIBULL.DIST($A41,AI$12,AI$14, TRUE)-SUM(AI$25:AI40)</f>
        <v>2.2171835005420082E-2</v>
      </c>
      <c r="AJ41" s="24">
        <f>_xlfn.WEIBULL.DIST($A41,AJ$12,AJ$14, TRUE)-SUM(AJ$25:AJ40)</f>
        <v>2.3155740689311477E-2</v>
      </c>
      <c r="AK41" s="24">
        <f>_xlfn.WEIBULL.DIST($A41,AK$12,AK$14, TRUE)-SUM(AK$25:AK40)</f>
        <v>2.4130856998432759E-2</v>
      </c>
      <c r="AL41" s="24">
        <f>_xlfn.WEIBULL.DIST($A41,AL$12,AL$14, TRUE)-SUM(AL$25:AL40)</f>
        <v>2.5095276783414944E-2</v>
      </c>
      <c r="AM41" s="24">
        <f>_xlfn.WEIBULL.DIST($A41,AM$12,AM$14, TRUE)-SUM(AM$25:AM40)</f>
        <v>2.6047235902110999E-2</v>
      </c>
      <c r="AN41" s="24">
        <f>_xlfn.WEIBULL.DIST($A41,AN$12,AN$14, TRUE)-SUM(AN$25:AN40)</f>
        <v>2.6985112527146971E-2</v>
      </c>
      <c r="AO41" s="24">
        <f>_xlfn.WEIBULL.DIST($A41,AO$12,AO$14, TRUE)-SUM(AO$25:AO40)</f>
        <v>2.79074252863174E-2</v>
      </c>
      <c r="AP41" s="24">
        <f>_xlfn.WEIBULL.DIST($A41,AP$12,AP$14, TRUE)-SUM(AP$25:AP40)</f>
        <v>2.8812830413650792E-2</v>
      </c>
      <c r="AQ41" s="24">
        <f>_xlfn.WEIBULL.DIST($A41,AQ$12,AQ$14, TRUE)-SUM(AQ$25:AQ40)</f>
        <v>2.9700118075276727E-2</v>
      </c>
      <c r="AR41" s="24">
        <f>_xlfn.WEIBULL.DIST($A41,AR$12,AR$14, TRUE)-SUM(AR$25:AR40)</f>
        <v>3.056820802006821E-2</v>
      </c>
      <c r="AS41" s="24">
        <f>_xlfn.WEIBULL.DIST($A41,AS$12,AS$14, TRUE)-SUM(AS$25:AS40)</f>
        <v>3.1416144690822878E-2</v>
      </c>
    </row>
    <row r="42" spans="1:45" x14ac:dyDescent="0.25">
      <c r="A42">
        <v>17</v>
      </c>
      <c r="B42" s="26">
        <v>3000</v>
      </c>
      <c r="C42" s="24">
        <f>_xlfn.WEIBULL.DIST(A42,$C$12,$C$14, TRUE)-SUM($C$25:C41)</f>
        <v>4.6001282602124993E-3</v>
      </c>
      <c r="E42" s="24">
        <f>_xlfn.WEIBULL.DIST($A42,E$12,E$14, TRUE)-SUM(E$25:E41)</f>
        <v>3.0979462779801015E-4</v>
      </c>
      <c r="F42" s="24">
        <f>_xlfn.WEIBULL.DIST($A42,F$12,F$14, TRUE)-SUM(F$25:F41)</f>
        <v>4.0660203909759218E-4</v>
      </c>
      <c r="G42" s="24">
        <f>_xlfn.WEIBULL.DIST($A42,G$12,G$14, TRUE)-SUM(G$25:G41)</f>
        <v>5.2470477915411706E-4</v>
      </c>
      <c r="H42" s="24">
        <f>_xlfn.WEIBULL.DIST($A42,H$12,H$14, TRUE)-SUM(H$25:H41)</f>
        <v>6.6660404751617275E-4</v>
      </c>
      <c r="I42" s="24">
        <f>_xlfn.WEIBULL.DIST($A42,I$12,I$14, TRUE)-SUM(I$25:I41)</f>
        <v>8.3470843043409459E-4</v>
      </c>
      <c r="J42" s="24">
        <f>_xlfn.WEIBULL.DIST($A42,J$12,J$14, TRUE)-SUM(J$25:J41)</f>
        <v>1.0312794564082406E-3</v>
      </c>
      <c r="K42" s="24">
        <f>_xlfn.WEIBULL.DIST($A42,K$12,K$14, TRUE)-SUM(K$25:K41)</f>
        <v>1.258382245074352E-3</v>
      </c>
      <c r="L42" s="24">
        <f>_xlfn.WEIBULL.DIST($A42,L$12,L$14, TRUE)-SUM(L$25:L41)</f>
        <v>1.5178427472116729E-3</v>
      </c>
      <c r="M42" s="24">
        <f>_xlfn.WEIBULL.DIST($A42,M$12,M$14, TRUE)-SUM(M$25:M41)</f>
        <v>1.8112126067718615E-3</v>
      </c>
      <c r="N42" s="24">
        <f>_xlfn.WEIBULL.DIST($A42,N$12,N$14, TRUE)-SUM(N$25:N41)</f>
        <v>2.1397422241511421E-3</v>
      </c>
      <c r="O42" s="24">
        <f>_xlfn.WEIBULL.DIST($A42,O$12,O$14, TRUE)-SUM(O$25:O41)</f>
        <v>2.5043621892572032E-3</v>
      </c>
      <c r="P42" s="24">
        <f>_xlfn.WEIBULL.DIST($A42,P$12,P$14, TRUE)-SUM(P$25:P41)</f>
        <v>2.9056729001771808E-3</v>
      </c>
      <c r="Q42" s="24">
        <f>_xlfn.WEIBULL.DIST($A42,Q$12,Q$14, TRUE)-SUM(Q$25:Q41)</f>
        <v>3.3439418974255952E-3</v>
      </c>
      <c r="R42" s="24">
        <f>_xlfn.WEIBULL.DIST($A42,R$12,R$14, TRUE)-SUM(R$25:R41)</f>
        <v>3.8191082272625021E-3</v>
      </c>
      <c r="S42" s="24">
        <f>_xlfn.WEIBULL.DIST($A42,S$12,S$14, TRUE)-SUM(S$25:S41)</f>
        <v>4.3307929978784188E-3</v>
      </c>
      <c r="T42" s="24">
        <f>_xlfn.WEIBULL.DIST($A42,T$12,T$14, TRUE)-SUM(T$25:T41)</f>
        <v>4.8783152032867427E-3</v>
      </c>
      <c r="U42" s="24">
        <f>_xlfn.WEIBULL.DIST($A42,U$12,U$14, TRUE)-SUM(U$25:U41)</f>
        <v>5.4607118533832599E-3</v>
      </c>
      <c r="V42" s="24">
        <f>_xlfn.WEIBULL.DIST($A42,V$12,V$14, TRUE)-SUM(V$25:V41)</f>
        <v>6.0767614556144212E-3</v>
      </c>
      <c r="W42" s="24">
        <f>_xlfn.WEIBULL.DIST($A42,W$12,W$14, TRUE)-SUM(W$25:W41)</f>
        <v>6.725009934697157E-3</v>
      </c>
      <c r="X42" s="24">
        <f>_xlfn.WEIBULL.DIST($A42,X$12,X$14, TRUE)-SUM(X$25:X41)</f>
        <v>7.4037981429454502E-3</v>
      </c>
      <c r="Y42" s="24">
        <f>_xlfn.WEIBULL.DIST($A42,Y$12,Y$14, TRUE)-SUM(Y$25:Y41)</f>
        <v>8.1112901969480067E-3</v>
      </c>
      <c r="Z42" s="24">
        <f>_xlfn.WEIBULL.DIST($A42,Z$12,Z$14, TRUE)-SUM(Z$25:Z41)</f>
        <v>8.8455019696723758E-3</v>
      </c>
      <c r="AA42" s="24">
        <f>_xlfn.WEIBULL.DIST($A42,AA$12,AA$14, TRUE)-SUM(AA$25:AA41)</f>
        <v>9.6043291647696094E-3</v>
      </c>
      <c r="AB42" s="24">
        <f>_xlfn.WEIBULL.DIST($A42,AB$12,AB$14, TRUE)-SUM(AB$25:AB41)</f>
        <v>1.0385574497352779E-2</v>
      </c>
      <c r="AC42" s="24">
        <f>_xlfn.WEIBULL.DIST($A42,AC$12,AC$14, TRUE)-SUM(AC$25:AC41)</f>
        <v>1.1186973599322858E-2</v>
      </c>
      <c r="AD42" s="24">
        <f>_xlfn.WEIBULL.DIST($A42,AD$12,AD$14, TRUE)-SUM(AD$25:AD41)</f>
        <v>1.2006219354922854E-2</v>
      </c>
      <c r="AE42" s="24">
        <f>_xlfn.WEIBULL.DIST($A42,AE$12,AE$14, TRUE)-SUM(AE$25:AE41)</f>
        <v>1.2840984451955362E-2</v>
      </c>
      <c r="AF42" s="24">
        <f>_xlfn.WEIBULL.DIST($A42,AF$12,AF$14, TRUE)-SUM(AF$25:AF41)</f>
        <v>1.368894200503501E-2</v>
      </c>
      <c r="AG42" s="24">
        <f>_xlfn.WEIBULL.DIST($A42,AG$12,AG$14, TRUE)-SUM(AG$25:AG41)</f>
        <v>1.4547784168972844E-2</v>
      </c>
      <c r="AH42" s="24">
        <f>_xlfn.WEIBULL.DIST($A42,AH$12,AH$14, TRUE)-SUM(AH$25:AH41)</f>
        <v>1.5415238712932378E-2</v>
      </c>
      <c r="AI42" s="24">
        <f>_xlfn.WEIBULL.DIST($A42,AI$12,AI$14, TRUE)-SUM(AI$25:AI41)</f>
        <v>1.6289083569711038E-2</v>
      </c>
      <c r="AJ42" s="24">
        <f>_xlfn.WEIBULL.DIST($A42,AJ$12,AJ$14, TRUE)-SUM(AJ$25:AJ41)</f>
        <v>1.7167159409955945E-2</v>
      </c>
      <c r="AK42" s="24">
        <f>_xlfn.WEIBULL.DIST($A42,AK$12,AK$14, TRUE)-SUM(AK$25:AK41)</f>
        <v>1.8047380319047068E-2</v>
      </c>
      <c r="AL42" s="24">
        <f>_xlfn.WEIBULL.DIST($A42,AL$12,AL$14, TRUE)-SUM(AL$25:AL41)</f>
        <v>1.8927742675551085E-2</v>
      </c>
      <c r="AM42" s="24">
        <f>_xlfn.WEIBULL.DIST($A42,AM$12,AM$14, TRUE)-SUM(AM$25:AM41)</f>
        <v>1.9806332345415512E-2</v>
      </c>
      <c r="AN42" s="24">
        <f>_xlfn.WEIBULL.DIST($A42,AN$12,AN$14, TRUE)-SUM(AN$25:AN41)</f>
        <v>2.0681330316235202E-2</v>
      </c>
      <c r="AO42" s="24">
        <f>_xlfn.WEIBULL.DIST($A42,AO$12,AO$14, TRUE)-SUM(AO$25:AO41)</f>
        <v>2.1551016901767084E-2</v>
      </c>
      <c r="AP42" s="24">
        <f>_xlfn.WEIBULL.DIST($A42,AP$12,AP$14, TRUE)-SUM(AP$25:AP41)</f>
        <v>2.2413774649142959E-2</v>
      </c>
      <c r="AQ42" s="24">
        <f>_xlfn.WEIBULL.DIST($A42,AQ$12,AQ$14, TRUE)-SUM(AQ$25:AQ41)</f>
        <v>2.3268090080572734E-2</v>
      </c>
      <c r="AR42" s="24">
        <f>_xlfn.WEIBULL.DIST($A42,AR$12,AR$14, TRUE)-SUM(AR$25:AR41)</f>
        <v>2.4112554398366015E-2</v>
      </c>
      <c r="AS42" s="24">
        <f>_xlfn.WEIBULL.DIST($A42,AS$12,AS$14, TRUE)-SUM(AS$25:AS41)</f>
        <v>2.4945863277346381E-2</v>
      </c>
    </row>
    <row r="43" spans="1:45" x14ac:dyDescent="0.25">
      <c r="A43">
        <v>18</v>
      </c>
      <c r="B43" s="26">
        <v>3000</v>
      </c>
      <c r="C43" s="24">
        <f>_xlfn.WEIBULL.DIST(A43,$C$12,$C$14, TRUE)-SUM($C$25:C42)</f>
        <v>2.6628360129721251E-3</v>
      </c>
      <c r="E43" s="24">
        <f>_xlfn.WEIBULL.DIST($A43,E$12,E$14, TRUE)-SUM(E$25:E42)</f>
        <v>1.2018304102834332E-4</v>
      </c>
      <c r="F43" s="24">
        <f>_xlfn.WEIBULL.DIST($A43,F$12,F$14, TRUE)-SUM(F$25:F42)</f>
        <v>1.6399190979932143E-4</v>
      </c>
      <c r="G43" s="24">
        <f>_xlfn.WEIBULL.DIST($A43,G$12,G$14, TRUE)-SUM(G$25:G42)</f>
        <v>2.1952918731538151E-4</v>
      </c>
      <c r="H43" s="24">
        <f>_xlfn.WEIBULL.DIST($A43,H$12,H$14, TRUE)-SUM(H$25:H42)</f>
        <v>2.8872316490369254E-4</v>
      </c>
      <c r="I43" s="24">
        <f>_xlfn.WEIBULL.DIST($A43,I$12,I$14, TRUE)-SUM(I$25:I42)</f>
        <v>3.7356116663500583E-4</v>
      </c>
      <c r="J43" s="24">
        <f>_xlfn.WEIBULL.DIST($A43,J$12,J$14, TRUE)-SUM(J$25:J42)</f>
        <v>4.7604969736125824E-4</v>
      </c>
      <c r="K43" s="24">
        <f>_xlfn.WEIBULL.DIST($A43,K$12,K$14, TRUE)-SUM(K$25:K42)</f>
        <v>5.9817333851230892E-4</v>
      </c>
      <c r="L43" s="24">
        <f>_xlfn.WEIBULL.DIST($A43,L$12,L$14, TRUE)-SUM(L$25:L42)</f>
        <v>7.4185403304050102E-4</v>
      </c>
      <c r="M43" s="24">
        <f>_xlfn.WEIBULL.DIST($A43,M$12,M$14, TRUE)-SUM(M$25:M42)</f>
        <v>9.0891224541855831E-4</v>
      </c>
      <c r="N43" s="24">
        <f>_xlfn.WEIBULL.DIST($A43,N$12,N$14, TRUE)-SUM(N$25:N42)</f>
        <v>1.1010312623455087E-3</v>
      </c>
      <c r="O43" s="24">
        <f>_xlfn.WEIBULL.DIST($A43,O$12,O$14, TRUE)-SUM(O$25:O42)</f>
        <v>1.3197256403151281E-3</v>
      </c>
      <c r="P43" s="24">
        <f>_xlfn.WEIBULL.DIST($A43,P$12,P$14, TRUE)-SUM(P$25:P42)</f>
        <v>1.5663145307158732E-3</v>
      </c>
      <c r="Q43" s="24">
        <f>_xlfn.WEIBULL.DIST($A43,Q$12,Q$14, TRUE)-SUM(Q$25:Q42)</f>
        <v>1.8419003411328516E-3</v>
      </c>
      <c r="R43" s="24">
        <f>_xlfn.WEIBULL.DIST($A43,R$12,R$14, TRUE)-SUM(R$25:R42)</f>
        <v>2.1473529381219603E-3</v>
      </c>
      <c r="S43" s="24">
        <f>_xlfn.WEIBULL.DIST($A43,S$12,S$14, TRUE)-SUM(S$25:S42)</f>
        <v>2.4832993724944741E-3</v>
      </c>
      <c r="T43" s="24">
        <f>_xlfn.WEIBULL.DIST($A43,T$12,T$14, TRUE)-SUM(T$25:T42)</f>
        <v>2.8501189195215826E-3</v>
      </c>
      <c r="U43" s="24">
        <f>_xlfn.WEIBULL.DIST($A43,U$12,U$14, TRUE)-SUM(U$25:U42)</f>
        <v>3.2479430762576422E-3</v>
      </c>
      <c r="V43" s="24">
        <f>_xlfn.WEIBULL.DIST($A43,V$12,V$14, TRUE)-SUM(V$25:V42)</f>
        <v>3.6766600463634669E-3</v>
      </c>
      <c r="W43" s="24">
        <f>_xlfn.WEIBULL.DIST($A43,W$12,W$14, TRUE)-SUM(W$25:W42)</f>
        <v>4.1359231671764807E-3</v>
      </c>
      <c r="X43" s="24">
        <f>_xlfn.WEIBULL.DIST($A43,X$12,X$14, TRUE)-SUM(X$25:X42)</f>
        <v>4.6251626906763654E-3</v>
      </c>
      <c r="Y43" s="24">
        <f>_xlfn.WEIBULL.DIST($A43,Y$12,Y$14, TRUE)-SUM(Y$25:Y42)</f>
        <v>5.1436003149196718E-3</v>
      </c>
      <c r="Z43" s="24">
        <f>_xlfn.WEIBULL.DIST($A43,Z$12,Z$14, TRUE)-SUM(Z$25:Z42)</f>
        <v>5.690265870544553E-3</v>
      </c>
      <c r="AA43" s="24">
        <f>_xlfn.WEIBULL.DIST($A43,AA$12,AA$14, TRUE)-SUM(AA$25:AA42)</f>
        <v>6.2640155931967811E-3</v>
      </c>
      <c r="AB43" s="24">
        <f>_xlfn.WEIBULL.DIST($A43,AB$12,AB$14, TRUE)-SUM(AB$25:AB42)</f>
        <v>6.8635514525383634E-3</v>
      </c>
      <c r="AC43" s="24">
        <f>_xlfn.WEIBULL.DIST($A43,AC$12,AC$14, TRUE)-SUM(AC$25:AC42)</f>
        <v>7.4874410576947215E-3</v>
      </c>
      <c r="AD43" s="24">
        <f>_xlfn.WEIBULL.DIST($A43,AD$12,AD$14, TRUE)-SUM(AD$25:AD42)</f>
        <v>8.1341377139197979E-3</v>
      </c>
      <c r="AE43" s="24">
        <f>_xlfn.WEIBULL.DIST($A43,AE$12,AE$14, TRUE)-SUM(AE$25:AE42)</f>
        <v>8.8020002628416139E-3</v>
      </c>
      <c r="AF43" s="24">
        <f>_xlfn.WEIBULL.DIST($A43,AF$12,AF$14, TRUE)-SUM(AF$25:AF42)</f>
        <v>9.4893123964396864E-3</v>
      </c>
      <c r="AG43" s="24">
        <f>_xlfn.WEIBULL.DIST($A43,AG$12,AG$14, TRUE)-SUM(AG$25:AG42)</f>
        <v>1.0194301190954214E-2</v>
      </c>
      <c r="AH43" s="24">
        <f>_xlfn.WEIBULL.DIST($A43,AH$12,AH$14, TRUE)-SUM(AH$25:AH42)</f>
        <v>1.0915154659826176E-2</v>
      </c>
      <c r="AI43" s="24">
        <f>_xlfn.WEIBULL.DIST($A43,AI$12,AI$14, TRUE)-SUM(AI$25:AI42)</f>
        <v>1.1650038173530275E-2</v>
      </c>
      <c r="AJ43" s="24">
        <f>_xlfn.WEIBULL.DIST($A43,AJ$12,AJ$14, TRUE)-SUM(AJ$25:AJ42)</f>
        <v>1.2397109638161874E-2</v>
      </c>
      <c r="AK43" s="24">
        <f>_xlfn.WEIBULL.DIST($A43,AK$12,AK$14, TRUE)-SUM(AK$25:AK42)</f>
        <v>1.3154533363563092E-2</v>
      </c>
      <c r="AL43" s="24">
        <f>_xlfn.WEIBULL.DIST($A43,AL$12,AL$14, TRUE)-SUM(AL$25:AL42)</f>
        <v>1.3920492585553501E-2</v>
      </c>
      <c r="AM43" s="24">
        <f>_xlfn.WEIBULL.DIST($A43,AM$12,AM$14, TRUE)-SUM(AM$25:AM42)</f>
        <v>1.4693200635559234E-2</v>
      </c>
      <c r="AN43" s="24">
        <f>_xlfn.WEIBULL.DIST($A43,AN$12,AN$14, TRUE)-SUM(AN$25:AN42)</f>
        <v>1.5470910774863622E-2</v>
      </c>
      <c r="AO43" s="24">
        <f>_xlfn.WEIBULL.DIST($A43,AO$12,AO$14, TRUE)-SUM(AO$25:AO42)</f>
        <v>1.6251924730168676E-2</v>
      </c>
      <c r="AP43" s="24">
        <f>_xlfn.WEIBULL.DIST($A43,AP$12,AP$14, TRUE)-SUM(AP$25:AP42)</f>
        <v>1.7034599982547749E-2</v>
      </c>
      <c r="AQ43" s="24">
        <f>_xlfn.WEIBULL.DIST($A43,AQ$12,AQ$14, TRUE)-SUM(AQ$25:AQ42)</f>
        <v>1.7817355873611773E-2</v>
      </c>
      <c r="AR43" s="24">
        <f>_xlfn.WEIBULL.DIST($A43,AR$12,AR$14, TRUE)-SUM(AR$25:AR42)</f>
        <v>1.8598678601244978E-2</v>
      </c>
      <c r="AS43" s="24">
        <f>_xlfn.WEIBULL.DIST($A43,AS$12,AS$14, TRUE)-SUM(AS$25:AS42)</f>
        <v>1.9377125183011601E-2</v>
      </c>
    </row>
    <row r="44" spans="1:45" x14ac:dyDescent="0.25">
      <c r="A44">
        <v>19</v>
      </c>
      <c r="B44" s="26">
        <v>3000</v>
      </c>
      <c r="C44" s="24">
        <f>_xlfn.WEIBULL.DIST(A44,$C$12,$C$14, TRUE)-SUM($C$25:C43)</f>
        <v>1.4826153114065876E-3</v>
      </c>
      <c r="E44" s="24">
        <f>_xlfn.WEIBULL.DIST($A44,E$12,E$14, TRUE)-SUM(E$25:E43)</f>
        <v>4.3802039849660801E-5</v>
      </c>
      <c r="F44" s="24">
        <f>_xlfn.WEIBULL.DIST($A44,F$12,F$14, TRUE)-SUM(F$25:F43)</f>
        <v>6.2280333916087116E-5</v>
      </c>
      <c r="G44" s="24">
        <f>_xlfn.WEIBULL.DIST($A44,G$12,G$14, TRUE)-SUM(G$25:G43)</f>
        <v>8.667272074769361E-5</v>
      </c>
      <c r="H44" s="24">
        <f>_xlfn.WEIBULL.DIST($A44,H$12,H$14, TRUE)-SUM(H$25:H43)</f>
        <v>1.1824783004366068E-4</v>
      </c>
      <c r="I44" s="24">
        <f>_xlfn.WEIBULL.DIST($A44,I$12,I$14, TRUE)-SUM(I$25:I43)</f>
        <v>1.5838825569902681E-4</v>
      </c>
      <c r="J44" s="24">
        <f>_xlfn.WEIBULL.DIST($A44,J$12,J$14, TRUE)-SUM(J$25:J43)</f>
        <v>2.0857103659799314E-4</v>
      </c>
      <c r="K44" s="24">
        <f>_xlfn.WEIBULL.DIST($A44,K$12,K$14, TRUE)-SUM(K$25:K43)</f>
        <v>2.703441086263636E-4</v>
      </c>
      <c r="L44" s="24">
        <f>_xlfn.WEIBULL.DIST($A44,L$12,L$14, TRUE)-SUM(L$25:L43)</f>
        <v>3.452996975875644E-4</v>
      </c>
      <c r="M44" s="24">
        <f>_xlfn.WEIBULL.DIST($A44,M$12,M$14, TRUE)-SUM(M$25:M43)</f>
        <v>4.3504572387087492E-4</v>
      </c>
      <c r="N44" s="24">
        <f>_xlfn.WEIBULL.DIST($A44,N$12,N$14, TRUE)-SUM(N$25:N43)</f>
        <v>5.4117631702033098E-4</v>
      </c>
      <c r="O44" s="24">
        <f>_xlfn.WEIBULL.DIST($A44,O$12,O$14, TRUE)-SUM(O$25:O43)</f>
        <v>6.6524250052235612E-4</v>
      </c>
      <c r="P44" s="24">
        <f>_xlfn.WEIBULL.DIST($A44,P$12,P$14, TRUE)-SUM(P$25:P43)</f>
        <v>8.0872401637188673E-4</v>
      </c>
      <c r="Q44" s="24">
        <f>_xlfn.WEIBULL.DIST($A44,Q$12,Q$14, TRUE)-SUM(Q$25:Q43)</f>
        <v>9.7300312925707733E-4</v>
      </c>
      <c r="R44" s="24">
        <f>_xlfn.WEIBULL.DIST($A44,R$12,R$14, TRUE)-SUM(R$25:R43)</f>
        <v>1.1593410955311745E-3</v>
      </c>
      <c r="S44" s="24">
        <f>_xlfn.WEIBULL.DIST($A44,S$12,S$14, TRUE)-SUM(S$25:S43)</f>
        <v>1.3688578155459652E-3</v>
      </c>
      <c r="T44" s="24">
        <f>_xlfn.WEIBULL.DIST($A44,T$12,T$14, TRUE)-SUM(T$25:T43)</f>
        <v>1.6025150205684069E-3</v>
      </c>
      <c r="U44" s="24">
        <f>_xlfn.WEIBULL.DIST($A44,U$12,U$14, TRUE)-SUM(U$25:U43)</f>
        <v>1.8611031863665639E-3</v>
      </c>
      <c r="V44" s="24">
        <f>_xlfn.WEIBULL.DIST($A44,V$12,V$14, TRUE)-SUM(V$25:V43)</f>
        <v>2.1452322212374142E-3</v>
      </c>
      <c r="W44" s="24">
        <f>_xlfn.WEIBULL.DIST($A44,W$12,W$14, TRUE)-SUM(W$25:W43)</f>
        <v>2.4553258511507137E-3</v>
      </c>
      <c r="X44" s="24">
        <f>_xlfn.WEIBULL.DIST($A44,X$12,X$14, TRUE)-SUM(X$25:X43)</f>
        <v>2.7916195211783457E-3</v>
      </c>
      <c r="Y44" s="24">
        <f>_xlfn.WEIBULL.DIST($A44,Y$12,Y$14, TRUE)-SUM(Y$25:Y43)</f>
        <v>3.1541615511870846E-3</v>
      </c>
      <c r="Z44" s="24">
        <f>_xlfn.WEIBULL.DIST($A44,Z$12,Z$14, TRUE)-SUM(Z$25:Z43)</f>
        <v>3.5428172243096023E-3</v>
      </c>
      <c r="AA44" s="24">
        <f>_xlfn.WEIBULL.DIST($A44,AA$12,AA$14, TRUE)-SUM(AA$25:AA43)</f>
        <v>3.9572754474265226E-3</v>
      </c>
      <c r="AB44" s="24">
        <f>_xlfn.WEIBULL.DIST($A44,AB$12,AB$14, TRUE)-SUM(AB$25:AB43)</f>
        <v>4.3970576016019169E-3</v>
      </c>
      <c r="AC44" s="24">
        <f>_xlfn.WEIBULL.DIST($A44,AC$12,AC$14, TRUE)-SUM(AC$25:AC43)</f>
        <v>4.8615281945824096E-3</v>
      </c>
      <c r="AD44" s="24">
        <f>_xlfn.WEIBULL.DIST($A44,AD$12,AD$14, TRUE)-SUM(AD$25:AD43)</f>
        <v>5.3499069343776462E-3</v>
      </c>
      <c r="AE44" s="24">
        <f>_xlfn.WEIBULL.DIST($A44,AE$12,AE$14, TRUE)-SUM(AE$25:AE43)</f>
        <v>5.8612818599705907E-3</v>
      </c>
      <c r="AF44" s="24">
        <f>_xlfn.WEIBULL.DIST($A44,AF$12,AF$14, TRUE)-SUM(AF$25:AF43)</f>
        <v>6.3946231898107664E-3</v>
      </c>
      <c r="AG44" s="24">
        <f>_xlfn.WEIBULL.DIST($A44,AG$12,AG$14, TRUE)-SUM(AG$25:AG43)</f>
        <v>6.9487975786822753E-3</v>
      </c>
      <c r="AH44" s="24">
        <f>_xlfn.WEIBULL.DIST($A44,AH$12,AH$14, TRUE)-SUM(AH$25:AH43)</f>
        <v>7.5225825068205854E-3</v>
      </c>
      <c r="AI44" s="24">
        <f>_xlfn.WEIBULL.DIST($A44,AI$12,AI$14, TRUE)-SUM(AI$25:AI43)</f>
        <v>8.1146805600746941E-3</v>
      </c>
      <c r="AJ44" s="24">
        <f>_xlfn.WEIBULL.DIST($A44,AJ$12,AJ$14, TRUE)-SUM(AJ$25:AJ43)</f>
        <v>8.7237333951281082E-3</v>
      </c>
      <c r="AK44" s="24">
        <f>_xlfn.WEIBULL.DIST($A44,AK$12,AK$14, TRUE)-SUM(AK$25:AK43)</f>
        <v>9.3483352181780166E-3</v>
      </c>
      <c r="AL44" s="24">
        <f>_xlfn.WEIBULL.DIST($A44,AL$12,AL$14, TRUE)-SUM(AL$25:AL43)</f>
        <v>9.9870456382226136E-3</v>
      </c>
      <c r="AM44" s="24">
        <f>_xlfn.WEIBULL.DIST($A44,AM$12,AM$14, TRUE)-SUM(AM$25:AM43)</f>
        <v>1.0638401786605578E-2</v>
      </c>
      <c r="AN44" s="24">
        <f>_xlfn.WEIBULL.DIST($A44,AN$12,AN$14, TRUE)-SUM(AN$25:AN43)</f>
        <v>1.1300929622341527E-2</v>
      </c>
      <c r="AO44" s="24">
        <f>_xlfn.WEIBULL.DIST($A44,AO$12,AO$14, TRUE)-SUM(AO$25:AO43)</f>
        <v>1.197315436773827E-2</v>
      </c>
      <c r="AP44" s="24">
        <f>_xlfn.WEIBULL.DIST($A44,AP$12,AP$14, TRUE)-SUM(AP$25:AP43)</f>
        <v>1.2653610040878505E-2</v>
      </c>
      <c r="AQ44" s="24">
        <f>_xlfn.WEIBULL.DIST($A44,AQ$12,AQ$14, TRUE)-SUM(AQ$25:AQ43)</f>
        <v>1.3340848070616307E-2</v>
      </c>
      <c r="AR44" s="24">
        <f>_xlfn.WEIBULL.DIST($A44,AR$12,AR$14, TRUE)-SUM(AR$25:AR43)</f>
        <v>1.403344499599124E-2</v>
      </c>
      <c r="AS44" s="24">
        <f>_xlfn.WEIBULL.DIST($A44,AS$12,AS$14, TRUE)-SUM(AS$25:AS43)</f>
        <v>1.4730009265516819E-2</v>
      </c>
    </row>
    <row r="45" spans="1:45" x14ac:dyDescent="0.25">
      <c r="A45">
        <v>20</v>
      </c>
      <c r="B45" s="26">
        <v>3000</v>
      </c>
      <c r="C45" s="24">
        <f>_xlfn.WEIBULL.DIST(A45,$C$12,$C$14, TRUE)-SUM($C$25:C44)</f>
        <v>7.9427637168394405E-4</v>
      </c>
      <c r="E45" s="24">
        <f>_xlfn.WEIBULL.DIST($A45,E$12,E$14, TRUE)-SUM(E$25:E44)</f>
        <v>1.5002934304897408E-5</v>
      </c>
      <c r="F45" s="24">
        <f>_xlfn.WEIBULL.DIST($A45,F$12,F$14, TRUE)-SUM(F$25:F44)</f>
        <v>2.2279429585658761E-5</v>
      </c>
      <c r="G45" s="24">
        <f>_xlfn.WEIBULL.DIST($A45,G$12,G$14, TRUE)-SUM(G$25:G44)</f>
        <v>3.230238414264619E-5</v>
      </c>
      <c r="H45" s="24">
        <f>_xlfn.WEIBULL.DIST($A45,H$12,H$14, TRUE)-SUM(H$25:H44)</f>
        <v>4.5809098919380453E-5</v>
      </c>
      <c r="I45" s="24">
        <f>_xlfn.WEIBULL.DIST($A45,I$12,I$14, TRUE)-SUM(I$25:I44)</f>
        <v>6.3645510649523729E-5</v>
      </c>
      <c r="J45" s="24">
        <f>_xlfn.WEIBULL.DIST($A45,J$12,J$14, TRUE)-SUM(J$25:J44)</f>
        <v>8.6762240026572179E-5</v>
      </c>
      <c r="K45" s="24">
        <f>_xlfn.WEIBULL.DIST($A45,K$12,K$14, TRUE)-SUM(K$25:K44)</f>
        <v>1.1620678156798459E-4</v>
      </c>
      <c r="L45" s="24">
        <f>_xlfn.WEIBULL.DIST($A45,L$12,L$14, TRUE)-SUM(L$25:L44)</f>
        <v>1.531120408139186E-4</v>
      </c>
      <c r="M45" s="24">
        <f>_xlfn.WEIBULL.DIST($A45,M$12,M$14, TRUE)-SUM(M$25:M44)</f>
        <v>1.9868161128910877E-4</v>
      </c>
      <c r="N45" s="24">
        <f>_xlfn.WEIBULL.DIST($A45,N$12,N$14, TRUE)-SUM(N$25:N44)</f>
        <v>2.5417233300528697E-4</v>
      </c>
      <c r="O45" s="24">
        <f>_xlfn.WEIBULL.DIST($A45,O$12,O$14, TRUE)-SUM(O$25:O44)</f>
        <v>3.2087477973141709E-4</v>
      </c>
      <c r="P45" s="24">
        <f>_xlfn.WEIBULL.DIST($A45,P$12,P$14, TRUE)-SUM(P$25:P44)</f>
        <v>4.0009238198301933E-4</v>
      </c>
      <c r="Q45" s="24">
        <f>_xlfn.WEIBULL.DIST($A45,Q$12,Q$14, TRUE)-SUM(Q$25:Q44)</f>
        <v>4.9311990874134626E-4</v>
      </c>
      <c r="R45" s="24">
        <f>_xlfn.WEIBULL.DIST($A45,R$12,R$14, TRUE)-SUM(R$25:R44)</f>
        <v>6.0122200828860439E-4</v>
      </c>
      <c r="S45" s="24">
        <f>_xlfn.WEIBULL.DIST($A45,S$12,S$14, TRUE)-SUM(S$25:S44)</f>
        <v>7.256124541037412E-4</v>
      </c>
      <c r="T45" s="24">
        <f>_xlfn.WEIBULL.DIST($A45,T$12,T$14, TRUE)-SUM(T$25:T44)</f>
        <v>8.6743466333072394E-4</v>
      </c>
      <c r="U45" s="24">
        <f>_xlfn.WEIBULL.DIST($A45,U$12,U$14, TRUE)-SUM(U$25:U44)</f>
        <v>1.0277439608560313E-3</v>
      </c>
      <c r="V45" s="24">
        <f>_xlfn.WEIBULL.DIST($A45,V$12,V$14, TRUE)-SUM(V$25:V44)</f>
        <v>1.2074919589747379E-3</v>
      </c>
      <c r="W45" s="24">
        <f>_xlfn.WEIBULL.DIST($A45,W$12,W$14, TRUE)-SUM(W$25:W44)</f>
        <v>1.4075133175691645E-3</v>
      </c>
      <c r="X45" s="24">
        <f>_xlfn.WEIBULL.DIST($A45,X$12,X$14, TRUE)-SUM(X$25:X44)</f>
        <v>1.6285150480491728E-3</v>
      </c>
      <c r="Y45" s="24">
        <f>_xlfn.WEIBULL.DIST($A45,Y$12,Y$14, TRUE)-SUM(Y$25:Y44)</f>
        <v>1.871068430200018E-3</v>
      </c>
      <c r="Z45" s="24">
        <f>_xlfn.WEIBULL.DIST($A45,Z$12,Z$14, TRUE)-SUM(Z$25:Z44)</f>
        <v>2.1356035274634477E-3</v>
      </c>
      <c r="AA45" s="24">
        <f>_xlfn.WEIBULL.DIST($A45,AA$12,AA$14, TRUE)-SUM(AA$25:AA44)</f>
        <v>2.422406214851236E-3</v>
      </c>
      <c r="AB45" s="24">
        <f>_xlfn.WEIBULL.DIST($A45,AB$12,AB$14, TRUE)-SUM(AB$25:AB44)</f>
        <v>2.7316175755009997E-3</v>
      </c>
      <c r="AC45" s="24">
        <f>_xlfn.WEIBULL.DIST($A45,AC$12,AC$14, TRUE)-SUM(AC$25:AC44)</f>
        <v>3.0632354768427295E-3</v>
      </c>
      <c r="AD45" s="24">
        <f>_xlfn.WEIBULL.DIST($A45,AD$12,AD$14, TRUE)-SUM(AD$25:AD44)</f>
        <v>3.4171181049013066E-3</v>
      </c>
      <c r="AE45" s="24">
        <f>_xlfn.WEIBULL.DIST($A45,AE$12,AE$14, TRUE)-SUM(AE$25:AE44)</f>
        <v>3.7929892143659938E-3</v>
      </c>
      <c r="AF45" s="24">
        <f>_xlfn.WEIBULL.DIST($A45,AF$12,AF$14, TRUE)-SUM(AF$25:AF44)</f>
        <v>4.1904448414205042E-3</v>
      </c>
      <c r="AG45" s="24">
        <f>_xlfn.WEIBULL.DIST($A45,AG$12,AG$14, TRUE)-SUM(AG$25:AG44)</f>
        <v>4.6089612244748501E-3</v>
      </c>
      <c r="AH45" s="24">
        <f>_xlfn.WEIBULL.DIST($A45,AH$12,AH$14, TRUE)-SUM(AH$25:AH44)</f>
        <v>5.0479036833519508E-3</v>
      </c>
      <c r="AI45" s="24">
        <f>_xlfn.WEIBULL.DIST($A45,AI$12,AI$14, TRUE)-SUM(AI$25:AI44)</f>
        <v>5.5065362186796918E-3</v>
      </c>
      <c r="AJ45" s="24">
        <f>_xlfn.WEIBULL.DIST($A45,AJ$12,AJ$14, TRUE)-SUM(AJ$25:AJ44)</f>
        <v>5.9840316088176637E-3</v>
      </c>
      <c r="AK45" s="24">
        <f>_xlfn.WEIBULL.DIST($A45,AK$12,AK$14, TRUE)-SUM(AK$25:AK44)</f>
        <v>6.4794818003437449E-3</v>
      </c>
      <c r="AL45" s="24">
        <f>_xlfn.WEIBULL.DIST($A45,AL$12,AL$14, TRUE)-SUM(AL$25:AL44)</f>
        <v>6.9919084088213568E-3</v>
      </c>
      <c r="AM45" s="24">
        <f>_xlfn.WEIBULL.DIST($A45,AM$12,AM$14, TRUE)-SUM(AM$25:AM44)</f>
        <v>7.5202731683124968E-3</v>
      </c>
      <c r="AN45" s="24">
        <f>_xlfn.WEIBULL.DIST($A45,AN$12,AN$14, TRUE)-SUM(AN$25:AN44)</f>
        <v>8.063488190093393E-3</v>
      </c>
      <c r="AO45" s="24">
        <f>_xlfn.WEIBULL.DIST($A45,AO$12,AO$14, TRUE)-SUM(AO$25:AO44)</f>
        <v>8.620425912648666E-3</v>
      </c>
      <c r="AP45" s="24">
        <f>_xlfn.WEIBULL.DIST($A45,AP$12,AP$14, TRUE)-SUM(AP$25:AP44)</f>
        <v>9.1899286457497453E-3</v>
      </c>
      <c r="AQ45" s="24">
        <f>_xlfn.WEIBULL.DIST($A45,AQ$12,AQ$14, TRUE)-SUM(AQ$25:AQ44)</f>
        <v>9.7708176309193595E-3</v>
      </c>
      <c r="AR45" s="24">
        <f>_xlfn.WEIBULL.DIST($A45,AR$12,AR$14, TRUE)-SUM(AR$25:AR44)</f>
        <v>1.0361901558578968E-2</v>
      </c>
      <c r="AS45" s="24">
        <f>_xlfn.WEIBULL.DIST($A45,AS$12,AS$14, TRUE)-SUM(AS$25:AS44)</f>
        <v>1.0961984498512489E-2</v>
      </c>
    </row>
    <row r="46" spans="1:45" x14ac:dyDescent="0.25">
      <c r="A46">
        <v>21</v>
      </c>
      <c r="B46" s="26">
        <v>3000</v>
      </c>
      <c r="C46" s="24">
        <f>_xlfn.WEIBULL.DIST(A46,$C$12,$C$14, TRUE)-SUM($C$25:C45)</f>
        <v>4.0954437407425548E-4</v>
      </c>
      <c r="E46" s="24">
        <f>_xlfn.WEIBULL.DIST($A46,E$12,E$14, TRUE)-SUM(E$25:E45)</f>
        <v>4.830756978102535E-6</v>
      </c>
      <c r="F46" s="24">
        <f>_xlfn.WEIBULL.DIST($A46,F$12,F$14, TRUE)-SUM(F$25:F45)</f>
        <v>7.5094533551478548E-6</v>
      </c>
      <c r="G46" s="24">
        <f>_xlfn.WEIBULL.DIST($A46,G$12,G$14, TRUE)-SUM(G$25:G45)</f>
        <v>1.1367770579973069E-5</v>
      </c>
      <c r="H46" s="24">
        <f>_xlfn.WEIBULL.DIST($A46,H$12,H$14, TRUE)-SUM(H$25:H45)</f>
        <v>1.6791287723139092E-5</v>
      </c>
      <c r="I46" s="24">
        <f>_xlfn.WEIBULL.DIST($A46,I$12,I$14, TRUE)-SUM(I$25:I45)</f>
        <v>2.424503711739856E-5</v>
      </c>
      <c r="J46" s="24">
        <f>_xlfn.WEIBULL.DIST($A46,J$12,J$14, TRUE)-SUM(J$25:J45)</f>
        <v>3.4277516790082174E-5</v>
      </c>
      <c r="K46" s="24">
        <f>_xlfn.WEIBULL.DIST($A46,K$12,K$14, TRUE)-SUM(K$25:K45)</f>
        <v>4.7522314080561401E-5</v>
      </c>
      <c r="L46" s="24">
        <f>_xlfn.WEIBULL.DIST($A46,L$12,L$14, TRUE)-SUM(L$25:L45)</f>
        <v>6.4697095416343942E-5</v>
      </c>
      <c r="M46" s="24">
        <f>_xlfn.WEIBULL.DIST($A46,M$12,M$14, TRUE)-SUM(M$25:M45)</f>
        <v>8.6599857552438486E-5</v>
      </c>
      <c r="N46" s="24">
        <f>_xlfn.WEIBULL.DIST($A46,N$12,N$14, TRUE)-SUM(N$25:N45)</f>
        <v>1.1410247754450875E-4</v>
      </c>
      <c r="O46" s="24">
        <f>_xlfn.WEIBULL.DIST($A46,O$12,O$14, TRUE)-SUM(O$25:O45)</f>
        <v>1.4814173147603693E-4</v>
      </c>
      <c r="P46" s="24">
        <f>_xlfn.WEIBULL.DIST($A46,P$12,P$14, TRUE)-SUM(P$25:P45)</f>
        <v>1.8970806689100339E-4</v>
      </c>
      <c r="Q46" s="24">
        <f>_xlfn.WEIBULL.DIST($A46,Q$12,Q$14, TRUE)-SUM(Q$25:Q45)</f>
        <v>2.3983250498205155E-4</v>
      </c>
      <c r="R46" s="24">
        <f>_xlfn.WEIBULL.DIST($A46,R$12,R$14, TRUE)-SUM(R$25:R45)</f>
        <v>2.9957211260034367E-4</v>
      </c>
      <c r="S46" s="24">
        <f>_xlfn.WEIBULL.DIST($A46,S$12,S$14, TRUE)-SUM(S$25:S45)</f>
        <v>3.6999452034114366E-4</v>
      </c>
      <c r="T46" s="24">
        <f>_xlfn.WEIBULL.DIST($A46,T$12,T$14, TRUE)-SUM(T$25:T45)</f>
        <v>4.521619726387538E-4</v>
      </c>
      <c r="U46" s="24">
        <f>_xlfn.WEIBULL.DIST($A46,U$12,U$14, TRUE)-SUM(U$25:U45)</f>
        <v>5.4711538192686593E-4</v>
      </c>
      <c r="V46" s="24">
        <f>_xlfn.WEIBULL.DIST($A46,V$12,V$14, TRUE)-SUM(V$25:V45)</f>
        <v>6.5585882544438867E-4</v>
      </c>
      <c r="W46" s="24">
        <f>_xlfn.WEIBULL.DIST($A46,W$12,W$14, TRUE)-SUM(W$25:W45)</f>
        <v>7.7934487470254776E-4</v>
      </c>
      <c r="X46" s="24">
        <f>_xlfn.WEIBULL.DIST($A46,X$12,X$14, TRUE)-SUM(X$25:X45)</f>
        <v>9.1846108861037834E-4</v>
      </c>
      <c r="Y46" s="24">
        <f>_xlfn.WEIBULL.DIST($A46,Y$12,Y$14, TRUE)-SUM(Y$25:Y45)</f>
        <v>1.0740179361663493E-3</v>
      </c>
      <c r="Z46" s="24">
        <f>_xlfn.WEIBULL.DIST($A46,Z$12,Z$14, TRUE)-SUM(Z$25:Z45)</f>
        <v>1.2467383474095151E-3</v>
      </c>
      <c r="AA46" s="24">
        <f>_xlfn.WEIBULL.DIST($A46,AA$12,AA$14, TRUE)-SUM(AA$25:AA45)</f>
        <v>1.4372490252967385E-3</v>
      </c>
      <c r="AB46" s="24">
        <f>_xlfn.WEIBULL.DIST($A46,AB$12,AB$14, TRUE)-SUM(AB$25:AB45)</f>
        <v>1.6460735889727296E-3</v>
      </c>
      <c r="AC46" s="24">
        <f>_xlfn.WEIBULL.DIST($A46,AC$12,AC$14, TRUE)-SUM(AC$25:AC45)</f>
        <v>1.8736275624787746E-3</v>
      </c>
      <c r="AD46" s="24">
        <f>_xlfn.WEIBULL.DIST($A46,AD$12,AD$14, TRUE)-SUM(AD$25:AD45)</f>
        <v>2.1202151736160468E-3</v>
      </c>
      <c r="AE46" s="24">
        <f>_xlfn.WEIBULL.DIST($A46,AE$12,AE$14, TRUE)-SUM(AE$25:AE45)</f>
        <v>2.3860278861442819E-3</v>
      </c>
      <c r="AF46" s="24">
        <f>_xlfn.WEIBULL.DIST($A46,AF$12,AF$14, TRUE)-SUM(AF$25:AF45)</f>
        <v>2.6711445550340329E-3</v>
      </c>
      <c r="AG46" s="24">
        <f>_xlfn.WEIBULL.DIST($A46,AG$12,AG$14, TRUE)-SUM(AG$25:AG45)</f>
        <v>2.9755330689098525E-3</v>
      </c>
      <c r="AH46" s="24">
        <f>_xlfn.WEIBULL.DIST($A46,AH$12,AH$14, TRUE)-SUM(AH$25:AH45)</f>
        <v>3.299053325706014E-3</v>
      </c>
      <c r="AI46" s="24">
        <f>_xlfn.WEIBULL.DIST($A46,AI$12,AI$14, TRUE)-SUM(AI$25:AI45)</f>
        <v>3.6414613762273396E-3</v>
      </c>
      <c r="AJ46" s="24">
        <f>_xlfn.WEIBULL.DIST($A46,AJ$12,AJ$14, TRUE)-SUM(AJ$25:AJ45)</f>
        <v>4.0024145649747433E-3</v>
      </c>
      <c r="AK46" s="24">
        <f>_xlfn.WEIBULL.DIST($A46,AK$12,AK$14, TRUE)-SUM(AK$25:AK45)</f>
        <v>4.3814774974111348E-3</v>
      </c>
      <c r="AL46" s="24">
        <f>_xlfn.WEIBULL.DIST($A46,AL$12,AL$14, TRUE)-SUM(AL$25:AL45)</f>
        <v>4.7781286669046352E-3</v>
      </c>
      <c r="AM46" s="24">
        <f>_xlfn.WEIBULL.DIST($A46,AM$12,AM$14, TRUE)-SUM(AM$25:AM45)</f>
        <v>5.1917675820651876E-3</v>
      </c>
      <c r="AN46" s="24">
        <f>_xlfn.WEIBULL.DIST($A46,AN$12,AN$14, TRUE)-SUM(AN$25:AN45)</f>
        <v>5.621722245263916E-3</v>
      </c>
      <c r="AO46" s="24">
        <f>_xlfn.WEIBULL.DIST($A46,AO$12,AO$14, TRUE)-SUM(AO$25:AO45)</f>
        <v>6.0672568450753639E-3</v>
      </c>
      <c r="AP46" s="24">
        <f>_xlfn.WEIBULL.DIST($A46,AP$12,AP$14, TRUE)-SUM(AP$25:AP45)</f>
        <v>6.5275795385643098E-3</v>
      </c>
      <c r="AQ46" s="24">
        <f>_xlfn.WEIBULL.DIST($A46,AQ$12,AQ$14, TRUE)-SUM(AQ$25:AQ45)</f>
        <v>7.0018502131863336E-3</v>
      </c>
      <c r="AR46" s="24">
        <f>_xlfn.WEIBULL.DIST($A46,AR$12,AR$14, TRUE)-SUM(AR$25:AR45)</f>
        <v>7.4891881321301756E-3</v>
      </c>
      <c r="AS46" s="24">
        <f>_xlfn.WEIBULL.DIST($A46,AS$12,AS$14, TRUE)-SUM(AS$25:AS45)</f>
        <v>7.9886793808127132E-3</v>
      </c>
    </row>
    <row r="47" spans="1:45" x14ac:dyDescent="0.25">
      <c r="A47">
        <v>22</v>
      </c>
      <c r="B47" s="26">
        <v>3000</v>
      </c>
      <c r="C47" s="24">
        <f>_xlfn.WEIBULL.DIST(A47,$C$12,$C$14, TRUE)-SUM($C$25:C46)</f>
        <v>2.0329435220323155E-4</v>
      </c>
      <c r="E47" s="24">
        <f>_xlfn.WEIBULL.DIST($A47,E$12,E$14, TRUE)-SUM(E$25:E46)</f>
        <v>1.4625794115818991E-6</v>
      </c>
      <c r="F47" s="24">
        <f>_xlfn.WEIBULL.DIST($A47,F$12,F$14, TRUE)-SUM(F$25:F46)</f>
        <v>2.3854591703065253E-6</v>
      </c>
      <c r="G47" s="24">
        <f>_xlfn.WEIBULL.DIST($A47,G$12,G$14, TRUE)-SUM(G$25:G46)</f>
        <v>3.7784439079757703E-6</v>
      </c>
      <c r="H47" s="24">
        <f>_xlfn.WEIBULL.DIST($A47,H$12,H$14, TRUE)-SUM(H$25:H46)</f>
        <v>5.8250332067855126E-6</v>
      </c>
      <c r="I47" s="24">
        <f>_xlfn.WEIBULL.DIST($A47,I$12,I$14, TRUE)-SUM(I$25:I46)</f>
        <v>8.7578346671390861E-6</v>
      </c>
      <c r="J47" s="24">
        <f>_xlfn.WEIBULL.DIST($A47,J$12,J$14, TRUE)-SUM(J$25:J46)</f>
        <v>1.2864661976252911E-5</v>
      </c>
      <c r="K47" s="24">
        <f>_xlfn.WEIBULL.DIST($A47,K$12,K$14, TRUE)-SUM(K$25:K46)</f>
        <v>1.8493702757083064E-5</v>
      </c>
      <c r="L47" s="24">
        <f>_xlfn.WEIBULL.DIST($A47,L$12,L$14, TRUE)-SUM(L$25:L46)</f>
        <v>2.6057407111701458E-5</v>
      </c>
      <c r="M47" s="24">
        <f>_xlfn.WEIBULL.DIST($A47,M$12,M$14, TRUE)-SUM(M$25:M46)</f>
        <v>3.6034801994322407E-5</v>
      </c>
      <c r="N47" s="24">
        <f>_xlfn.WEIBULL.DIST($A47,N$12,N$14, TRUE)-SUM(N$25:N46)</f>
        <v>4.8972010705083946E-5</v>
      </c>
      <c r="O47" s="24">
        <f>_xlfn.WEIBULL.DIST($A47,O$12,O$14, TRUE)-SUM(O$25:O46)</f>
        <v>6.5480844059884191E-5</v>
      </c>
      <c r="P47" s="24">
        <f>_xlfn.WEIBULL.DIST($A47,P$12,P$14, TRUE)-SUM(P$25:P46)</f>
        <v>8.623542278174412E-5</v>
      </c>
      <c r="Q47" s="24">
        <f>_xlfn.WEIBULL.DIST($A47,Q$12,Q$14, TRUE)-SUM(Q$25:Q46)</f>
        <v>1.1196688237169461E-4</v>
      </c>
      <c r="R47" s="24">
        <f>_xlfn.WEIBULL.DIST($A47,R$12,R$14, TRUE)-SUM(R$25:R46)</f>
        <v>1.434562960400676E-4</v>
      </c>
      <c r="S47" s="24">
        <f>_xlfn.WEIBULL.DIST($A47,S$12,S$14, TRUE)-SUM(S$25:S46)</f>
        <v>1.8152602345222757E-4</v>
      </c>
      <c r="T47" s="24">
        <f>_xlfn.WEIBULL.DIST($A47,T$12,T$14, TRUE)-SUM(T$25:T46)</f>
        <v>2.2702974987065527E-4</v>
      </c>
      <c r="U47" s="24">
        <f>_xlfn.WEIBULL.DIST($A47,U$12,U$14, TRUE)-SUM(U$25:U46)</f>
        <v>2.8084152003315932E-4</v>
      </c>
      <c r="V47" s="24">
        <f>_xlfn.WEIBULL.DIST($A47,V$12,V$14, TRUE)-SUM(V$25:V46)</f>
        <v>3.4384409355137091E-4</v>
      </c>
      <c r="W47" s="24">
        <f>_xlfn.WEIBULL.DIST($A47,W$12,W$14, TRUE)-SUM(W$25:W46)</f>
        <v>4.1691695458667688E-4</v>
      </c>
      <c r="X47" s="24">
        <f>_xlfn.WEIBULL.DIST($A47,X$12,X$14, TRUE)-SUM(X$25:X46)</f>
        <v>5.0092429984749387E-4</v>
      </c>
      <c r="Y47" s="24">
        <f>_xlfn.WEIBULL.DIST($A47,Y$12,Y$14, TRUE)-SUM(Y$25:Y46)</f>
        <v>5.9670330789562964E-4</v>
      </c>
      <c r="Z47" s="24">
        <f>_xlfn.WEIBULL.DIST($A47,Z$12,Z$14, TRUE)-SUM(Z$25:Z46)</f>
        <v>7.0505296202572065E-4</v>
      </c>
      <c r="AA47" s="24">
        <f>_xlfn.WEIBULL.DIST($A47,AA$12,AA$14, TRUE)-SUM(AA$25:AA46)</f>
        <v>8.2672366134084463E-4</v>
      </c>
      <c r="AB47" s="24">
        <f>_xlfn.WEIBULL.DIST($A47,AB$12,AB$14, TRUE)-SUM(AB$25:AB46)</f>
        <v>9.6240781274226084E-4</v>
      </c>
      <c r="AC47" s="24">
        <f>_xlfn.WEIBULL.DIST($A47,AC$12,AC$14, TRUE)-SUM(AC$25:AC46)</f>
        <v>1.1127315527857951E-3</v>
      </c>
      <c r="AD47" s="24">
        <f>_xlfn.WEIBULL.DIST($A47,AD$12,AD$14, TRUE)-SUM(AD$25:AD46)</f>
        <v>1.2782477047945662E-3</v>
      </c>
      <c r="AE47" s="24">
        <f>_xlfn.WEIBULL.DIST($A47,AE$12,AE$14, TRUE)-SUM(AE$25:AE46)</f>
        <v>1.4594300349677347E-3</v>
      </c>
      <c r="AF47" s="24">
        <f>_xlfn.WEIBULL.DIST($A47,AF$12,AF$14, TRUE)-SUM(AF$25:AF46)</f>
        <v>1.6566688327624979E-3</v>
      </c>
      <c r="AG47" s="24">
        <f>_xlfn.WEIBULL.DIST($A47,AG$12,AG$14, TRUE)-SUM(AG$25:AG46)</f>
        <v>1.870267806497794E-3</v>
      </c>
      <c r="AH47" s="24">
        <f>_xlfn.WEIBULL.DIST($A47,AH$12,AH$14, TRUE)-SUM(AH$25:AH46)</f>
        <v>2.1004422554886659E-3</v>
      </c>
      <c r="AI47" s="24">
        <f>_xlfn.WEIBULL.DIST($A47,AI$12,AI$14, TRUE)-SUM(AI$25:AI46)</f>
        <v>2.3473184553562954E-3</v>
      </c>
      <c r="AJ47" s="24">
        <f>_xlfn.WEIBULL.DIST($A47,AJ$12,AJ$14, TRUE)-SUM(AJ$25:AJ46)</f>
        <v>2.6109341735023328E-3</v>
      </c>
      <c r="AK47" s="24">
        <f>_xlfn.WEIBULL.DIST($A47,AK$12,AK$14, TRUE)-SUM(AK$25:AK46)</f>
        <v>2.8912402168924656E-3</v>
      </c>
      <c r="AL47" s="24">
        <f>_xlfn.WEIBULL.DIST($A47,AL$12,AL$14, TRUE)-SUM(AL$25:AL46)</f>
        <v>3.1881029039788622E-3</v>
      </c>
      <c r="AM47" s="24">
        <f>_xlfn.WEIBULL.DIST($A47,AM$12,AM$14, TRUE)-SUM(AM$25:AM46)</f>
        <v>3.5013073463407984E-3</v>
      </c>
      <c r="AN47" s="24">
        <f>_xlfn.WEIBULL.DIST($A47,AN$12,AN$14, TRUE)-SUM(AN$25:AN46)</f>
        <v>3.8305614229923179E-3</v>
      </c>
      <c r="AO47" s="24">
        <f>_xlfn.WEIBULL.DIST($A47,AO$12,AO$14, TRUE)-SUM(AO$25:AO46)</f>
        <v>4.1755003307403227E-3</v>
      </c>
      <c r="AP47" s="24">
        <f>_xlfn.WEIBULL.DIST($A47,AP$12,AP$14, TRUE)-SUM(AP$25:AP46)</f>
        <v>4.5356915969820832E-3</v>
      </c>
      <c r="AQ47" s="24">
        <f>_xlfn.WEIBULL.DIST($A47,AQ$12,AQ$14, TRUE)-SUM(AQ$25:AQ46)</f>
        <v>4.9106404463964415E-3</v>
      </c>
      <c r="AR47" s="24">
        <f>_xlfn.WEIBULL.DIST($A47,AR$12,AR$14, TRUE)-SUM(AR$25:AR46)</f>
        <v>5.2997954196242203E-3</v>
      </c>
      <c r="AS47" s="24">
        <f>_xlfn.WEIBULL.DIST($A47,AS$12,AS$14, TRUE)-SUM(AS$25:AS46)</f>
        <v>5.7025541498384458E-3</v>
      </c>
    </row>
    <row r="48" spans="1:45" x14ac:dyDescent="0.25">
      <c r="A48">
        <v>23</v>
      </c>
      <c r="B48" s="26">
        <v>3000</v>
      </c>
      <c r="C48" s="24">
        <f>_xlfn.WEIBULL.DIST(A48,$C$12,$C$14, TRUE)-SUM($C$25:C47)</f>
        <v>9.7171449774280383E-5</v>
      </c>
      <c r="E48" s="24">
        <f>_xlfn.WEIBULL.DIST($A48,E$12,E$14, TRUE)-SUM(E$25:E47)</f>
        <v>4.1646861070887553E-7</v>
      </c>
      <c r="F48" s="24">
        <f>_xlfn.WEIBULL.DIST($A48,F$12,F$14, TRUE)-SUM(F$25:F47)</f>
        <v>7.1431281911671363E-7</v>
      </c>
      <c r="G48" s="24">
        <f>_xlfn.WEIBULL.DIST($A48,G$12,G$14, TRUE)-SUM(G$25:G47)</f>
        <v>1.1864272142503296E-6</v>
      </c>
      <c r="H48" s="24">
        <f>_xlfn.WEIBULL.DIST($A48,H$12,H$14, TRUE)-SUM(H$25:H47)</f>
        <v>1.9128835156978496E-6</v>
      </c>
      <c r="I48" s="24">
        <f>_xlfn.WEIBULL.DIST($A48,I$12,I$14, TRUE)-SUM(I$25:I47)</f>
        <v>3.000427126642613E-6</v>
      </c>
      <c r="J48" s="24">
        <f>_xlfn.WEIBULL.DIST($A48,J$12,J$14, TRUE)-SUM(J$25:J47)</f>
        <v>4.5876633425478985E-6</v>
      </c>
      <c r="K48" s="24">
        <f>_xlfn.WEIBULL.DIST($A48,K$12,K$14, TRUE)-SUM(K$25:K47)</f>
        <v>6.8502134955572558E-6</v>
      </c>
      <c r="L48" s="24">
        <f>_xlfn.WEIBULL.DIST($A48,L$12,L$14, TRUE)-SUM(L$25:L47)</f>
        <v>1.0005582804728519E-5</v>
      </c>
      <c r="M48" s="24">
        <f>_xlfn.WEIBULL.DIST($A48,M$12,M$14, TRUE)-SUM(M$25:M47)</f>
        <v>1.4317473899350119E-5</v>
      </c>
      <c r="N48" s="24">
        <f>_xlfn.WEIBULL.DIST($A48,N$12,N$14, TRUE)-SUM(N$25:N47)</f>
        <v>2.0099290727104702E-5</v>
      </c>
      <c r="O48" s="24">
        <f>_xlfn.WEIBULL.DIST($A48,O$12,O$14, TRUE)-SUM(O$25:O47)</f>
        <v>2.7716605681016304E-5</v>
      </c>
      <c r="P48" s="24">
        <f>_xlfn.WEIBULL.DIST($A48,P$12,P$14, TRUE)-SUM(P$25:P47)</f>
        <v>3.7588405570443406E-5</v>
      </c>
      <c r="Q48" s="24">
        <f>_xlfn.WEIBULL.DIST($A48,Q$12,Q$14, TRUE)-SUM(Q$25:Q47)</f>
        <v>5.0186985718680965E-5</v>
      </c>
      <c r="R48" s="24">
        <f>_xlfn.WEIBULL.DIST($A48,R$12,R$14, TRUE)-SUM(R$25:R47)</f>
        <v>6.6036421624615649E-5</v>
      </c>
      <c r="S48" s="24">
        <f>_xlfn.WEIBULL.DIST($A48,S$12,S$14, TRUE)-SUM(S$25:S47)</f>
        <v>8.5709609811690513E-5</v>
      </c>
      <c r="T48" s="24">
        <f>_xlfn.WEIBULL.DIST($A48,T$12,T$14, TRUE)-SUM(T$25:T47)</f>
        <v>1.0982392957192832E-4</v>
      </c>
      <c r="U48" s="24">
        <f>_xlfn.WEIBULL.DIST($A48,U$12,U$14, TRUE)-SUM(U$25:U47)</f>
        <v>1.390356318026198E-4</v>
      </c>
      <c r="V48" s="24">
        <f>_xlfn.WEIBULL.DIST($A48,V$12,V$14, TRUE)-SUM(V$25:V47)</f>
        <v>1.7403310733998811E-4</v>
      </c>
      <c r="W48" s="24">
        <f>_xlfn.WEIBULL.DIST($A48,W$12,W$14, TRUE)-SUM(W$25:W47)</f>
        <v>2.155292233592121E-4</v>
      </c>
      <c r="X48" s="24">
        <f>_xlfn.WEIBULL.DIST($A48,X$12,X$14, TRUE)-SUM(X$25:X47)</f>
        <v>2.6425294163989754E-4</v>
      </c>
      <c r="Y48" s="24">
        <f>_xlfn.WEIBULL.DIST($A48,Y$12,Y$14, TRUE)-SUM(Y$25:Y47)</f>
        <v>3.2094044670494259E-4</v>
      </c>
      <c r="Z48" s="24">
        <f>_xlfn.WEIBULL.DIST($A48,Z$12,Z$14, TRUE)-SUM(Z$25:Z47)</f>
        <v>3.8632601561106039E-4</v>
      </c>
      <c r="AA48" s="24">
        <f>_xlfn.WEIBULL.DIST($A48,AA$12,AA$14, TRUE)-SUM(AA$25:AA47)</f>
        <v>4.6113285557947137E-4</v>
      </c>
      <c r="AB48" s="24">
        <f>_xlfn.WEIBULL.DIST($A48,AB$12,AB$14, TRUE)-SUM(AB$25:AB47)</f>
        <v>5.460641221346485E-4</v>
      </c>
      <c r="AC48" s="24">
        <f>_xlfn.WEIBULL.DIST($A48,AC$12,AC$14, TRUE)-SUM(AC$25:AC47)</f>
        <v>6.4179431059507852E-4</v>
      </c>
      <c r="AD48" s="24">
        <f>_xlfn.WEIBULL.DIST($A48,AD$12,AD$14, TRUE)-SUM(AD$25:AD47)</f>
        <v>7.48961189292352E-4</v>
      </c>
      <c r="AE48" s="24">
        <f>_xlfn.WEIBULL.DIST($A48,AE$12,AE$14, TRUE)-SUM(AE$25:AE47)</f>
        <v>8.681584154346389E-4</v>
      </c>
      <c r="AF48" s="24">
        <f>_xlfn.WEIBULL.DIST($A48,AF$12,AF$14, TRUE)-SUM(AF$25:AF47)</f>
        <v>9.9992894555622769E-4</v>
      </c>
      <c r="AG48" s="24">
        <f>_xlfn.WEIBULL.DIST($A48,AG$12,AG$14, TRUE)-SUM(AG$25:AG47)</f>
        <v>1.1447593233303577E-3</v>
      </c>
      <c r="AH48" s="24">
        <f>_xlfn.WEIBULL.DIST($A48,AH$12,AH$14, TRUE)-SUM(AH$25:AH47)</f>
        <v>1.3030748992624019E-3</v>
      </c>
      <c r="AI48" s="24">
        <f>_xlfn.WEIBULL.DIST($A48,AI$12,AI$14, TRUE)-SUM(AI$25:AI47)</f>
        <v>1.4752360102942008E-3</v>
      </c>
      <c r="AJ48" s="24">
        <f>_xlfn.WEIBULL.DIST($A48,AJ$12,AJ$14, TRUE)-SUM(AJ$25:AJ47)</f>
        <v>1.6615351232778242E-3</v>
      </c>
      <c r="AK48" s="24">
        <f>_xlfn.WEIBULL.DIST($A48,AK$12,AK$14, TRUE)-SUM(AK$25:AK47)</f>
        <v>1.8621949250662295E-3</v>
      </c>
      <c r="AL48" s="24">
        <f>_xlfn.WEIBULL.DIST($A48,AL$12,AL$14, TRUE)-SUM(AL$25:AL47)</f>
        <v>2.077367323844892E-3</v>
      </c>
      <c r="AM48" s="24">
        <f>_xlfn.WEIBULL.DIST($A48,AM$12,AM$14, TRUE)-SUM(AM$25:AM47)</f>
        <v>2.3071333114146331E-3</v>
      </c>
      <c r="AN48" s="24">
        <f>_xlfn.WEIBULL.DIST($A48,AN$12,AN$14, TRUE)-SUM(AN$25:AN47)</f>
        <v>2.5515036243484168E-3</v>
      </c>
      <c r="AO48" s="24">
        <f>_xlfn.WEIBULL.DIST($A48,AO$12,AO$14, TRUE)-SUM(AO$25:AO47)</f>
        <v>2.8104201331816681E-3</v>
      </c>
      <c r="AP48" s="24">
        <f>_xlfn.WEIBULL.DIST($A48,AP$12,AP$14, TRUE)-SUM(AP$25:AP47)</f>
        <v>3.0837578828034617E-3</v>
      </c>
      <c r="AQ48" s="24">
        <f>_xlfn.WEIBULL.DIST($A48,AQ$12,AQ$14, TRUE)-SUM(AQ$25:AQ47)</f>
        <v>3.3713277037387135E-3</v>
      </c>
      <c r="AR48" s="24">
        <f>_xlfn.WEIBULL.DIST($A48,AR$12,AR$14, TRUE)-SUM(AR$25:AR47)</f>
        <v>3.6728793127462911E-3</v>
      </c>
      <c r="AS48" s="24">
        <f>_xlfn.WEIBULL.DIST($A48,AS$12,AS$14, TRUE)-SUM(AS$25:AS47)</f>
        <v>3.9881048217824677E-3</v>
      </c>
    </row>
    <row r="49" spans="1:45" x14ac:dyDescent="0.25">
      <c r="A49">
        <v>24</v>
      </c>
      <c r="B49" s="26">
        <v>3000</v>
      </c>
      <c r="C49" s="24">
        <f>_xlfn.WEIBULL.DIST(A49,$C$12,$C$14, TRUE)-SUM($C$25:C48)</f>
        <v>4.4732459150265136E-5</v>
      </c>
      <c r="E49" s="24">
        <f>_xlfn.WEIBULL.DIST($A49,E$12,E$14, TRUE)-SUM(E$25:E48)</f>
        <v>1.1155385981620469E-7</v>
      </c>
      <c r="F49" s="24">
        <f>_xlfn.WEIBULL.DIST($A49,F$12,F$14, TRUE)-SUM(F$25:F48)</f>
        <v>2.0166882586103441E-7</v>
      </c>
      <c r="G49" s="24">
        <f>_xlfn.WEIBULL.DIST($A49,G$12,G$14, TRUE)-SUM(G$25:G48)</f>
        <v>3.5199852232992157E-7</v>
      </c>
      <c r="H49" s="24">
        <f>_xlfn.WEIBULL.DIST($A49,H$12,H$14, TRUE)-SUM(H$25:H48)</f>
        <v>5.9475160985034137E-7</v>
      </c>
      <c r="I49" s="24">
        <f>_xlfn.WEIBULL.DIST($A49,I$12,I$14, TRUE)-SUM(I$25:I48)</f>
        <v>9.7513156771533716E-7</v>
      </c>
      <c r="J49" s="24">
        <f>_xlfn.WEIBULL.DIST($A49,J$12,J$14, TRUE)-SUM(J$25:J48)</f>
        <v>1.5547846293761935E-6</v>
      </c>
      <c r="K49" s="24">
        <f>_xlfn.WEIBULL.DIST($A49,K$12,K$14, TRUE)-SUM(K$25:K48)</f>
        <v>2.4155706265238663E-6</v>
      </c>
      <c r="L49" s="24">
        <f>_xlfn.WEIBULL.DIST($A49,L$12,L$14, TRUE)-SUM(L$25:L48)</f>
        <v>3.6635309474952749E-6</v>
      </c>
      <c r="M49" s="24">
        <f>_xlfn.WEIBULL.DIST($A49,M$12,M$14, TRUE)-SUM(M$25:M48)</f>
        <v>5.4328973907447065E-6</v>
      </c>
      <c r="N49" s="24">
        <f>_xlfn.WEIBULL.DIST($A49,N$12,N$14, TRUE)-SUM(N$25:N48)</f>
        <v>7.8899643938257213E-6</v>
      </c>
      <c r="O49" s="24">
        <f>_xlfn.WEIBULL.DIST($A49,O$12,O$14, TRUE)-SUM(O$25:O48)</f>
        <v>1.123663694913013E-5</v>
      </c>
      <c r="P49" s="24">
        <f>_xlfn.WEIBULL.DIST($A49,P$12,P$14, TRUE)-SUM(P$25:P48)</f>
        <v>1.5713468392797303E-5</v>
      </c>
      <c r="Q49" s="24">
        <f>_xlfn.WEIBULL.DIST($A49,Q$12,Q$14, TRUE)-SUM(Q$25:Q48)</f>
        <v>2.1602015910393568E-5</v>
      </c>
      <c r="R49" s="24">
        <f>_xlfn.WEIBULL.DIST($A49,R$12,R$14, TRUE)-SUM(R$25:R48)</f>
        <v>2.9226365772849761E-5</v>
      </c>
      <c r="S49" s="24">
        <f>_xlfn.WEIBULL.DIST($A49,S$12,S$14, TRUE)-SUM(S$25:S48)</f>
        <v>3.8953712941269814E-5</v>
      </c>
      <c r="T49" s="24">
        <f>_xlfn.WEIBULL.DIST($A49,T$12,T$14, TRUE)-SUM(T$25:T48)</f>
        <v>5.1193918199521349E-5</v>
      </c>
      <c r="U49" s="24">
        <f>_xlfn.WEIBULL.DIST($A49,U$12,U$14, TRUE)-SUM(U$25:U48)</f>
        <v>6.6398007597112674E-5</v>
      </c>
      <c r="V49" s="24">
        <f>_xlfn.WEIBULL.DIST($A49,V$12,V$14, TRUE)-SUM(V$25:V48)</f>
        <v>8.5055620989593628E-5</v>
      </c>
      <c r="W49" s="24">
        <f>_xlfn.WEIBULL.DIST($A49,W$12,W$14, TRUE)-SUM(W$25:W48)</f>
        <v>1.0769145638200861E-4</v>
      </c>
      <c r="X49" s="24">
        <f>_xlfn.WEIBULL.DIST($A49,X$12,X$14, TRUE)-SUM(X$25:X48)</f>
        <v>1.3486079256264105E-4</v>
      </c>
      <c r="Y49" s="24">
        <f>_xlfn.WEIBULL.DIST($A49,Y$12,Y$14, TRUE)-SUM(Y$25:Y48)</f>
        <v>1.6714420263364005E-4</v>
      </c>
      <c r="Z49" s="24">
        <f>_xlfn.WEIBULL.DIST($A49,Z$12,Z$14, TRUE)-SUM(Z$25:Z48)</f>
        <v>2.0514159449147584E-4</v>
      </c>
      <c r="AA49" s="24">
        <f>_xlfn.WEIBULL.DIST($A49,AA$12,AA$14, TRUE)-SUM(AA$25:AA48)</f>
        <v>2.4946573063266975E-4</v>
      </c>
      <c r="AB49" s="24">
        <f>_xlfn.WEIBULL.DIST($A49,AB$12,AB$14, TRUE)-SUM(AB$25:AB48)</f>
        <v>3.0073538883645945E-4</v>
      </c>
      <c r="AC49" s="24">
        <f>_xlfn.WEIBULL.DIST($A49,AC$12,AC$14, TRUE)-SUM(AC$25:AC48)</f>
        <v>3.5956832769434843E-4</v>
      </c>
      <c r="AD49" s="24">
        <f>_xlfn.WEIBULL.DIST($A49,AD$12,AD$14, TRUE)-SUM(AD$25:AD48)</f>
        <v>4.2657421730829537E-4</v>
      </c>
      <c r="AE49" s="24">
        <f>_xlfn.WEIBULL.DIST($A49,AE$12,AE$14, TRUE)-SUM(AE$25:AE48)</f>
        <v>5.0234768662726914E-4</v>
      </c>
      <c r="AF49" s="24">
        <f>_xlfn.WEIBULL.DIST($A49,AF$12,AF$14, TRUE)-SUM(AF$25:AF48)</f>
        <v>5.874616258669807E-4</v>
      </c>
      <c r="AG49" s="24">
        <f>_xlfn.WEIBULL.DIST($A49,AG$12,AG$14, TRUE)-SUM(AG$25:AG48)</f>
        <v>6.8246086627488101E-4</v>
      </c>
      <c r="AH49" s="24">
        <f>_xlfn.WEIBULL.DIST($A49,AH$12,AH$14, TRUE)-SUM(AH$25:AH48)</f>
        <v>7.87856341205595E-4</v>
      </c>
      <c r="AI49" s="24">
        <f>_xlfn.WEIBULL.DIST($A49,AI$12,AI$14, TRUE)-SUM(AI$25:AI48)</f>
        <v>9.0411981299587385E-4</v>
      </c>
      <c r="AJ49" s="24">
        <f>_xlfn.WEIBULL.DIST($A49,AJ$12,AJ$14, TRUE)-SUM(AJ$25:AJ48)</f>
        <v>1.0316792303241007E-3</v>
      </c>
      <c r="AK49" s="24">
        <f>_xlfn.WEIBULL.DIST($A49,AK$12,AK$14, TRUE)-SUM(AK$25:AK48)</f>
        <v>1.1709147613291337E-3</v>
      </c>
      <c r="AL49" s="24">
        <f>_xlfn.WEIBULL.DIST($A49,AL$12,AL$14, TRUE)-SUM(AL$25:AL48)</f>
        <v>1.3221555293267961E-3</v>
      </c>
      <c r="AM49" s="24">
        <f>_xlfn.WEIBULL.DIST($A49,AM$12,AM$14, TRUE)-SUM(AM$25:AM48)</f>
        <v>1.4856770609519288E-3</v>
      </c>
      <c r="AN49" s="24">
        <f>_xlfn.WEIBULL.DIST($A49,AN$12,AN$14, TRUE)-SUM(AN$25:AN48)</f>
        <v>1.6616994412972375E-3</v>
      </c>
      <c r="AO49" s="24">
        <f>_xlfn.WEIBULL.DIST($A49,AO$12,AO$14, TRUE)-SUM(AO$25:AO48)</f>
        <v>1.8503861573027081E-3</v>
      </c>
      <c r="AP49" s="24">
        <f>_xlfn.WEIBULL.DIST($A49,AP$12,AP$14, TRUE)-SUM(AP$25:AP48)</f>
        <v>2.0518435993980289E-3</v>
      </c>
      <c r="AQ49" s="24">
        <f>_xlfn.WEIBULL.DIST($A49,AQ$12,AQ$14, TRUE)-SUM(AQ$25:AQ48)</f>
        <v>2.2661211822061489E-3</v>
      </c>
      <c r="AR49" s="24">
        <f>_xlfn.WEIBULL.DIST($A49,AR$12,AR$14, TRUE)-SUM(AR$25:AR48)</f>
        <v>2.4932120379387301E-3</v>
      </c>
      <c r="AS49" s="24">
        <f>_xlfn.WEIBULL.DIST($A49,AS$12,AS$14, TRUE)-SUM(AS$25:AS48)</f>
        <v>2.7330542308341421E-3</v>
      </c>
    </row>
    <row r="50" spans="1:45" x14ac:dyDescent="0.25">
      <c r="A50">
        <v>25</v>
      </c>
      <c r="B50" s="26">
        <v>3000</v>
      </c>
      <c r="C50" s="24">
        <f>_xlfn.WEIBULL.DIST(A50,$C$12,$C$14, TRUE)-SUM($C$25:C49)</f>
        <v>1.9835769450748941E-5</v>
      </c>
      <c r="E50" s="24">
        <f>_xlfn.WEIBULL.DIST($A50,E$12,E$14, TRUE)-SUM(E$25:E49)</f>
        <v>2.8112348671172072E-8</v>
      </c>
      <c r="F50" s="24">
        <f>_xlfn.WEIBULL.DIST($A50,F$12,F$14, TRUE)-SUM(F$25:F49)</f>
        <v>5.3690046519783152E-8</v>
      </c>
      <c r="G50" s="24">
        <f>_xlfn.WEIBULL.DIST($A50,G$12,G$14, TRUE)-SUM(G$25:G49)</f>
        <v>9.8692266137234697E-8</v>
      </c>
      <c r="H50" s="24">
        <f>_xlfn.WEIBULL.DIST($A50,H$12,H$14, TRUE)-SUM(H$25:H49)</f>
        <v>1.7510990846236751E-7</v>
      </c>
      <c r="I50" s="24">
        <f>_xlfn.WEIBULL.DIST($A50,I$12,I$14, TRUE)-SUM(I$25:I49)</f>
        <v>3.0068255230109031E-7</v>
      </c>
      <c r="J50" s="24">
        <f>_xlfn.WEIBULL.DIST($A50,J$12,J$14, TRUE)-SUM(J$25:J49)</f>
        <v>5.0084763403290822E-7</v>
      </c>
      <c r="K50" s="24">
        <f>_xlfn.WEIBULL.DIST($A50,K$12,K$14, TRUE)-SUM(K$25:K49)</f>
        <v>8.1103945304139557E-7</v>
      </c>
      <c r="L50" s="24">
        <f>_xlfn.WEIBULL.DIST($A50,L$12,L$14, TRUE)-SUM(L$25:L49)</f>
        <v>1.2793073006500677E-6</v>
      </c>
      <c r="M50" s="24">
        <f>_xlfn.WEIBULL.DIST($A50,M$12,M$14, TRUE)-SUM(M$25:M49)</f>
        <v>1.9691951048672607E-6</v>
      </c>
      <c r="N50" s="24">
        <f>_xlfn.WEIBULL.DIST($A50,N$12,N$14, TRUE)-SUM(N$25:N49)</f>
        <v>2.9627991056102587E-6</v>
      </c>
      <c r="O50" s="24">
        <f>_xlfn.WEIBULL.DIST($A50,O$12,O$14, TRUE)-SUM(O$25:O49)</f>
        <v>4.3638976233717486E-6</v>
      </c>
      <c r="P50" s="24">
        <f>_xlfn.WEIBULL.DIST($A50,P$12,P$14, TRUE)-SUM(P$25:P49)</f>
        <v>6.30102999576998E-6</v>
      </c>
      <c r="Q50" s="24">
        <f>_xlfn.WEIBULL.DIST($A50,Q$12,Q$14, TRUE)-SUM(Q$25:Q49)</f>
        <v>8.9303917576444292E-6</v>
      </c>
      <c r="R50" s="24">
        <f>_xlfn.WEIBULL.DIST($A50,R$12,R$14, TRUE)-SUM(R$25:R49)</f>
        <v>1.2438410959214607E-5</v>
      </c>
      <c r="S50" s="24">
        <f>_xlfn.WEIBULL.DIST($A50,S$12,S$14, TRUE)-SUM(S$25:S49)</f>
        <v>1.7043876314737361E-5</v>
      </c>
      <c r="T50" s="24">
        <f>_xlfn.WEIBULL.DIST($A50,T$12,T$14, TRUE)-SUM(T$25:T49)</f>
        <v>2.2999501078979634E-5</v>
      </c>
      <c r="U50" s="24">
        <f>_xlfn.WEIBULL.DIST($A50,U$12,U$14, TRUE)-SUM(U$25:U49)</f>
        <v>3.0592826123831962E-5</v>
      </c>
      <c r="V50" s="24">
        <f>_xlfn.WEIBULL.DIST($A50,V$12,V$14, TRUE)-SUM(V$25:V49)</f>
        <v>4.0146390117845598E-5</v>
      </c>
      <c r="W50" s="24">
        <f>_xlfn.WEIBULL.DIST($A50,W$12,W$14, TRUE)-SUM(W$25:W49)</f>
        <v>5.2017122303515961E-5</v>
      </c>
      <c r="X50" s="24">
        <f>_xlfn.WEIBULL.DIST($A50,X$12,X$14, TRUE)-SUM(X$25:X49)</f>
        <v>6.6594942343733976E-5</v>
      </c>
      <c r="Y50" s="24">
        <f>_xlfn.WEIBULL.DIST($A50,Y$12,Y$14, TRUE)-SUM(Y$25:Y49)</f>
        <v>8.4300580380447521E-5</v>
      </c>
      <c r="Z50" s="24">
        <f>_xlfn.WEIBULL.DIST($A50,Z$12,Z$14, TRUE)-SUM(Z$25:Z49)</f>
        <v>1.0558265732962813E-4</v>
      </c>
      <c r="AA50" s="24">
        <f>_xlfn.WEIBULL.DIST($A50,AA$12,AA$14, TRUE)-SUM(AA$25:AA49)</f>
        <v>1.3091408929366555E-4</v>
      </c>
      <c r="AB50" s="24">
        <f>_xlfn.WEIBULL.DIST($A50,AB$12,AB$14, TRUE)-SUM(AB$25:AB49)</f>
        <v>1.607878999316803E-4</v>
      </c>
      <c r="AC50" s="24">
        <f>_xlfn.WEIBULL.DIST($A50,AC$12,AC$14, TRUE)-SUM(AC$25:AC49)</f>
        <v>1.9571254009986827E-4</v>
      </c>
      <c r="AD50" s="24">
        <f>_xlfn.WEIBULL.DIST($A50,AD$12,AD$14, TRUE)-SUM(AD$25:AD49)</f>
        <v>2.3620682481484412E-4</v>
      </c>
      <c r="AE50" s="24">
        <f>_xlfn.WEIBULL.DIST($A50,AE$12,AE$14, TRUE)-SUM(AE$25:AE49)</f>
        <v>2.8279460363345166E-4</v>
      </c>
      <c r="AF50" s="24">
        <f>_xlfn.WEIBULL.DIST($A50,AF$12,AF$14, TRUE)-SUM(AF$25:AF49)</f>
        <v>3.3599928211469621E-4</v>
      </c>
      <c r="AG50" s="24">
        <f>_xlfn.WEIBULL.DIST($A50,AG$12,AG$14, TRUE)-SUM(AG$25:AG49)</f>
        <v>3.9633830961083305E-4</v>
      </c>
      <c r="AH50" s="24">
        <f>_xlfn.WEIBULL.DIST($A50,AH$12,AH$14, TRUE)-SUM(AH$25:AH49)</f>
        <v>4.6431774273480997E-4</v>
      </c>
      <c r="AI50" s="24">
        <f>_xlfn.WEIBULL.DIST($A50,AI$12,AI$14, TRUE)-SUM(AI$25:AI49)</f>
        <v>5.4042698514888965E-4</v>
      </c>
      <c r="AJ50" s="24">
        <f>_xlfn.WEIBULL.DIST($A50,AJ$12,AJ$14, TRUE)-SUM(AJ$25:AJ49)</f>
        <v>6.251337934448653E-4</v>
      </c>
      <c r="AK50" s="24">
        <f>_xlfn.WEIBULL.DIST($A50,AK$12,AK$14, TRUE)-SUM(AK$25:AK49)</f>
        <v>7.1887962650274417E-4</v>
      </c>
      <c r="AL50" s="24">
        <f>_xlfn.WEIBULL.DIST($A50,AL$12,AL$14, TRUE)-SUM(AL$25:AL49)</f>
        <v>8.220754024358401E-4</v>
      </c>
      <c r="AM50" s="24">
        <f>_xlfn.WEIBULL.DIST($A50,AM$12,AM$14, TRUE)-SUM(AM$25:AM49)</f>
        <v>9.3509771360555938E-4</v>
      </c>
      <c r="AN50" s="24">
        <f>_xlfn.WEIBULL.DIST($A50,AN$12,AN$14, TRUE)-SUM(AN$25:AN49)</f>
        <v>1.0582855366916277E-3</v>
      </c>
      <c r="AO50" s="24">
        <f>_xlfn.WEIBULL.DIST($A50,AO$12,AO$14, TRUE)-SUM(AO$25:AO49)</f>
        <v>1.1919374618446499E-3</v>
      </c>
      <c r="AP50" s="24">
        <f>_xlfn.WEIBULL.DIST($A50,AP$12,AP$14, TRUE)-SUM(AP$25:AP49)</f>
        <v>1.3363094528230368E-3</v>
      </c>
      <c r="AQ50" s="24">
        <f>_xlfn.WEIBULL.DIST($A50,AQ$12,AQ$14, TRUE)-SUM(AQ$25:AQ49)</f>
        <v>1.4916131389761667E-3</v>
      </c>
      <c r="AR50" s="24">
        <f>_xlfn.WEIBULL.DIST($A50,AR$12,AR$14, TRUE)-SUM(AR$25:AR49)</f>
        <v>1.6580146301325982E-3</v>
      </c>
      <c r="AS50" s="24">
        <f>_xlfn.WEIBULL.DIST($A50,AS$12,AS$14, TRUE)-SUM(AS$25:AS49)</f>
        <v>1.8356338369763803E-3</v>
      </c>
    </row>
    <row r="51" spans="1:45" x14ac:dyDescent="0.25">
      <c r="A51">
        <v>26</v>
      </c>
      <c r="B51" s="26">
        <v>0</v>
      </c>
      <c r="C51" s="24">
        <f>_xlfn.WEIBULL.DIST(A51,$C$12,$C$14, TRUE)-SUM($C$25:C50)</f>
        <v>8.4738423209440583E-6</v>
      </c>
      <c r="E51" s="24">
        <f>_xlfn.WEIBULL.DIST($A51,E$12,E$14, TRUE)-SUM(E$25:E50)</f>
        <v>6.6662551034823991E-9</v>
      </c>
      <c r="F51" s="24">
        <f>_xlfn.WEIBULL.DIST($A51,F$12,F$14, TRUE)-SUM(F$25:F50)</f>
        <v>1.3480800142851024E-8</v>
      </c>
      <c r="G51" s="24">
        <f>_xlfn.WEIBULL.DIST($A51,G$12,G$14, TRUE)-SUM(G$25:G50)</f>
        <v>2.6153525900518559E-8</v>
      </c>
      <c r="H51" s="24">
        <f>_xlfn.WEIBULL.DIST($A51,H$12,H$14, TRUE)-SUM(H$25:H50)</f>
        <v>4.8828817211798992E-8</v>
      </c>
      <c r="I51" s="24">
        <f>_xlfn.WEIBULL.DIST($A51,I$12,I$14, TRUE)-SUM(I$25:I50)</f>
        <v>8.7979318497133363E-8</v>
      </c>
      <c r="J51" s="24">
        <f>_xlfn.WEIBULL.DIST($A51,J$12,J$14, TRUE)-SUM(J$25:J50)</f>
        <v>1.5337700276507604E-7</v>
      </c>
      <c r="K51" s="24">
        <f>_xlfn.WEIBULL.DIST($A51,K$12,K$14, TRUE)-SUM(K$25:K50)</f>
        <v>2.5931845781812513E-7</v>
      </c>
      <c r="L51" s="24">
        <f>_xlfn.WEIBULL.DIST($A51,L$12,L$14, TRUE)-SUM(L$25:L50)</f>
        <v>4.2611819783822114E-7</v>
      </c>
      <c r="M51" s="24">
        <f>_xlfn.WEIBULL.DIST($A51,M$12,M$14, TRUE)-SUM(M$25:M50)</f>
        <v>6.818688130794115E-7</v>
      </c>
      <c r="N51" s="24">
        <f>_xlfn.WEIBULL.DIST($A51,N$12,N$14, TRUE)-SUM(N$25:N50)</f>
        <v>1.064449217436092E-6</v>
      </c>
      <c r="O51" s="24">
        <f>_xlfn.WEIBULL.DIST($A51,O$12,O$14, TRUE)-SUM(O$25:O50)</f>
        <v>1.6237434737886858E-6</v>
      </c>
      <c r="P51" s="24">
        <f>_xlfn.WEIBULL.DIST($A51,P$12,P$14, TRUE)-SUM(P$25:P50)</f>
        <v>2.4240142399989395E-6</v>
      </c>
      <c r="Q51" s="24">
        <f>_xlfn.WEIBULL.DIST($A51,Q$12,Q$14, TRUE)-SUM(Q$25:Q50)</f>
        <v>3.5463583255568309E-6</v>
      </c>
      <c r="R51" s="24">
        <f>_xlfn.WEIBULL.DIST($A51,R$12,R$14, TRUE)-SUM(R$25:R50)</f>
        <v>5.0911586010338183E-6</v>
      </c>
      <c r="S51" s="24">
        <f>_xlfn.WEIBULL.DIST($A51,S$12,S$14, TRUE)-SUM(S$25:S50)</f>
        <v>7.180437649356719E-6</v>
      </c>
      <c r="T51" s="24">
        <f>_xlfn.WEIBULL.DIST($A51,T$12,T$14, TRUE)-SUM(T$25:T50)</f>
        <v>9.9600148076861572E-6</v>
      </c>
      <c r="U51" s="24">
        <f>_xlfn.WEIBULL.DIST($A51,U$12,U$14, TRUE)-SUM(U$25:U50)</f>
        <v>1.3601369880267278E-5</v>
      </c>
      <c r="V51" s="24">
        <f>_xlfn.WEIBULL.DIST($A51,V$12,V$14, TRUE)-SUM(V$25:V50)</f>
        <v>1.8303123648033548E-5</v>
      </c>
      <c r="W51" s="24">
        <f>_xlfn.WEIBULL.DIST($A51,W$12,W$14, TRUE)-SUM(W$25:W50)</f>
        <v>2.42920568120919E-5</v>
      </c>
      <c r="X51" s="24">
        <f>_xlfn.WEIBULL.DIST($A51,X$12,X$14, TRUE)-SUM(X$25:X50)</f>
        <v>3.1823604354608293E-5</v>
      </c>
      <c r="Y51" s="24">
        <f>_xlfn.WEIBULL.DIST($A51,Y$12,Y$14, TRUE)-SUM(Y$25:Y50)</f>
        <v>4.1181780437105076E-5</v>
      </c>
      <c r="Z51" s="24">
        <f>_xlfn.WEIBULL.DIST($A51,Z$12,Z$14, TRUE)-SUM(Z$25:Z50)</f>
        <v>5.2678508747128205E-5</v>
      </c>
      <c r="AA51" s="24">
        <f>_xlfn.WEIBULL.DIST($A51,AA$12,AA$14, TRUE)-SUM(AA$25:AA50)</f>
        <v>6.6652353526319708E-5</v>
      </c>
      <c r="AB51" s="24">
        <f>_xlfn.WEIBULL.DIST($A51,AB$12,AB$14, TRUE)-SUM(AB$25:AB50)</f>
        <v>8.3466666290221703E-5</v>
      </c>
      <c r="AC51" s="24">
        <f>_xlfn.WEIBULL.DIST($A51,AC$12,AC$14, TRUE)-SUM(AC$25:AC50)</f>
        <v>1.0350718158302907E-4</v>
      </c>
      <c r="AD51" s="24">
        <f>_xlfn.WEIBULL.DIST($A51,AD$12,AD$14, TRUE)-SUM(AD$25:AD50)</f>
        <v>1.2717911125736947E-4</v>
      </c>
      <c r="AE51" s="24">
        <f>_xlfn.WEIBULL.DIST($A51,AE$12,AE$14, TRUE)-SUM(AE$25:AE50)</f>
        <v>1.5490380019278494E-4</v>
      </c>
      <c r="AF51" s="24">
        <f>_xlfn.WEIBULL.DIST($A51,AF$12,AF$14, TRUE)-SUM(AF$25:AF50)</f>
        <v>1.8711501674306685E-4</v>
      </c>
      <c r="AG51" s="24">
        <f>_xlfn.WEIBULL.DIST($A51,AG$12,AG$14, TRUE)-SUM(AG$25:AG50)</f>
        <v>2.2425495839062393E-4</v>
      </c>
      <c r="AH51" s="24">
        <f>_xlfn.WEIBULL.DIST($A51,AH$12,AH$14, TRUE)-SUM(AH$25:AH50)</f>
        <v>2.6677005712028024E-4</v>
      </c>
      <c r="AI51" s="24">
        <f>_xlfn.WEIBULL.DIST($A51,AI$12,AI$14, TRUE)-SUM(AI$25:AI50)</f>
        <v>3.1510667007594861E-4</v>
      </c>
      <c r="AJ51" s="24">
        <f>_xlfn.WEIBULL.DIST($A51,AJ$12,AJ$14, TRUE)-SUM(AJ$25:AJ50)</f>
        <v>3.6970673941816301E-4</v>
      </c>
      <c r="AK51" s="24">
        <f>_xlfn.WEIBULL.DIST($A51,AK$12,AK$14, TRUE)-SUM(AK$25:AK50)</f>
        <v>4.3100350132063703E-4</v>
      </c>
      <c r="AL51" s="24">
        <f>_xlfn.WEIBULL.DIST($A51,AL$12,AL$14, TRUE)-SUM(AL$25:AL50)</f>
        <v>4.9941731812708223E-4</v>
      </c>
      <c r="AM51" s="24">
        <f>_xlfn.WEIBULL.DIST($A51,AM$12,AM$14, TRUE)-SUM(AM$25:AM50)</f>
        <v>5.7535170027689375E-4</v>
      </c>
      <c r="AN51" s="24">
        <f>_xlfn.WEIBULL.DIST($A51,AN$12,AN$14, TRUE)-SUM(AN$25:AN50)</f>
        <v>6.5918957610711093E-4</v>
      </c>
      <c r="AO51" s="24">
        <f>_xlfn.WEIBULL.DIST($A51,AO$12,AO$14, TRUE)-SUM(AO$25:AO50)</f>
        <v>7.5128985846106833E-4</v>
      </c>
      <c r="AP51" s="24">
        <f>_xlfn.WEIBULL.DIST($A51,AP$12,AP$14, TRUE)-SUM(AP$25:AP50)</f>
        <v>8.5198434754063523E-4</v>
      </c>
      <c r="AQ51" s="24">
        <f>_xlfn.WEIBULL.DIST($A51,AQ$12,AQ$14, TRUE)-SUM(AQ$25:AQ50)</f>
        <v>9.6157499995164208E-4</v>
      </c>
      <c r="AR51" s="24">
        <f>_xlfn.WEIBULL.DIST($A51,AR$12,AR$14, TRUE)-SUM(AR$25:AR50)</f>
        <v>1.0803315846844574E-3</v>
      </c>
      <c r="AS51" s="24">
        <f>_xlfn.WEIBULL.DIST($A51,AS$12,AS$14, TRUE)-SUM(AS$25:AS50)</f>
        <v>1.2084897380602033E-3</v>
      </c>
    </row>
    <row r="52" spans="1:45" x14ac:dyDescent="0.25">
      <c r="A52">
        <v>27</v>
      </c>
      <c r="B52" s="26">
        <v>0</v>
      </c>
      <c r="C52" s="24">
        <f>_xlfn.WEIBULL.DIST(A52,$C$12,$C$14, TRUE)-SUM($C$25:C51)</f>
        <v>3.4879667711873452E-6</v>
      </c>
      <c r="E52" s="24">
        <f>_xlfn.WEIBULL.DIST($A52,E$12,E$14, TRUE)-SUM(E$25:E51)</f>
        <v>1.4876260223672944E-9</v>
      </c>
      <c r="F52" s="24">
        <f>_xlfn.WEIBULL.DIST($A52,F$12,F$14, TRUE)-SUM(F$25:F51)</f>
        <v>3.1927090970995664E-9</v>
      </c>
      <c r="G52" s="24">
        <f>_xlfn.WEIBULL.DIST($A52,G$12,G$14, TRUE)-SUM(G$25:G51)</f>
        <v>6.5514469405059117E-9</v>
      </c>
      <c r="H52" s="24">
        <f>_xlfn.WEIBULL.DIST($A52,H$12,H$14, TRUE)-SUM(H$25:H51)</f>
        <v>1.2896954837415819E-8</v>
      </c>
      <c r="I52" s="24">
        <f>_xlfn.WEIBULL.DIST($A52,I$12,I$14, TRUE)-SUM(I$25:I51)</f>
        <v>2.4430676703879328E-8</v>
      </c>
      <c r="J52" s="24">
        <f>_xlfn.WEIBULL.DIST($A52,J$12,J$14, TRUE)-SUM(J$25:J51)</f>
        <v>4.465698033584431E-8</v>
      </c>
      <c r="K52" s="24">
        <f>_xlfn.WEIBULL.DIST($A52,K$12,K$14, TRUE)-SUM(K$25:K51)</f>
        <v>7.8967684280506489E-8</v>
      </c>
      <c r="L52" s="24">
        <f>_xlfn.WEIBULL.DIST($A52,L$12,L$14, TRUE)-SUM(L$25:L51)</f>
        <v>1.3540067833606173E-7</v>
      </c>
      <c r="M52" s="24">
        <f>_xlfn.WEIBULL.DIST($A52,M$12,M$14, TRUE)-SUM(M$25:M51)</f>
        <v>2.2559171841685099E-7</v>
      </c>
      <c r="N52" s="24">
        <f>_xlfn.WEIBULL.DIST($A52,N$12,N$14, TRUE)-SUM(N$25:N51)</f>
        <v>3.6593059193901212E-7</v>
      </c>
      <c r="O52" s="24">
        <f>_xlfn.WEIBULL.DIST($A52,O$12,O$14, TRUE)-SUM(O$25:O51)</f>
        <v>5.7892249616386948E-7</v>
      </c>
      <c r="P52" s="24">
        <f>_xlfn.WEIBULL.DIST($A52,P$12,P$14, TRUE)-SUM(P$25:P51)</f>
        <v>8.9474324016514117E-7</v>
      </c>
      <c r="Q52" s="24">
        <f>_xlfn.WEIBULL.DIST($A52,Q$12,Q$14, TRUE)-SUM(Q$25:Q51)</f>
        <v>1.352963650669281E-6</v>
      </c>
      <c r="R52" s="24">
        <f>_xlfn.WEIBULL.DIST($A52,R$12,R$14, TRUE)-SUM(R$25:R51)</f>
        <v>2.004405322830749E-6</v>
      </c>
      <c r="S52" s="24">
        <f>_xlfn.WEIBULL.DIST($A52,S$12,S$14, TRUE)-SUM(S$25:S51)</f>
        <v>2.9130776447727769E-6</v>
      </c>
      <c r="T52" s="24">
        <f>_xlfn.WEIBULL.DIST($A52,T$12,T$14, TRUE)-SUM(T$25:T51)</f>
        <v>4.158135813669972E-6</v>
      </c>
      <c r="U52" s="24">
        <f>_xlfn.WEIBULL.DIST($A52,U$12,U$14, TRUE)-SUM(U$25:U51)</f>
        <v>5.8357921249863054E-6</v>
      </c>
      <c r="V52" s="24">
        <f>_xlfn.WEIBULL.DIST($A52,V$12,V$14, TRUE)-SUM(V$25:V51)</f>
        <v>8.0611087396320613E-6</v>
      </c>
      <c r="W52" s="24">
        <f>_xlfn.WEIBULL.DIST($A52,W$12,W$14, TRUE)-SUM(W$25:W51)</f>
        <v>1.0969599683052778E-5</v>
      </c>
      <c r="X52" s="24">
        <f>_xlfn.WEIBULL.DIST($A52,X$12,X$14, TRUE)-SUM(X$25:X51)</f>
        <v>1.471857302304258E-5</v>
      </c>
      <c r="Y52" s="24">
        <f>_xlfn.WEIBULL.DIST($A52,Y$12,Y$14, TRUE)-SUM(Y$25:Y51)</f>
        <v>1.9488150759361389E-5</v>
      </c>
      <c r="Z52" s="24">
        <f>_xlfn.WEIBULL.DIST($A52,Z$12,Z$14, TRUE)-SUM(Z$25:Z51)</f>
        <v>2.5481913474845186E-5</v>
      </c>
      <c r="AA52" s="24">
        <f>_xlfn.WEIBULL.DIST($A52,AA$12,AA$14, TRUE)-SUM(AA$25:AA51)</f>
        <v>3.2927128621462742E-5</v>
      </c>
      <c r="AB52" s="24">
        <f>_xlfn.WEIBULL.DIST($A52,AB$12,AB$14, TRUE)-SUM(AB$25:AB51)</f>
        <v>4.2074534729485968E-5</v>
      </c>
      <c r="AC52" s="24">
        <f>_xlfn.WEIBULL.DIST($A52,AC$12,AC$14, TRUE)-SUM(AC$25:AC51)</f>
        <v>5.3197668082205496E-5</v>
      </c>
      <c r="AD52" s="24">
        <f>_xlfn.WEIBULL.DIST($A52,AD$12,AD$14, TRUE)-SUM(AD$25:AD51)</f>
        <v>6.6591732754139876E-5</v>
      </c>
      <c r="AE52" s="24">
        <f>_xlfn.WEIBULL.DIST($A52,AE$12,AE$14, TRUE)-SUM(AE$25:AE51)</f>
        <v>8.2572028701655142E-5</v>
      </c>
      <c r="AF52" s="24">
        <f>_xlfn.WEIBULL.DIST($A52,AF$12,AF$14, TRUE)-SUM(AF$25:AF51)</f>
        <v>1.0147196526089086E-4</v>
      </c>
      <c r="AG52" s="24">
        <f>_xlfn.WEIBULL.DIST($A52,AG$12,AG$14, TRUE)-SUM(AG$25:AG51)</f>
        <v>1.236406984680416E-4</v>
      </c>
      <c r="AH52" s="24">
        <f>_xlfn.WEIBULL.DIST($A52,AH$12,AH$14, TRUE)-SUM(AH$25:AH51)</f>
        <v>1.4944043979425725E-4</v>
      </c>
      <c r="AI52" s="24">
        <f>_xlfn.WEIBULL.DIST($A52,AI$12,AI$14, TRUE)-SUM(AI$25:AI51)</f>
        <v>1.7924349093756398E-4</v>
      </c>
      <c r="AJ52" s="24">
        <f>_xlfn.WEIBULL.DIST($A52,AJ$12,AJ$14, TRUE)-SUM(AJ$25:AJ51)</f>
        <v>2.1342906420607211E-4</v>
      </c>
      <c r="AK52" s="24">
        <f>_xlfn.WEIBULL.DIST($A52,AK$12,AK$14, TRUE)-SUM(AK$25:AK51)</f>
        <v>2.5237995075610975E-4</v>
      </c>
      <c r="AL52" s="24">
        <f>_xlfn.WEIBULL.DIST($A52,AL$12,AL$14, TRUE)-SUM(AL$25:AL51)</f>
        <v>2.9647909966823427E-4</v>
      </c>
      <c r="AM52" s="24">
        <f>_xlfn.WEIBULL.DIST($A52,AM$12,AM$14, TRUE)-SUM(AM$25:AM51)</f>
        <v>3.4610616970420782E-4</v>
      </c>
      <c r="AN52" s="24">
        <f>_xlfn.WEIBULL.DIST($A52,AN$12,AN$14, TRUE)-SUM(AN$25:AN51)</f>
        <v>4.0163411286198158E-4</v>
      </c>
      <c r="AO52" s="24">
        <f>_xlfn.WEIBULL.DIST($A52,AO$12,AO$14, TRUE)-SUM(AO$25:AO51)</f>
        <v>4.6342584476899429E-4</v>
      </c>
      <c r="AP52" s="24">
        <f>_xlfn.WEIBULL.DIST($A52,AP$12,AP$14, TRUE)-SUM(AP$25:AP51)</f>
        <v>5.3183105182674772E-4</v>
      </c>
      <c r="AQ52" s="24">
        <f>_xlfn.WEIBULL.DIST($A52,AQ$12,AQ$14, TRUE)-SUM(AQ$25:AQ51)</f>
        <v>6.0718317910724018E-4</v>
      </c>
      <c r="AR52" s="24">
        <f>_xlfn.WEIBULL.DIST($A52,AR$12,AR$14, TRUE)-SUM(AR$25:AR51)</f>
        <v>6.8979663657675605E-4</v>
      </c>
      <c r="AS52" s="24">
        <f>_xlfn.WEIBULL.DIST($A52,AS$12,AS$14, TRUE)-SUM(AS$25:AS51)</f>
        <v>7.7996425453574769E-4</v>
      </c>
    </row>
    <row r="53" spans="1:45" x14ac:dyDescent="0.25">
      <c r="A53">
        <v>28</v>
      </c>
      <c r="B53" s="26">
        <v>0</v>
      </c>
      <c r="C53" s="24">
        <f>_xlfn.WEIBULL.DIST(A53,$C$12,$C$14, TRUE)-SUM($C$25:C52)</f>
        <v>1.3834845666860218E-6</v>
      </c>
      <c r="E53" s="24">
        <f>_xlfn.WEIBULL.DIST($A53,E$12,E$14, TRUE)-SUM(E$25:E52)</f>
        <v>3.1245050990946766E-10</v>
      </c>
      <c r="F53" s="24">
        <f>_xlfn.WEIBULL.DIST($A53,F$12,F$14, TRUE)-SUM(F$25:F52)</f>
        <v>7.1330208406550355E-10</v>
      </c>
      <c r="G53" s="24">
        <f>_xlfn.WEIBULL.DIST($A53,G$12,G$14, TRUE)-SUM(G$25:G52)</f>
        <v>1.5515038143121274E-9</v>
      </c>
      <c r="H53" s="24">
        <f>_xlfn.WEIBULL.DIST($A53,H$12,H$14, TRUE)-SUM(H$25:H52)</f>
        <v>3.2269522609595924E-9</v>
      </c>
      <c r="I53" s="24">
        <f>_xlfn.WEIBULL.DIST($A53,I$12,I$14, TRUE)-SUM(I$25:I52)</f>
        <v>6.4390517362511446E-9</v>
      </c>
      <c r="J53" s="24">
        <f>_xlfn.WEIBULL.DIST($A53,J$12,J$14, TRUE)-SUM(J$25:J52)</f>
        <v>1.2363515877744646E-8</v>
      </c>
      <c r="K53" s="24">
        <f>_xlfn.WEIBULL.DIST($A53,K$12,K$14, TRUE)-SUM(K$25:K52)</f>
        <v>2.2905459196032041E-8</v>
      </c>
      <c r="L53" s="24">
        <f>_xlfn.WEIBULL.DIST($A53,L$12,L$14, TRUE)-SUM(L$25:L52)</f>
        <v>4.1048407672938936E-8</v>
      </c>
      <c r="M53" s="24">
        <f>_xlfn.WEIBULL.DIST($A53,M$12,M$14, TRUE)-SUM(M$25:M52)</f>
        <v>7.1318947858500792E-8</v>
      </c>
      <c r="N53" s="24">
        <f>_xlfn.WEIBULL.DIST($A53,N$12,N$14, TRUE)-SUM(N$25:N52)</f>
        <v>1.2038510699419191E-7</v>
      </c>
      <c r="O53" s="24">
        <f>_xlfn.WEIBULL.DIST($A53,O$12,O$14, TRUE)-SUM(O$25:O52)</f>
        <v>1.9780299131966217E-7</v>
      </c>
      <c r="P53" s="24">
        <f>_xlfn.WEIBULL.DIST($A53,P$12,P$14, TRUE)-SUM(P$25:P52)</f>
        <v>3.1692071966737956E-7</v>
      </c>
      <c r="Q53" s="24">
        <f>_xlfn.WEIBULL.DIST($A53,Q$12,Q$14, TRUE)-SUM(Q$25:Q52)</f>
        <v>4.9594142748077275E-7</v>
      </c>
      <c r="R53" s="24">
        <f>_xlfn.WEIBULL.DIST($A53,R$12,R$14, TRUE)-SUM(R$25:R52)</f>
        <v>7.5913850683395623E-7</v>
      </c>
      <c r="S53" s="24">
        <f>_xlfn.WEIBULL.DIST($A53,S$12,S$14, TRUE)-SUM(S$25:S52)</f>
        <v>1.1382068257903555E-6</v>
      </c>
      <c r="T53" s="24">
        <f>_xlfn.WEIBULL.DIST($A53,T$12,T$14, TRUE)-SUM(T$25:T52)</f>
        <v>1.6737240919884044E-6</v>
      </c>
      <c r="U53" s="24">
        <f>_xlfn.WEIBULL.DIST($A53,U$12,U$14, TRUE)-SUM(U$25:U52)</f>
        <v>2.4166874954545392E-6</v>
      </c>
      <c r="V53" s="24">
        <f>_xlfn.WEIBULL.DIST($A53,V$12,V$14, TRUE)-SUM(V$25:V52)</f>
        <v>3.4300829330202731E-6</v>
      </c>
      <c r="W53" s="24">
        <f>_xlfn.WEIBULL.DIST($A53,W$12,W$14, TRUE)-SUM(W$25:W52)</f>
        <v>4.790438058233093E-6</v>
      </c>
      <c r="X53" s="24">
        <f>_xlfn.WEIBULL.DIST($A53,X$12,X$14, TRUE)-SUM(X$25:X52)</f>
        <v>6.5893065517297345E-6</v>
      </c>
      <c r="Y53" s="24">
        <f>_xlfn.WEIBULL.DIST($A53,Y$12,Y$14, TRUE)-SUM(Y$25:Y52)</f>
        <v>8.934629608714495E-6</v>
      </c>
      <c r="Z53" s="24">
        <f>_xlfn.WEIBULL.DIST($A53,Z$12,Z$14, TRUE)-SUM(Z$25:Z52)</f>
        <v>1.1951921795816389E-5</v>
      </c>
      <c r="AA53" s="24">
        <f>_xlfn.WEIBULL.DIST($A53,AA$12,AA$14, TRUE)-SUM(AA$25:AA52)</f>
        <v>1.5785232024501106E-5</v>
      </c>
      <c r="AB53" s="24">
        <f>_xlfn.WEIBULL.DIST($A53,AB$12,AB$14, TRUE)-SUM(AB$25:AB52)</f>
        <v>2.0597836193680941E-5</v>
      </c>
      <c r="AC53" s="24">
        <f>_xlfn.WEIBULL.DIST($A53,AC$12,AC$14, TRUE)-SUM(AC$25:AC52)</f>
        <v>2.657262568883656E-5</v>
      </c>
      <c r="AD53" s="24">
        <f>_xlfn.WEIBULL.DIST($A53,AD$12,AD$14, TRUE)-SUM(AD$25:AD52)</f>
        <v>3.3912164956406698E-5</v>
      </c>
      <c r="AE53" s="24">
        <f>_xlfn.WEIBULL.DIST($A53,AE$12,AE$14, TRUE)-SUM(AE$25:AE52)</f>
        <v>4.2838401289935213E-5</v>
      </c>
      <c r="AF53" s="24">
        <f>_xlfn.WEIBULL.DIST($A53,AF$12,AF$14, TRUE)-SUM(AF$25:AF52)</f>
        <v>5.3592020277992702E-5</v>
      </c>
      <c r="AG53" s="24">
        <f>_xlfn.WEIBULL.DIST($A53,AG$12,AG$14, TRUE)-SUM(AG$25:AG52)</f>
        <v>6.6431450597925767E-5</v>
      </c>
      <c r="AH53" s="24">
        <f>_xlfn.WEIBULL.DIST($A53,AH$12,AH$14, TRUE)-SUM(AH$25:AH52)</f>
        <v>8.163153154860936E-5</v>
      </c>
      <c r="AI53" s="24">
        <f>_xlfn.WEIBULL.DIST($A53,AI$12,AI$14, TRUE)-SUM(AI$25:AI52)</f>
        <v>9.9481865567407901E-5</v>
      </c>
      <c r="AJ53" s="24">
        <f>_xlfn.WEIBULL.DIST($A53,AJ$12,AJ$14, TRUE)-SUM(AJ$25:AJ52)</f>
        <v>1.2028488566107054E-4</v>
      </c>
      <c r="AK53" s="24">
        <f>_xlfn.WEIBULL.DIST($A53,AK$12,AK$14, TRUE)-SUM(AK$25:AK52)</f>
        <v>1.4435367402543253E-4</v>
      </c>
      <c r="AL53" s="24">
        <f>_xlfn.WEIBULL.DIST($A53,AL$12,AL$14, TRUE)-SUM(AL$25:AL52)</f>
        <v>1.7200957299468023E-4</v>
      </c>
      <c r="AM53" s="24">
        <f>_xlfn.WEIBULL.DIST($A53,AM$12,AM$14, TRUE)-SUM(AM$25:AM52)</f>
        <v>2.0357963283346159E-4</v>
      </c>
      <c r="AN53" s="24">
        <f>_xlfn.WEIBULL.DIST($A53,AN$12,AN$14, TRUE)-SUM(AN$25:AN52)</f>
        <v>2.3939394276106807E-4</v>
      </c>
      <c r="AO53" s="24">
        <f>_xlfn.WEIBULL.DIST($A53,AO$12,AO$14, TRUE)-SUM(AO$25:AO52)</f>
        <v>2.7978289209007468E-4</v>
      </c>
      <c r="AP53" s="24">
        <f>_xlfn.WEIBULL.DIST($A53,AP$12,AP$14, TRUE)-SUM(AP$25:AP52)</f>
        <v>3.2507440756812667E-4</v>
      </c>
      <c r="AQ53" s="24">
        <f>_xlfn.WEIBULL.DIST($A53,AQ$12,AQ$14, TRUE)-SUM(AQ$25:AQ52)</f>
        <v>3.7559121111441218E-4</v>
      </c>
      <c r="AR53" s="24">
        <f>_xlfn.WEIBULL.DIST($A53,AR$12,AR$14, TRUE)-SUM(AR$25:AR52)</f>
        <v>4.3164813929807977E-4</v>
      </c>
      <c r="AS53" s="24">
        <f>_xlfn.WEIBULL.DIST($A53,AS$12,AS$14, TRUE)-SUM(AS$25:AS52)</f>
        <v>4.9354956230762692E-4</v>
      </c>
    </row>
    <row r="54" spans="1:45" x14ac:dyDescent="0.25">
      <c r="A54">
        <v>29</v>
      </c>
      <c r="B54" s="26">
        <v>0</v>
      </c>
      <c r="C54" s="24">
        <f>_xlfn.WEIBULL.DIST(A54,$C$12,$C$14, TRUE)-SUM($C$25:C53)</f>
        <v>5.2884742007819341E-7</v>
      </c>
      <c r="E54" s="24">
        <f>_xlfn.WEIBULL.DIST($A54,E$12,E$14, TRUE)-SUM(E$25:E53)</f>
        <v>6.1771365800211697E-11</v>
      </c>
      <c r="F54" s="24">
        <f>_xlfn.WEIBULL.DIST($A54,F$12,F$14, TRUE)-SUM(F$25:F53)</f>
        <v>1.5034928857460272E-10</v>
      </c>
      <c r="G54" s="24">
        <f>_xlfn.WEIBULL.DIST($A54,G$12,G$14, TRUE)-SUM(G$25:G53)</f>
        <v>3.4739267018579767E-10</v>
      </c>
      <c r="H54" s="24">
        <f>_xlfn.WEIBULL.DIST($A54,H$12,H$14, TRUE)-SUM(H$25:H53)</f>
        <v>7.6495498824158403E-10</v>
      </c>
      <c r="I54" s="24">
        <f>_xlfn.WEIBULL.DIST($A54,I$12,I$14, TRUE)-SUM(I$25:I53)</f>
        <v>1.6109553691023848E-9</v>
      </c>
      <c r="J54" s="24">
        <f>_xlfn.WEIBULL.DIST($A54,J$12,J$14, TRUE)-SUM(J$25:J53)</f>
        <v>3.2550816486676126E-9</v>
      </c>
      <c r="K54" s="24">
        <f>_xlfn.WEIBULL.DIST($A54,K$12,K$14, TRUE)-SUM(K$25:K53)</f>
        <v>6.3291591967384875E-9</v>
      </c>
      <c r="L54" s="24">
        <f>_xlfn.WEIBULL.DIST($A54,L$12,L$14, TRUE)-SUM(L$25:L53)</f>
        <v>1.1874090155572503E-8</v>
      </c>
      <c r="M54" s="24">
        <f>_xlfn.WEIBULL.DIST($A54,M$12,M$14, TRUE)-SUM(M$25:M53)</f>
        <v>2.1547160278245769E-8</v>
      </c>
      <c r="N54" s="24">
        <f>_xlfn.WEIBULL.DIST($A54,N$12,N$14, TRUE)-SUM(N$25:N53)</f>
        <v>3.7904520744369563E-8</v>
      </c>
      <c r="O54" s="24">
        <f>_xlfn.WEIBULL.DIST($A54,O$12,O$14, TRUE)-SUM(O$25:O53)</f>
        <v>6.4773694297137752E-8</v>
      </c>
      <c r="P54" s="24">
        <f>_xlfn.WEIBULL.DIST($A54,P$12,P$14, TRUE)-SUM(P$25:P53)</f>
        <v>1.0772978231710084E-7</v>
      </c>
      <c r="Q54" s="24">
        <f>_xlfn.WEIBULL.DIST($A54,Q$12,Q$14, TRUE)-SUM(Q$25:Q53)</f>
        <v>1.7468652713237276E-7</v>
      </c>
      <c r="R54" s="24">
        <f>_xlfn.WEIBULL.DIST($A54,R$12,R$14, TRUE)-SUM(R$25:R53)</f>
        <v>2.7660949963870252E-7</v>
      </c>
      <c r="S54" s="24">
        <f>_xlfn.WEIBULL.DIST($A54,S$12,S$14, TRUE)-SUM(S$25:S53)</f>
        <v>4.2835353408765542E-7</v>
      </c>
      <c r="T54" s="24">
        <f>_xlfn.WEIBULL.DIST($A54,T$12,T$14, TRUE)-SUM(T$25:T53)</f>
        <v>6.4962040280391875E-7</v>
      </c>
      <c r="U54" s="24">
        <f>_xlfn.WEIBULL.DIST($A54,U$12,U$14, TRUE)-SUM(U$25:U53)</f>
        <v>9.6602594612527071E-7</v>
      </c>
      <c r="V54" s="24">
        <f>_xlfn.WEIBULL.DIST($A54,V$12,V$14, TRUE)-SUM(V$25:V53)</f>
        <v>1.4102588906661495E-6</v>
      </c>
      <c r="W54" s="24">
        <f>_xlfn.WEIBULL.DIST($A54,W$12,W$14, TRUE)-SUM(W$25:W53)</f>
        <v>2.0233068861452708E-6</v>
      </c>
      <c r="X54" s="24">
        <f>_xlfn.WEIBULL.DIST($A54,X$12,X$14, TRUE)-SUM(X$25:X53)</f>
        <v>2.8557192931488729E-6</v>
      </c>
      <c r="Y54" s="24">
        <f>_xlfn.WEIBULL.DIST($A54,Y$12,Y$14, TRUE)-SUM(Y$25:Y53)</f>
        <v>3.9688714088548238E-6</v>
      </c>
      <c r="Z54" s="24">
        <f>_xlfn.WEIBULL.DIST($A54,Z$12,Z$14, TRUE)-SUM(Z$25:Z53)</f>
        <v>5.4361914118006283E-6</v>
      </c>
      <c r="AA54" s="24">
        <f>_xlfn.WEIBULL.DIST($A54,AA$12,AA$14, TRUE)-SUM(AA$25:AA53)</f>
        <v>7.3443095847114392E-6</v>
      </c>
      <c r="AB54" s="24">
        <f>_xlfn.WEIBULL.DIST($A54,AB$12,AB$14, TRUE)-SUM(AB$25:AB53)</f>
        <v>9.7940894233650155E-6</v>
      </c>
      <c r="AC54" s="24">
        <f>_xlfn.WEIBULL.DIST($A54,AC$12,AC$14, TRUE)-SUM(AC$25:AC53)</f>
        <v>1.2901502054241121E-5</v>
      </c>
      <c r="AD54" s="24">
        <f>_xlfn.WEIBULL.DIST($A54,AD$12,AD$14, TRUE)-SUM(AD$25:AD53)</f>
        <v>1.6798308826726505E-5</v>
      </c>
      <c r="AE54" s="24">
        <f>_xlfn.WEIBULL.DIST($A54,AE$12,AE$14, TRUE)-SUM(AE$25:AE53)</f>
        <v>2.1632521833403473E-5</v>
      </c>
      <c r="AF54" s="24">
        <f>_xlfn.WEIBULL.DIST($A54,AF$12,AF$14, TRUE)-SUM(AF$25:AF53)</f>
        <v>2.7568618134243827E-5</v>
      </c>
      <c r="AG54" s="24">
        <f>_xlfn.WEIBULL.DIST($A54,AG$12,AG$14, TRUE)-SUM(AG$25:AG53)</f>
        <v>3.4787490325483006E-5</v>
      </c>
      <c r="AH54" s="24">
        <f>_xlfn.WEIBULL.DIST($A54,AH$12,AH$14, TRUE)-SUM(AH$25:AH53)</f>
        <v>4.3486123443958746E-5</v>
      </c>
      <c r="AI54" s="24">
        <f>_xlfn.WEIBULL.DIST($A54,AI$12,AI$14, TRUE)-SUM(AI$25:AI53)</f>
        <v>5.3876995703805441E-5</v>
      </c>
      <c r="AJ54" s="24">
        <f>_xlfn.WEIBULL.DIST($A54,AJ$12,AJ$14, TRUE)-SUM(AJ$25:AJ53)</f>
        <v>6.6187207913182E-5</v>
      </c>
      <c r="AK54" s="24">
        <f>_xlfn.WEIBULL.DIST($A54,AK$12,AK$14, TRUE)-SUM(AK$25:AK53)</f>
        <v>8.0657353333069004E-5</v>
      </c>
      <c r="AL54" s="24">
        <f>_xlfn.WEIBULL.DIST($A54,AL$12,AL$14, TRUE)-SUM(AL$25:AL53)</f>
        <v>9.7540145987062843E-5</v>
      </c>
      <c r="AM54" s="24">
        <f>_xlfn.WEIBULL.DIST($A54,AM$12,AM$14, TRUE)-SUM(AM$25:AM53)</f>
        <v>1.1709883083788064E-4</v>
      </c>
      <c r="AN54" s="24">
        <f>_xlfn.WEIBULL.DIST($A54,AN$12,AN$14, TRUE)-SUM(AN$25:AN53)</f>
        <v>1.396054036917338E-4</v>
      </c>
      <c r="AO54" s="24">
        <f>_xlfn.WEIBULL.DIST($A54,AO$12,AO$14, TRUE)-SUM(AO$25:AO53)</f>
        <v>1.6533867208912145E-4</v>
      </c>
      <c r="AP54" s="24">
        <f>_xlfn.WEIBULL.DIST($A54,AP$12,AP$14, TRUE)-SUM(AP$25:AP53)</f>
        <v>1.9458219079826478E-4</v>
      </c>
      <c r="AQ54" s="24">
        <f>_xlfn.WEIBULL.DIST($A54,AQ$12,AQ$14, TRUE)-SUM(AQ$25:AQ53)</f>
        <v>2.276221068344686E-4</v>
      </c>
      <c r="AR54" s="24">
        <f>_xlfn.WEIBULL.DIST($A54,AR$12,AR$14, TRUE)-SUM(AR$25:AR53)</f>
        <v>2.6474494926864711E-4</v>
      </c>
      <c r="AS54" s="24">
        <f>_xlfn.WEIBULL.DIST($A54,AS$12,AS$14, TRUE)-SUM(AS$25:AS53)</f>
        <v>3.0623539853358306E-4</v>
      </c>
    </row>
    <row r="55" spans="1:45" x14ac:dyDescent="0.25">
      <c r="A55">
        <v>30</v>
      </c>
      <c r="B55" s="26">
        <v>0</v>
      </c>
      <c r="C55" s="24">
        <f>_xlfn.WEIBULL.DIST(A55,$C$12,$C$14, TRUE)-SUM($C$25:C54)</f>
        <v>1.9484086266619016E-7</v>
      </c>
      <c r="E55" s="24">
        <f>_xlfn.WEIBULL.DIST($A55,E$12,E$14, TRUE)-SUM(E$25:E54)</f>
        <v>1.1496137375388571E-11</v>
      </c>
      <c r="F55" s="24">
        <f>_xlfn.WEIBULL.DIST($A55,F$12,F$14, TRUE)-SUM(F$25:F54)</f>
        <v>2.9900748543809641E-11</v>
      </c>
      <c r="G55" s="24">
        <f>_xlfn.WEIBULL.DIST($A55,G$12,G$14, TRUE)-SUM(G$25:G54)</f>
        <v>7.3549388801552595E-11</v>
      </c>
      <c r="H55" s="24">
        <f>_xlfn.WEIBULL.DIST($A55,H$12,H$14, TRUE)-SUM(H$25:H54)</f>
        <v>1.7181300826507595E-10</v>
      </c>
      <c r="I55" s="24">
        <f>_xlfn.WEIBULL.DIST($A55,I$12,I$14, TRUE)-SUM(I$25:I54)</f>
        <v>3.826126082628889E-10</v>
      </c>
      <c r="J55" s="24">
        <f>_xlfn.WEIBULL.DIST($A55,J$12,J$14, TRUE)-SUM(J$25:J54)</f>
        <v>8.1505735494147302E-10</v>
      </c>
      <c r="K55" s="24">
        <f>_xlfn.WEIBULL.DIST($A55,K$12,K$14, TRUE)-SUM(K$25:K54)</f>
        <v>1.6661330093370452E-9</v>
      </c>
      <c r="L55" s="24">
        <f>_xlfn.WEIBULL.DIST($A55,L$12,L$14, TRUE)-SUM(L$25:L54)</f>
        <v>3.2777224268087934E-9</v>
      </c>
      <c r="M55" s="24">
        <f>_xlfn.WEIBULL.DIST($A55,M$12,M$14, TRUE)-SUM(M$25:M54)</f>
        <v>6.2218250551637766E-9</v>
      </c>
      <c r="N55" s="24">
        <f>_xlfn.WEIBULL.DIST($A55,N$12,N$14, TRUE)-SUM(N$25:N54)</f>
        <v>1.1423332058058122E-8</v>
      </c>
      <c r="O55" s="24">
        <f>_xlfn.WEIBULL.DIST($A55,O$12,O$14, TRUE)-SUM(O$25:O54)</f>
        <v>2.0330929939582632E-8</v>
      </c>
      <c r="P55" s="24">
        <f>_xlfn.WEIBULL.DIST($A55,P$12,P$14, TRUE)-SUM(P$25:P54)</f>
        <v>3.5147406207691745E-8</v>
      </c>
      <c r="Q55" s="24">
        <f>_xlfn.WEIBULL.DIST($A55,Q$12,Q$14, TRUE)-SUM(Q$25:Q54)</f>
        <v>5.9130647600547093E-8</v>
      </c>
      <c r="R55" s="24">
        <f>_xlfn.WEIBULL.DIST($A55,R$12,R$14, TRUE)-SUM(R$25:R54)</f>
        <v>9.6975765639939482E-8</v>
      </c>
      <c r="S55" s="24">
        <f>_xlfn.WEIBULL.DIST($A55,S$12,S$14, TRUE)-SUM(S$25:S54)</f>
        <v>1.5528698116273887E-7</v>
      </c>
      <c r="T55" s="24">
        <f>_xlfn.WEIBULL.DIST($A55,T$12,T$14, TRUE)-SUM(T$25:T54)</f>
        <v>2.4314510838063796E-7</v>
      </c>
      <c r="U55" s="24">
        <f>_xlfn.WEIBULL.DIST($A55,U$12,U$14, TRUE)-SUM(U$25:U54)</f>
        <v>3.7277280162673065E-7</v>
      </c>
      <c r="V55" s="24">
        <f>_xlfn.WEIBULL.DIST($A55,V$12,V$14, TRUE)-SUM(V$25:V54)</f>
        <v>5.602953091488061E-7</v>
      </c>
      <c r="W55" s="24">
        <f>_xlfn.WEIBULL.DIST($A55,W$12,W$14, TRUE)-SUM(W$25:W54)</f>
        <v>8.2658955469216977E-7</v>
      </c>
      <c r="X55" s="24">
        <f>_xlfn.WEIBULL.DIST($A55,X$12,X$14, TRUE)-SUM(X$25:X54)</f>
        <v>1.1982092529283506E-6</v>
      </c>
      <c r="Y55" s="24">
        <f>_xlfn.WEIBULL.DIST($A55,Y$12,Y$14, TRUE)-SUM(Y$25:Y54)</f>
        <v>1.7083687456898033E-6</v>
      </c>
      <c r="Z55" s="24">
        <f>_xlfn.WEIBULL.DIST($A55,Z$12,Z$14, TRUE)-SUM(Z$25:Z54)</f>
        <v>2.3979636729620779E-6</v>
      </c>
      <c r="AA55" s="24">
        <f>_xlfn.WEIBULL.DIST($A55,AA$12,AA$14, TRUE)-SUM(AA$25:AA54)</f>
        <v>3.3166027387787622E-6</v>
      </c>
      <c r="AB55" s="24">
        <f>_xlfn.WEIBULL.DIST($A55,AB$12,AB$14, TRUE)-SUM(AB$25:AB54)</f>
        <v>4.5236219415878409E-6</v>
      </c>
      <c r="AC55" s="24">
        <f>_xlfn.WEIBULL.DIST($A55,AC$12,AC$14, TRUE)-SUM(AC$25:AC54)</f>
        <v>6.0890508960520506E-6</v>
      </c>
      <c r="AD55" s="24">
        <f>_xlfn.WEIBULL.DIST($A55,AD$12,AD$14, TRUE)-SUM(AD$25:AD54)</f>
        <v>8.0945003714250063E-6</v>
      </c>
      <c r="AE55" s="24">
        <f>_xlfn.WEIBULL.DIST($A55,AE$12,AE$14, TRUE)-SUM(AE$25:AE54)</f>
        <v>1.0633940929150043E-5</v>
      </c>
      <c r="AF55" s="24">
        <f>_xlfn.WEIBULL.DIST($A55,AF$12,AF$14, TRUE)-SUM(AF$25:AF54)</f>
        <v>1.3814344519857968E-5</v>
      </c>
      <c r="AG55" s="24">
        <f>_xlfn.WEIBULL.DIST($A55,AG$12,AG$14, TRUE)-SUM(AG$25:AG54)</f>
        <v>1.7756163966931027E-5</v>
      </c>
      <c r="AH55" s="24">
        <f>_xlfn.WEIBULL.DIST($A55,AH$12,AH$14, TRUE)-SUM(AH$25:AH54)</f>
        <v>2.2593629254830105E-5</v>
      </c>
      <c r="AI55" s="24">
        <f>_xlfn.WEIBULL.DIST($A55,AI$12,AI$14, TRUE)-SUM(AI$25:AI54)</f>
        <v>2.8474844261605625E-5</v>
      </c>
      <c r="AJ55" s="24">
        <f>_xlfn.WEIBULL.DIST($A55,AJ$12,AJ$14, TRUE)-SUM(AJ$25:AJ54)</f>
        <v>3.5561672774298003E-5</v>
      </c>
      <c r="AK55" s="24">
        <f>_xlfn.WEIBULL.DIST($A55,AK$12,AK$14, TRUE)-SUM(AK$25:AK54)</f>
        <v>4.4029408096113443E-5</v>
      </c>
      <c r="AL55" s="24">
        <f>_xlfn.WEIBULL.DIST($A55,AL$12,AL$14, TRUE)-SUM(AL$25:AL54)</f>
        <v>5.4066226051863175E-5</v>
      </c>
      <c r="AM55" s="24">
        <f>_xlfn.WEIBULL.DIST($A55,AM$12,AM$14, TRUE)-SUM(AM$25:AM54)</f>
        <v>6.5872426523005956E-5</v>
      </c>
      <c r="AN55" s="24">
        <f>_xlfn.WEIBULL.DIST($A55,AN$12,AN$14, TRUE)-SUM(AN$25:AN54)</f>
        <v>7.9659473608550968E-5</v>
      </c>
      <c r="AO55" s="24">
        <f>_xlfn.WEIBULL.DIST($A55,AO$12,AO$14, TRUE)-SUM(AO$25:AO54)</f>
        <v>9.564884897450554E-5</v>
      </c>
      <c r="AP55" s="24">
        <f>_xlfn.WEIBULL.DIST($A55,AP$12,AP$14, TRUE)-SUM(AP$25:AP54)</f>
        <v>1.1407073679359225E-4</v>
      </c>
      <c r="AQ55" s="24">
        <f>_xlfn.WEIBULL.DIST($A55,AQ$12,AQ$14, TRUE)-SUM(AQ$25:AQ54)</f>
        <v>1.351625618288832E-4</v>
      </c>
      <c r="AR55" s="24">
        <f>_xlfn.WEIBULL.DIST($A55,AR$12,AR$14, TRUE)-SUM(AR$25:AR54)</f>
        <v>1.5916740462307288E-4</v>
      </c>
      <c r="AS55" s="24">
        <f>_xlfn.WEIBULL.DIST($A55,AS$12,AS$14, TRUE)-SUM(AS$25:AS54)</f>
        <v>1.8633231941256323E-4</v>
      </c>
    </row>
    <row r="56" spans="1:45" x14ac:dyDescent="0.25">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c r="AQ56" s="24"/>
      <c r="AR56" s="24"/>
      <c r="AS56" s="24"/>
    </row>
    <row r="57" spans="1:45" x14ac:dyDescent="0.25">
      <c r="C57" s="25">
        <f>(($B27+$B26)/2)*(C27)*$C$3</f>
        <v>673.47315850522864</v>
      </c>
      <c r="D57" s="25"/>
      <c r="E57" s="25">
        <f t="shared" ref="E57:AS57" si="73">(($B27+$B26)/2)*(E27)*$C$3</f>
        <v>1088.2082239737415</v>
      </c>
      <c r="F57" s="25">
        <f t="shared" si="73"/>
        <v>1048.9479348130888</v>
      </c>
      <c r="G57" s="25">
        <f t="shared" si="73"/>
        <v>1011.7175611795592</v>
      </c>
      <c r="H57" s="25">
        <f t="shared" si="73"/>
        <v>976.38384974030635</v>
      </c>
      <c r="I57" s="25">
        <f t="shared" si="73"/>
        <v>942.82389370693602</v>
      </c>
      <c r="J57" s="25">
        <f t="shared" si="73"/>
        <v>910.92423111250127</v>
      </c>
      <c r="K57" s="25">
        <f t="shared" si="73"/>
        <v>880.58002691551644</v>
      </c>
      <c r="L57" s="25">
        <f t="shared" si="73"/>
        <v>851.69433120359497</v>
      </c>
      <c r="M57" s="25">
        <f t="shared" si="73"/>
        <v>824.17740635672271</v>
      </c>
      <c r="N57" s="25">
        <f t="shared" si="73"/>
        <v>797.94611661732677</v>
      </c>
      <c r="O57" s="25">
        <f t="shared" si="73"/>
        <v>772.92337408419075</v>
      </c>
      <c r="P57" s="25">
        <f t="shared" si="73"/>
        <v>749.03763568917464</v>
      </c>
      <c r="Q57" s="25">
        <f t="shared" si="73"/>
        <v>726.22244622360211</v>
      </c>
      <c r="R57" s="25">
        <f t="shared" si="73"/>
        <v>704.41602295212476</v>
      </c>
      <c r="S57" s="25">
        <f t="shared" si="73"/>
        <v>683.56087778493008</v>
      </c>
      <c r="T57" s="25">
        <f t="shared" si="73"/>
        <v>663.60347337502651</v>
      </c>
      <c r="U57" s="25">
        <f t="shared" si="73"/>
        <v>644.49390986738319</v>
      </c>
      <c r="V57" s="25">
        <f t="shared" si="73"/>
        <v>626.18563935298698</v>
      </c>
      <c r="W57" s="25">
        <f t="shared" si="73"/>
        <v>608.63520537571958</v>
      </c>
      <c r="X57" s="25">
        <f t="shared" si="73"/>
        <v>591.80200510578254</v>
      </c>
      <c r="Y57" s="25">
        <f t="shared" si="73"/>
        <v>575.6480720326482</v>
      </c>
      <c r="Z57" s="25">
        <f t="shared" si="73"/>
        <v>560.1378772455771</v>
      </c>
      <c r="AA57" s="25">
        <f t="shared" si="73"/>
        <v>545.23814756288209</v>
      </c>
      <c r="AB57" s="25">
        <f t="shared" si="73"/>
        <v>530.91769894444417</v>
      </c>
      <c r="AC57" s="25">
        <f t="shared" si="73"/>
        <v>517.14728377747576</v>
      </c>
      <c r="AD57" s="25">
        <f t="shared" si="73"/>
        <v>503.89945076497105</v>
      </c>
      <c r="AE57" s="25">
        <f t="shared" si="73"/>
        <v>491.1484162713399</v>
      </c>
      <c r="AF57" s="25">
        <f t="shared" si="73"/>
        <v>478.8699460918711</v>
      </c>
      <c r="AG57" s="25">
        <f t="shared" si="73"/>
        <v>467.04124671327372</v>
      </c>
      <c r="AH57" s="25">
        <f t="shared" si="73"/>
        <v>455.64086522280019</v>
      </c>
      <c r="AI57" s="25">
        <f t="shared" si="73"/>
        <v>444.6485971044757</v>
      </c>
      <c r="AJ57" s="25">
        <f t="shared" si="73"/>
        <v>434.04540123369077</v>
      </c>
      <c r="AK57" s="25">
        <f t="shared" si="73"/>
        <v>423.8133214467731</v>
      </c>
      <c r="AL57" s="25">
        <f t="shared" si="73"/>
        <v>413.93541412087933</v>
      </c>
      <c r="AM57" s="25">
        <f t="shared" si="73"/>
        <v>404.3956812523864</v>
      </c>
      <c r="AN57" s="25">
        <f t="shared" si="73"/>
        <v>395.17900856947631</v>
      </c>
      <c r="AO57" s="25">
        <f t="shared" si="73"/>
        <v>386.27110825742716</v>
      </c>
      <c r="AP57" s="25">
        <f t="shared" si="73"/>
        <v>377.65846591367847</v>
      </c>
      <c r="AQ57" s="25">
        <f t="shared" si="73"/>
        <v>369.32829138450893</v>
      </c>
      <c r="AR57" s="25">
        <f t="shared" si="73"/>
        <v>361.26847316654903</v>
      </c>
      <c r="AS57" s="25">
        <f t="shared" si="73"/>
        <v>353.46753608465752</v>
      </c>
    </row>
    <row r="58" spans="1:45" x14ac:dyDescent="0.25">
      <c r="C58" s="25">
        <f t="shared" ref="C58:C85" si="74">((B28+B27)/2)*(C28)*$C$3</f>
        <v>17769.685372668711</v>
      </c>
      <c r="E58" s="25">
        <f t="shared" ref="E58:AS58" si="75">(($B28+$B27)/2)*(E28)*$C$3</f>
        <v>27392.231867108254</v>
      </c>
      <c r="F58" s="25">
        <f t="shared" si="75"/>
        <v>26524.978586771544</v>
      </c>
      <c r="G58" s="25">
        <f t="shared" si="75"/>
        <v>25694.096090107858</v>
      </c>
      <c r="H58" s="25">
        <f t="shared" si="75"/>
        <v>24897.927873117646</v>
      </c>
      <c r="I58" s="25">
        <f t="shared" si="75"/>
        <v>24134.870863951706</v>
      </c>
      <c r="J58" s="25">
        <f t="shared" si="75"/>
        <v>23403.379823211519</v>
      </c>
      <c r="K58" s="25">
        <f t="shared" si="75"/>
        <v>22701.970060165553</v>
      </c>
      <c r="L58" s="25">
        <f t="shared" si="75"/>
        <v>22029.218833518262</v>
      </c>
      <c r="M58" s="25">
        <f t="shared" si="75"/>
        <v>21383.765732542419</v>
      </c>
      <c r="N58" s="25">
        <f t="shared" si="75"/>
        <v>20764.312275646018</v>
      </c>
      <c r="O58" s="25">
        <f t="shared" si="75"/>
        <v>20169.620916059073</v>
      </c>
      <c r="P58" s="25">
        <f t="shared" si="75"/>
        <v>19598.513606098899</v>
      </c>
      <c r="Q58" s="25">
        <f t="shared" si="75"/>
        <v>19049.870040634181</v>
      </c>
      <c r="R58" s="25">
        <f t="shared" si="75"/>
        <v>18522.625675495172</v>
      </c>
      <c r="S58" s="25">
        <f t="shared" si="75"/>
        <v>18015.769596522576</v>
      </c>
      <c r="T58" s="25">
        <f t="shared" si="75"/>
        <v>17528.342298786258</v>
      </c>
      <c r="U58" s="25">
        <f t="shared" si="75"/>
        <v>17059.433422489848</v>
      </c>
      <c r="V58" s="25">
        <f t="shared" si="75"/>
        <v>16608.179481609492</v>
      </c>
      <c r="W58" s="25">
        <f t="shared" si="75"/>
        <v>16173.761612904578</v>
      </c>
      <c r="X58" s="25">
        <f t="shared" si="75"/>
        <v>15755.403366195587</v>
      </c>
      <c r="Y58" s="25">
        <f t="shared" si="75"/>
        <v>15352.368551409101</v>
      </c>
      <c r="Z58" s="25">
        <f t="shared" si="75"/>
        <v>14963.959153586458</v>
      </c>
      <c r="AA58" s="25">
        <f t="shared" si="75"/>
        <v>14589.513323631478</v>
      </c>
      <c r="AB58" s="25">
        <f t="shared" si="75"/>
        <v>14228.403449865611</v>
      </c>
      <c r="AC58" s="25">
        <f t="shared" si="75"/>
        <v>13880.034313328404</v>
      </c>
      <c r="AD58" s="25">
        <f t="shared" si="75"/>
        <v>13543.841328097078</v>
      </c>
      <c r="AE58" s="25">
        <f t="shared" si="75"/>
        <v>13219.28886660928</v>
      </c>
      <c r="AF58" s="25">
        <f t="shared" si="75"/>
        <v>12905.868668987403</v>
      </c>
      <c r="AG58" s="25">
        <f t="shared" si="75"/>
        <v>12603.098334618453</v>
      </c>
      <c r="AH58" s="25">
        <f t="shared" si="75"/>
        <v>12310.519893694798</v>
      </c>
      <c r="AI58" s="25">
        <f t="shared" si="75"/>
        <v>12027.698456027802</v>
      </c>
      <c r="AJ58" s="25">
        <f t="shared" si="75"/>
        <v>11754.220934176408</v>
      </c>
      <c r="AK58" s="25">
        <f t="shared" si="75"/>
        <v>11489.694837761299</v>
      </c>
      <c r="AL58" s="25">
        <f t="shared" si="75"/>
        <v>11233.747135740618</v>
      </c>
      <c r="AM58" s="25">
        <f t="shared" si="75"/>
        <v>10986.023183388816</v>
      </c>
      <c r="AN58" s="25">
        <f t="shared" si="75"/>
        <v>10746.185710732607</v>
      </c>
      <c r="AO58" s="25">
        <f t="shared" si="75"/>
        <v>10513.913869245755</v>
      </c>
      <c r="AP58" s="25">
        <f t="shared" si="75"/>
        <v>10288.902333678734</v>
      </c>
      <c r="AQ58" s="25">
        <f t="shared" si="75"/>
        <v>10070.860455993748</v>
      </c>
      <c r="AR58" s="25">
        <f t="shared" si="75"/>
        <v>9859.5114684832679</v>
      </c>
      <c r="AS58" s="25">
        <f t="shared" si="75"/>
        <v>9654.5917332676618</v>
      </c>
    </row>
    <row r="59" spans="1:45" x14ac:dyDescent="0.25">
      <c r="C59" s="25">
        <f t="shared" si="74"/>
        <v>88986.942454568358</v>
      </c>
      <c r="E59" s="25">
        <f t="shared" ref="E59:AS59" si="76">(($B29+$B28)/2)*(E29)*$C$3</f>
        <v>127822.65102847878</v>
      </c>
      <c r="F59" s="25">
        <f t="shared" si="76"/>
        <v>124627.53384561572</v>
      </c>
      <c r="G59" s="25">
        <f t="shared" si="76"/>
        <v>121507.12237820399</v>
      </c>
      <c r="H59" s="25">
        <f t="shared" si="76"/>
        <v>118463.47024254232</v>
      </c>
      <c r="I59" s="25">
        <f t="shared" si="76"/>
        <v>115497.85223057317</v>
      </c>
      <c r="J59" s="25">
        <f t="shared" si="76"/>
        <v>112610.89465531867</v>
      </c>
      <c r="K59" s="25">
        <f t="shared" si="76"/>
        <v>109802.68646472138</v>
      </c>
      <c r="L59" s="25">
        <f t="shared" si="76"/>
        <v>107072.87383732582</v>
      </c>
      <c r="M59" s="25">
        <f t="shared" si="76"/>
        <v>104420.74060859547</v>
      </c>
      <c r="N59" s="25">
        <f t="shared" si="76"/>
        <v>101845.27655561216</v>
      </c>
      <c r="O59" s="25">
        <f t="shared" si="76"/>
        <v>99345.235287056552</v>
      </c>
      <c r="P59" s="25">
        <f t="shared" si="76"/>
        <v>96919.183240886094</v>
      </c>
      <c r="Q59" s="25">
        <f t="shared" si="76"/>
        <v>94565.541080160372</v>
      </c>
      <c r="R59" s="25">
        <f t="shared" si="76"/>
        <v>92282.618594233107</v>
      </c>
      <c r="S59" s="25">
        <f t="shared" si="76"/>
        <v>90068.644054551245</v>
      </c>
      <c r="T59" s="25">
        <f t="shared" si="76"/>
        <v>87921.788838334513</v>
      </c>
      <c r="U59" s="25">
        <f t="shared" si="76"/>
        <v>85840.188016582382</v>
      </c>
      <c r="V59" s="25">
        <f t="shared" si="76"/>
        <v>83821.957502580772</v>
      </c>
      <c r="W59" s="25">
        <f t="shared" si="76"/>
        <v>81865.208271092721</v>
      </c>
      <c r="X59" s="25">
        <f t="shared" si="76"/>
        <v>79968.058084734614</v>
      </c>
      <c r="Y59" s="25">
        <f t="shared" si="76"/>
        <v>78128.641100925204</v>
      </c>
      <c r="Z59" s="25">
        <f t="shared" si="76"/>
        <v>76345.115678755566</v>
      </c>
      <c r="AA59" s="25">
        <f t="shared" si="76"/>
        <v>74615.670658867835</v>
      </c>
      <c r="AB59" s="25">
        <f t="shared" si="76"/>
        <v>72938.530349836641</v>
      </c>
      <c r="AC59" s="25">
        <f t="shared" si="76"/>
        <v>71311.958420652518</v>
      </c>
      <c r="AD59" s="25">
        <f t="shared" si="76"/>
        <v>69734.260869904509</v>
      </c>
      <c r="AE59" s="25">
        <f t="shared" si="76"/>
        <v>68203.788217424968</v>
      </c>
      <c r="AF59" s="25">
        <f t="shared" si="76"/>
        <v>66718.937042906808</v>
      </c>
      <c r="AG59" s="25">
        <f t="shared" si="76"/>
        <v>65278.15097780685</v>
      </c>
      <c r="AH59" s="25">
        <f t="shared" si="76"/>
        <v>63879.921241263983</v>
      </c>
      <c r="AI59" s="25">
        <f t="shared" si="76"/>
        <v>62522.786797421555</v>
      </c>
      <c r="AJ59" s="25">
        <f t="shared" si="76"/>
        <v>61205.334200114332</v>
      </c>
      <c r="AK59" s="25">
        <f t="shared" si="76"/>
        <v>59926.197181092393</v>
      </c>
      <c r="AL59" s="25">
        <f t="shared" si="76"/>
        <v>58684.056029571737</v>
      </c>
      <c r="AM59" s="25">
        <f t="shared" si="76"/>
        <v>57477.636803719557</v>
      </c>
      <c r="AN59" s="25">
        <f t="shared" si="76"/>
        <v>56305.710408531639</v>
      </c>
      <c r="AO59" s="25">
        <f t="shared" si="76"/>
        <v>55167.091569290773</v>
      </c>
      <c r="AP59" s="25">
        <f t="shared" si="76"/>
        <v>54060.637725283203</v>
      </c>
      <c r="AQ59" s="25">
        <f t="shared" si="76"/>
        <v>52985.247864588353</v>
      </c>
      <c r="AR59" s="25">
        <f t="shared" si="76"/>
        <v>51939.861317450021</v>
      </c>
      <c r="AS59" s="25">
        <f t="shared" si="76"/>
        <v>50923.456522908549</v>
      </c>
    </row>
    <row r="60" spans="1:45" x14ac:dyDescent="0.25">
      <c r="C60" s="25">
        <f t="shared" si="74"/>
        <v>241448.86595985515</v>
      </c>
      <c r="E60" s="25">
        <f t="shared" ref="E60:AS60" si="77">(($B30+$B29)/2)*(E30)*$C$3</f>
        <v>315659.11088726722</v>
      </c>
      <c r="F60" s="25">
        <f t="shared" si="77"/>
        <v>310596.06617445266</v>
      </c>
      <c r="G60" s="25">
        <f t="shared" si="77"/>
        <v>305442.60941995407</v>
      </c>
      <c r="H60" s="25">
        <f t="shared" si="77"/>
        <v>300226.82749871491</v>
      </c>
      <c r="I60" s="25">
        <f t="shared" si="77"/>
        <v>294973.19348324538</v>
      </c>
      <c r="J60" s="25">
        <f t="shared" si="77"/>
        <v>289702.95918979548</v>
      </c>
      <c r="K60" s="25">
        <f t="shared" si="77"/>
        <v>284434.51171788154</v>
      </c>
      <c r="L60" s="25">
        <f t="shared" si="77"/>
        <v>279183.69580507412</v>
      </c>
      <c r="M60" s="25">
        <f t="shared" si="77"/>
        <v>273964.10416692385</v>
      </c>
      <c r="N60" s="25">
        <f t="shared" si="77"/>
        <v>268787.33816902013</v>
      </c>
      <c r="O60" s="25">
        <f t="shared" si="77"/>
        <v>263663.2412340517</v>
      </c>
      <c r="P60" s="25">
        <f t="shared" si="77"/>
        <v>258600.10735869702</v>
      </c>
      <c r="Q60" s="25">
        <f t="shared" si="77"/>
        <v>253604.86703086231</v>
      </c>
      <c r="R60" s="25">
        <f t="shared" si="77"/>
        <v>248683.25271769302</v>
      </c>
      <c r="S60" s="25">
        <f t="shared" si="77"/>
        <v>243839.94595368262</v>
      </c>
      <c r="T60" s="25">
        <f t="shared" si="77"/>
        <v>239078.70790685486</v>
      </c>
      <c r="U60" s="25">
        <f t="shared" si="77"/>
        <v>234402.4951468402</v>
      </c>
      <c r="V60" s="25">
        <f t="shared" si="77"/>
        <v>229813.56218690821</v>
      </c>
      <c r="W60" s="25">
        <f t="shared" si="77"/>
        <v>225313.55222611423</v>
      </c>
      <c r="X60" s="25">
        <f t="shared" si="77"/>
        <v>220903.57737976094</v>
      </c>
      <c r="Y60" s="25">
        <f t="shared" si="77"/>
        <v>216584.28955768736</v>
      </c>
      <c r="Z60" s="25">
        <f t="shared" si="77"/>
        <v>212355.94303097506</v>
      </c>
      <c r="AA60" s="25">
        <f t="shared" si="77"/>
        <v>208218.44961869429</v>
      </c>
      <c r="AB60" s="25">
        <f t="shared" si="77"/>
        <v>204171.42732704183</v>
      </c>
      <c r="AC60" s="25">
        <f t="shared" si="77"/>
        <v>200214.24318329201</v>
      </c>
      <c r="AD60" s="25">
        <f t="shared" si="77"/>
        <v>196346.05092581952</v>
      </c>
      <c r="AE60" s="25">
        <f t="shared" si="77"/>
        <v>192565.82413847948</v>
      </c>
      <c r="AF60" s="25">
        <f t="shared" si="77"/>
        <v>188872.38535219518</v>
      </c>
      <c r="AG60" s="25">
        <f t="shared" si="77"/>
        <v>185264.43157805872</v>
      </c>
      <c r="AH60" s="25">
        <f t="shared" si="77"/>
        <v>181740.55668400414</v>
      </c>
      <c r="AI60" s="25">
        <f t="shared" si="77"/>
        <v>178299.27098051429</v>
      </c>
      <c r="AJ60" s="25">
        <f t="shared" si="77"/>
        <v>174939.01833937256</v>
      </c>
      <c r="AK60" s="25">
        <f t="shared" si="77"/>
        <v>171658.19113258895</v>
      </c>
      <c r="AL60" s="25">
        <f t="shared" si="77"/>
        <v>168455.14324589542</v>
      </c>
      <c r="AM60" s="25">
        <f t="shared" si="77"/>
        <v>165328.2013921258</v>
      </c>
      <c r="AN60" s="25">
        <f t="shared" si="77"/>
        <v>162275.6749240029</v>
      </c>
      <c r="AO60" s="25">
        <f t="shared" si="77"/>
        <v>159295.86432300878</v>
      </c>
      <c r="AP60" s="25">
        <f t="shared" si="77"/>
        <v>156387.06852072946</v>
      </c>
      <c r="AQ60" s="25">
        <f t="shared" si="77"/>
        <v>153547.59119111972</v>
      </c>
      <c r="AR60" s="25">
        <f t="shared" si="77"/>
        <v>150775.74613622739</v>
      </c>
      <c r="AS60" s="25">
        <f t="shared" si="77"/>
        <v>148069.8618738229</v>
      </c>
    </row>
    <row r="61" spans="1:45" x14ac:dyDescent="0.25">
      <c r="C61" s="25">
        <f t="shared" si="74"/>
        <v>482925.19045485853</v>
      </c>
      <c r="E61" s="25">
        <f t="shared" ref="E61:AS61" si="78">(($B31+$B30)/2)*(E31)*$C$3</f>
        <v>561257.62499174534</v>
      </c>
      <c r="F61" s="25">
        <f t="shared" si="78"/>
        <v>558604.23927951057</v>
      </c>
      <c r="G61" s="25">
        <f t="shared" si="78"/>
        <v>555290.64748187957</v>
      </c>
      <c r="H61" s="25">
        <f t="shared" si="78"/>
        <v>551393.59964721999</v>
      </c>
      <c r="I61" s="25">
        <f t="shared" si="78"/>
        <v>546983.58987879555</v>
      </c>
      <c r="J61" s="25">
        <f t="shared" si="78"/>
        <v>542125.1488608307</v>
      </c>
      <c r="K61" s="25">
        <f t="shared" si="78"/>
        <v>536877.17006817099</v>
      </c>
      <c r="L61" s="25">
        <f t="shared" si="78"/>
        <v>531293.25471144775</v>
      </c>
      <c r="M61" s="25">
        <f t="shared" si="78"/>
        <v>525422.06402875134</v>
      </c>
      <c r="N61" s="25">
        <f t="shared" si="78"/>
        <v>519307.67039429542</v>
      </c>
      <c r="O61" s="25">
        <f t="shared" si="78"/>
        <v>512989.9009933038</v>
      </c>
      <c r="P61" s="25">
        <f t="shared" si="78"/>
        <v>506504.66961339366</v>
      </c>
      <c r="Q61" s="25">
        <f t="shared" si="78"/>
        <v>499884.29351372813</v>
      </c>
      <c r="R61" s="25">
        <f t="shared" si="78"/>
        <v>493157.7934281468</v>
      </c>
      <c r="S61" s="25">
        <f t="shared" si="78"/>
        <v>486351.17559888912</v>
      </c>
      <c r="T61" s="25">
        <f t="shared" si="78"/>
        <v>479487.69537423167</v>
      </c>
      <c r="U61" s="25">
        <f t="shared" si="78"/>
        <v>472588.10237815132</v>
      </c>
      <c r="V61" s="25">
        <f t="shared" si="78"/>
        <v>465670.86760697863</v>
      </c>
      <c r="W61" s="25">
        <f t="shared" si="78"/>
        <v>458752.39305446495</v>
      </c>
      <c r="X61" s="25">
        <f t="shared" si="78"/>
        <v>451847.20463500824</v>
      </c>
      <c r="Y61" s="25">
        <f t="shared" si="78"/>
        <v>444968.12928275467</v>
      </c>
      <c r="Z61" s="25">
        <f t="shared" si="78"/>
        <v>438126.45716619544</v>
      </c>
      <c r="AA61" s="25">
        <f t="shared" si="78"/>
        <v>431332.08998491126</v>
      </c>
      <c r="AB61" s="25">
        <f t="shared" si="78"/>
        <v>424593.67631635081</v>
      </c>
      <c r="AC61" s="25">
        <f t="shared" si="78"/>
        <v>417918.73496283934</v>
      </c>
      <c r="AD61" s="25">
        <f t="shared" si="78"/>
        <v>411313.76721798745</v>
      </c>
      <c r="AE61" s="25">
        <f t="shared" si="78"/>
        <v>404784.35893149447</v>
      </c>
      <c r="AF61" s="25">
        <f t="shared" si="78"/>
        <v>398335.27320530178</v>
      </c>
      <c r="AG61" s="25">
        <f t="shared" si="78"/>
        <v>391970.53450468159</v>
      </c>
      <c r="AH61" s="25">
        <f t="shared" si="78"/>
        <v>385693.50491692708</v>
      </c>
      <c r="AI61" s="25">
        <f t="shared" si="78"/>
        <v>379506.95323934738</v>
      </c>
      <c r="AJ61" s="25">
        <f t="shared" si="78"/>
        <v>373413.1175281899</v>
      </c>
      <c r="AK61" s="25">
        <f t="shared" si="78"/>
        <v>367413.76169168216</v>
      </c>
      <c r="AL61" s="25">
        <f t="shared" si="78"/>
        <v>361510.22666403727</v>
      </c>
      <c r="AM61" s="25">
        <f t="shared" si="78"/>
        <v>355703.47665341356</v>
      </c>
      <c r="AN61" s="25">
        <f t="shared" si="78"/>
        <v>349994.1409155124</v>
      </c>
      <c r="AO61" s="25">
        <f t="shared" si="78"/>
        <v>344382.55146592337</v>
      </c>
      <c r="AP61" s="25">
        <f t="shared" si="78"/>
        <v>338868.77710843459</v>
      </c>
      <c r="AQ61" s="25">
        <f t="shared" si="78"/>
        <v>333452.65412327682</v>
      </c>
      <c r="AR61" s="25">
        <f t="shared" si="78"/>
        <v>328133.81392860005</v>
      </c>
      <c r="AS61" s="25">
        <f t="shared" si="78"/>
        <v>322911.70800022426</v>
      </c>
    </row>
    <row r="62" spans="1:45" x14ac:dyDescent="0.25">
      <c r="C62" s="25">
        <f t="shared" si="74"/>
        <v>792993.37516381172</v>
      </c>
      <c r="E62" s="25">
        <f t="shared" ref="E62:AS62" si="79">(($B32+$B31)/2)*(E32)*$C$3</f>
        <v>800236.96025544312</v>
      </c>
      <c r="F62" s="25">
        <f t="shared" si="79"/>
        <v>807454.15339433472</v>
      </c>
      <c r="G62" s="25">
        <f t="shared" si="79"/>
        <v>813116.95802021201</v>
      </c>
      <c r="H62" s="25">
        <f t="shared" si="79"/>
        <v>817335.22186830593</v>
      </c>
      <c r="I62" s="25">
        <f t="shared" si="79"/>
        <v>820216.04842993279</v>
      </c>
      <c r="J62" s="25">
        <f t="shared" si="79"/>
        <v>821862.95862365328</v>
      </c>
      <c r="K62" s="25">
        <f t="shared" si="79"/>
        <v>822375.28229621402</v>
      </c>
      <c r="L62" s="25">
        <f t="shared" si="79"/>
        <v>821847.73908641643</v>
      </c>
      <c r="M62" s="25">
        <f t="shared" si="79"/>
        <v>820370.17365282821</v>
      </c>
      <c r="N62" s="25">
        <f t="shared" si="79"/>
        <v>818027.41531122022</v>
      </c>
      <c r="O62" s="25">
        <f t="shared" si="79"/>
        <v>814899.23668268183</v>
      </c>
      <c r="P62" s="25">
        <f t="shared" si="79"/>
        <v>811060.38999739988</v>
      </c>
      <c r="Q62" s="25">
        <f t="shared" si="79"/>
        <v>806580.70324188925</v>
      </c>
      <c r="R62" s="25">
        <f t="shared" si="79"/>
        <v>801525.22140667366</v>
      </c>
      <c r="S62" s="25">
        <f t="shared" si="79"/>
        <v>795954.38072570064</v>
      </c>
      <c r="T62" s="25">
        <f t="shared" si="79"/>
        <v>789924.20604141266</v>
      </c>
      <c r="U62" s="25">
        <f t="shared" si="79"/>
        <v>783486.52332492999</v>
      </c>
      <c r="V62" s="25">
        <f t="shared" si="79"/>
        <v>776689.18097236485</v>
      </c>
      <c r="W62" s="25">
        <f t="shared" si="79"/>
        <v>769576.27482653805</v>
      </c>
      <c r="X62" s="25">
        <f t="shared" si="79"/>
        <v>762188.37297526188</v>
      </c>
      <c r="Y62" s="25">
        <f t="shared" si="79"/>
        <v>754562.73728620843</v>
      </c>
      <c r="Z62" s="25">
        <f t="shared" si="79"/>
        <v>746733.53938361863</v>
      </c>
      <c r="AA62" s="25">
        <f t="shared" si="79"/>
        <v>738732.06937938812</v>
      </c>
      <c r="AB62" s="25">
        <f t="shared" si="79"/>
        <v>730586.93616275885</v>
      </c>
      <c r="AC62" s="25">
        <f t="shared" si="79"/>
        <v>722324.25844794139</v>
      </c>
      <c r="AD62" s="25">
        <f t="shared" si="79"/>
        <v>713967.84609407093</v>
      </c>
      <c r="AE62" s="25">
        <f t="shared" si="79"/>
        <v>705539.37146056222</v>
      </c>
      <c r="AF62" s="25">
        <f t="shared" si="79"/>
        <v>697058.53075511102</v>
      </c>
      <c r="AG62" s="25">
        <f t="shared" si="79"/>
        <v>688543.19548104785</v>
      </c>
      <c r="AH62" s="25">
        <f t="shared" si="79"/>
        <v>680009.55420372367</v>
      </c>
      <c r="AI62" s="25">
        <f t="shared" si="79"/>
        <v>671472.24493905134</v>
      </c>
      <c r="AJ62" s="25">
        <f t="shared" si="79"/>
        <v>662944.47852686676</v>
      </c>
      <c r="AK62" s="25">
        <f t="shared" si="79"/>
        <v>654438.15339223866</v>
      </c>
      <c r="AL62" s="25">
        <f t="shared" si="79"/>
        <v>645963.96212311846</v>
      </c>
      <c r="AM62" s="25">
        <f t="shared" si="79"/>
        <v>637531.49030594726</v>
      </c>
      <c r="AN62" s="25">
        <f t="shared" si="79"/>
        <v>629149.30806477333</v>
      </c>
      <c r="AO62" s="25">
        <f t="shared" si="79"/>
        <v>620825.05474612711</v>
      </c>
      <c r="AP62" s="25">
        <f t="shared" si="79"/>
        <v>612565.51718315436</v>
      </c>
      <c r="AQ62" s="25">
        <f t="shared" si="79"/>
        <v>604376.70195973862</v>
      </c>
      <c r="AR62" s="25">
        <f t="shared" si="79"/>
        <v>596263.90207961714</v>
      </c>
      <c r="AS62" s="25">
        <f t="shared" si="79"/>
        <v>588231.7584278814</v>
      </c>
    </row>
    <row r="63" spans="1:45" x14ac:dyDescent="0.25">
      <c r="C63" s="25">
        <f t="shared" si="74"/>
        <v>1108651.0236333965</v>
      </c>
      <c r="E63" s="25">
        <f t="shared" ref="E63:AS63" si="80">(($B33+$B32)/2)*(E33)*$C$3</f>
        <v>948828.5536508417</v>
      </c>
      <c r="F63" s="25">
        <f t="shared" si="80"/>
        <v>972830.74557988741</v>
      </c>
      <c r="G63" s="25">
        <f t="shared" si="80"/>
        <v>994553.23286894825</v>
      </c>
      <c r="H63" s="25">
        <f t="shared" si="80"/>
        <v>1014064.1734758655</v>
      </c>
      <c r="I63" s="25">
        <f t="shared" si="80"/>
        <v>1031442.2805600475</v>
      </c>
      <c r="J63" s="25">
        <f t="shared" si="80"/>
        <v>1046774.1606072412</v>
      </c>
      <c r="K63" s="25">
        <f t="shared" si="80"/>
        <v>1060152.0230363745</v>
      </c>
      <c r="L63" s="25">
        <f t="shared" si="80"/>
        <v>1071671.7309294115</v>
      </c>
      <c r="M63" s="25">
        <f t="shared" si="80"/>
        <v>1081431.1603029901</v>
      </c>
      <c r="N63" s="25">
        <f t="shared" si="80"/>
        <v>1089528.8349294369</v>
      </c>
      <c r="O63" s="25">
        <f t="shared" si="80"/>
        <v>1096062.8045580885</v>
      </c>
      <c r="P63" s="25">
        <f t="shared" si="80"/>
        <v>1101129.7360586943</v>
      </c>
      <c r="Q63" s="25">
        <f t="shared" si="80"/>
        <v>1104824.1891848522</v>
      </c>
      <c r="R63" s="25">
        <f t="shared" si="80"/>
        <v>1107238.0511007358</v>
      </c>
      <c r="S63" s="25">
        <f t="shared" si="80"/>
        <v>1108460.1063577449</v>
      </c>
      <c r="T63" s="25">
        <f t="shared" si="80"/>
        <v>1108575.7215311765</v>
      </c>
      <c r="U63" s="25">
        <f t="shared" si="80"/>
        <v>1107666.6261502746</v>
      </c>
      <c r="V63" s="25">
        <f t="shared" si="80"/>
        <v>1105810.7738285498</v>
      </c>
      <c r="W63" s="25">
        <f t="shared" si="80"/>
        <v>1103082.2695959117</v>
      </c>
      <c r="X63" s="25">
        <f t="shared" si="80"/>
        <v>1099551.3513372918</v>
      </c>
      <c r="Y63" s="25">
        <f t="shared" si="80"/>
        <v>1095284.4149515247</v>
      </c>
      <c r="Z63" s="25">
        <f t="shared" si="80"/>
        <v>1090344.0743645125</v>
      </c>
      <c r="AA63" s="25">
        <f t="shared" si="80"/>
        <v>1084789.2488722862</v>
      </c>
      <c r="AB63" s="25">
        <f t="shared" si="80"/>
        <v>1078675.2714647441</v>
      </c>
      <c r="AC63" s="25">
        <f t="shared" si="80"/>
        <v>1072054.0128044419</v>
      </c>
      <c r="AD63" s="25">
        <f t="shared" si="80"/>
        <v>1064974.0164207625</v>
      </c>
      <c r="AE63" s="25">
        <f t="shared" si="80"/>
        <v>1057480.6414433667</v>
      </c>
      <c r="AF63" s="25">
        <f t="shared" si="80"/>
        <v>1049616.2098532713</v>
      </c>
      <c r="AG63" s="25">
        <f t="shared" si="80"/>
        <v>1041420.155788546</v>
      </c>
      <c r="AH63" s="25">
        <f t="shared" si="80"/>
        <v>1032929.174916398</v>
      </c>
      <c r="AI63" s="25">
        <f t="shared" si="80"/>
        <v>1024177.3722849314</v>
      </c>
      <c r="AJ63" s="25">
        <f t="shared" si="80"/>
        <v>1015196.4074063329</v>
      </c>
      <c r="AK63" s="25">
        <f t="shared" si="80"/>
        <v>1006015.6356067619</v>
      </c>
      <c r="AL63" s="25">
        <f t="shared" si="80"/>
        <v>996662.24491502903</v>
      </c>
      <c r="AM63" s="25">
        <f t="shared" si="80"/>
        <v>987161.3879586244</v>
      </c>
      <c r="AN63" s="25">
        <f t="shared" si="80"/>
        <v>977536.30849792226</v>
      </c>
      <c r="AO63" s="25">
        <f t="shared" si="80"/>
        <v>967808.46236234368</v>
      </c>
      <c r="AP63" s="25">
        <f t="shared" si="80"/>
        <v>957997.63266068976</v>
      </c>
      <c r="AQ63" s="25">
        <f t="shared" si="80"/>
        <v>948122.0392252492</v>
      </c>
      <c r="AR63" s="25">
        <f t="shared" si="80"/>
        <v>938198.44231918897</v>
      </c>
      <c r="AS63" s="25">
        <f t="shared" si="80"/>
        <v>928242.24069188698</v>
      </c>
    </row>
    <row r="64" spans="1:45" x14ac:dyDescent="0.25">
      <c r="C64" s="25">
        <f t="shared" si="74"/>
        <v>1330726.1883326038</v>
      </c>
      <c r="E64" s="25">
        <f t="shared" ref="E64:AS64" si="81">(($B34+$B33)/2)*(E34)*$C$3</f>
        <v>943414.04257954308</v>
      </c>
      <c r="F64" s="25">
        <f t="shared" si="81"/>
        <v>985133.71108526667</v>
      </c>
      <c r="G64" s="25">
        <f t="shared" si="81"/>
        <v>1024656.1484225355</v>
      </c>
      <c r="H64" s="25">
        <f t="shared" si="81"/>
        <v>1061916.0248160849</v>
      </c>
      <c r="I64" s="25">
        <f t="shared" si="81"/>
        <v>1096874.9181521095</v>
      </c>
      <c r="J64" s="25">
        <f t="shared" si="81"/>
        <v>1129517.9653638706</v>
      </c>
      <c r="K64" s="25">
        <f t="shared" si="81"/>
        <v>1159850.6741708831</v>
      </c>
      <c r="L64" s="25">
        <f t="shared" si="81"/>
        <v>1187895.9397896219</v>
      </c>
      <c r="M64" s="25">
        <f t="shared" si="81"/>
        <v>1213691.2936749409</v>
      </c>
      <c r="N64" s="25">
        <f t="shared" si="81"/>
        <v>1237286.3977059058</v>
      </c>
      <c r="O64" s="25">
        <f t="shared" si="81"/>
        <v>1258740.7868933843</v>
      </c>
      <c r="P64" s="25">
        <f t="shared" si="81"/>
        <v>1278121.856087992</v>
      </c>
      <c r="Q64" s="25">
        <f t="shared" si="81"/>
        <v>1295503.080789244</v>
      </c>
      <c r="R64" s="25">
        <f t="shared" si="81"/>
        <v>1310962.4585466294</v>
      </c>
      <c r="S64" s="25">
        <f t="shared" si="81"/>
        <v>1324581.1552150098</v>
      </c>
      <c r="T64" s="25">
        <f t="shared" si="81"/>
        <v>1336442.3391559969</v>
      </c>
      <c r="U64" s="25">
        <f t="shared" si="81"/>
        <v>1346630.1860991651</v>
      </c>
      <c r="V64" s="25">
        <f t="shared" si="81"/>
        <v>1355229.0375767839</v>
      </c>
      <c r="W64" s="25">
        <f t="shared" si="81"/>
        <v>1362322.6964530747</v>
      </c>
      <c r="X64" s="25">
        <f t="shared" si="81"/>
        <v>1367993.8439496497</v>
      </c>
      <c r="Y64" s="25">
        <f t="shared" si="81"/>
        <v>1372323.5636197703</v>
      </c>
      <c r="Z64" s="25">
        <f t="shared" si="81"/>
        <v>1375390.9588674309</v>
      </c>
      <c r="AA64" s="25">
        <f t="shared" si="81"/>
        <v>1377272.8517843287</v>
      </c>
      <c r="AB64" s="25">
        <f t="shared" si="81"/>
        <v>1378043.5522473056</v>
      </c>
      <c r="AC64" s="25">
        <f t="shared" si="81"/>
        <v>1377774.6873505828</v>
      </c>
      <c r="AD64" s="25">
        <f t="shared" si="81"/>
        <v>1376535.082321645</v>
      </c>
      <c r="AE64" s="25">
        <f t="shared" si="81"/>
        <v>1374390.6850745266</v>
      </c>
      <c r="AF64" s="25">
        <f t="shared" si="81"/>
        <v>1371404.5274824337</v>
      </c>
      <c r="AG64" s="25">
        <f t="shared" si="81"/>
        <v>1367636.7173009901</v>
      </c>
      <c r="AH64" s="25">
        <f t="shared" si="81"/>
        <v>1363144.4554433618</v>
      </c>
      <c r="AI64" s="25">
        <f t="shared" si="81"/>
        <v>1357982.0740023588</v>
      </c>
      <c r="AJ64" s="25">
        <f t="shared" si="81"/>
        <v>1352201.0910352347</v>
      </c>
      <c r="AK64" s="25">
        <f t="shared" si="81"/>
        <v>1345850.2786796473</v>
      </c>
      <c r="AL64" s="25">
        <f t="shared" si="81"/>
        <v>1338975.7416585269</v>
      </c>
      <c r="AM64" s="25">
        <f t="shared" si="81"/>
        <v>1331621.003663366</v>
      </c>
      <c r="AN64" s="25">
        <f t="shared" si="81"/>
        <v>1323827.0994842374</v>
      </c>
      <c r="AO64" s="25">
        <f t="shared" si="81"/>
        <v>1315632.6710867656</v>
      </c>
      <c r="AP64" s="25">
        <f t="shared" si="81"/>
        <v>1307074.0661250453</v>
      </c>
      <c r="AQ64" s="25">
        <f t="shared" si="81"/>
        <v>1298185.4376307065</v>
      </c>
      <c r="AR64" s="25">
        <f t="shared" si="81"/>
        <v>1288998.8438357553</v>
      </c>
      <c r="AS64" s="25">
        <f t="shared" si="81"/>
        <v>1279544.3472742524</v>
      </c>
    </row>
    <row r="65" spans="3:45" x14ac:dyDescent="0.25">
      <c r="C65" s="25">
        <f t="shared" si="74"/>
        <v>1385177.7937356012</v>
      </c>
      <c r="E65" s="25">
        <f t="shared" ref="E65:AS65" si="82">(($B35+$B34)/2)*(E35)*$C$3</f>
        <v>794541.35550182848</v>
      </c>
      <c r="F65" s="25">
        <f t="shared" si="82"/>
        <v>846926.52062971692</v>
      </c>
      <c r="G65" s="25">
        <f t="shared" si="82"/>
        <v>898168.03163784393</v>
      </c>
      <c r="H65" s="25">
        <f t="shared" si="82"/>
        <v>948044.4061552051</v>
      </c>
      <c r="I65" s="25">
        <f t="shared" si="82"/>
        <v>996366.41742463666</v>
      </c>
      <c r="J65" s="25">
        <f t="shared" si="82"/>
        <v>1042975.6576842644</v>
      </c>
      <c r="K65" s="25">
        <f t="shared" si="82"/>
        <v>1087742.7231417887</v>
      </c>
      <c r="L65" s="25">
        <f t="shared" si="82"/>
        <v>1130565.1460943427</v>
      </c>
      <c r="M65" s="25">
        <f t="shared" si="82"/>
        <v>1171365.1779501189</v>
      </c>
      <c r="N65" s="25">
        <f t="shared" si="82"/>
        <v>1210087.5069128766</v>
      </c>
      <c r="O65" s="25">
        <f t="shared" si="82"/>
        <v>1246696.9762891743</v>
      </c>
      <c r="P65" s="25">
        <f t="shared" si="82"/>
        <v>1281176.3539155792</v>
      </c>
      <c r="Q65" s="25">
        <f t="shared" si="82"/>
        <v>1313524.1900551936</v>
      </c>
      <c r="R65" s="25">
        <f t="shared" si="82"/>
        <v>1343752.7901479208</v>
      </c>
      <c r="S65" s="25">
        <f t="shared" si="82"/>
        <v>1371886.3198220979</v>
      </c>
      <c r="T65" s="25">
        <f t="shared" si="82"/>
        <v>1397959.0523613996</v>
      </c>
      <c r="U65" s="25">
        <f t="shared" si="82"/>
        <v>1422013.7631364688</v>
      </c>
      <c r="V65" s="25">
        <f t="shared" si="82"/>
        <v>1444100.2711286978</v>
      </c>
      <c r="W65" s="25">
        <f t="shared" si="82"/>
        <v>1464274.1243823606</v>
      </c>
      <c r="X65" s="25">
        <f t="shared" si="82"/>
        <v>1482595.4238295215</v>
      </c>
      <c r="Y65" s="25">
        <f t="shared" si="82"/>
        <v>1499127.7782716223</v>
      </c>
      <c r="Z65" s="25">
        <f t="shared" si="82"/>
        <v>1513937.3822257104</v>
      </c>
      <c r="AA65" s="25">
        <f t="shared" si="82"/>
        <v>1527092.2077288269</v>
      </c>
      <c r="AB65" s="25">
        <f t="shared" si="82"/>
        <v>1538661.3009357783</v>
      </c>
      <c r="AC65" s="25">
        <f t="shared" si="82"/>
        <v>1548714.1743578261</v>
      </c>
      <c r="AD65" s="25">
        <f t="shared" si="82"/>
        <v>1557320.2858021902</v>
      </c>
      <c r="AE65" s="25">
        <f t="shared" si="82"/>
        <v>1564548.5954271832</v>
      </c>
      <c r="AF65" s="25">
        <f t="shared" si="82"/>
        <v>1570467.1927803811</v>
      </c>
      <c r="AG65" s="25">
        <f t="shared" si="82"/>
        <v>1575142.9862013084</v>
      </c>
      <c r="AH65" s="25">
        <f t="shared" si="82"/>
        <v>1578641.4475180274</v>
      </c>
      <c r="AI65" s="25">
        <f t="shared" si="82"/>
        <v>1581026.4055277093</v>
      </c>
      <c r="AJ65" s="25">
        <f t="shared" si="82"/>
        <v>1582359.8823085013</v>
      </c>
      <c r="AK65" s="25">
        <f t="shared" si="82"/>
        <v>1582701.9669526657</v>
      </c>
      <c r="AL65" s="25">
        <f t="shared" si="82"/>
        <v>1582110.7218308274</v>
      </c>
      <c r="AM65" s="25">
        <f t="shared" si="82"/>
        <v>1580642.1169884214</v>
      </c>
      <c r="AN65" s="25">
        <f t="shared" si="82"/>
        <v>1578349.9887354486</v>
      </c>
      <c r="AO65" s="25">
        <f t="shared" si="82"/>
        <v>1575286.0189170819</v>
      </c>
      <c r="AP65" s="25">
        <f t="shared" si="82"/>
        <v>1571499.731745254</v>
      </c>
      <c r="AQ65" s="25">
        <f t="shared" si="82"/>
        <v>1567038.5054306989</v>
      </c>
      <c r="AR65" s="25">
        <f t="shared" si="82"/>
        <v>1561947.5961815312</v>
      </c>
      <c r="AS65" s="25">
        <f t="shared" si="82"/>
        <v>1556270.1724302149</v>
      </c>
    </row>
    <row r="66" spans="3:45" x14ac:dyDescent="0.25">
      <c r="C66" s="25">
        <f t="shared" si="74"/>
        <v>1258180.156584728</v>
      </c>
      <c r="E66" s="25">
        <f t="shared" ref="E66:AS66" si="83">(($B36+$B35)/2)*(E36)*$C$3</f>
        <v>570331.59475911607</v>
      </c>
      <c r="F66" s="25">
        <f t="shared" si="83"/>
        <v>621993.96966196701</v>
      </c>
      <c r="G66" s="25">
        <f t="shared" si="83"/>
        <v>674005.81217256549</v>
      </c>
      <c r="H66" s="25">
        <f t="shared" si="83"/>
        <v>726069.63834278751</v>
      </c>
      <c r="I66" s="25">
        <f t="shared" si="83"/>
        <v>777907.95251822693</v>
      </c>
      <c r="J66" s="25">
        <f t="shared" si="83"/>
        <v>829265.24927247793</v>
      </c>
      <c r="K66" s="25">
        <f t="shared" si="83"/>
        <v>879909.23872068</v>
      </c>
      <c r="L66" s="25">
        <f t="shared" si="83"/>
        <v>929631.41043004021</v>
      </c>
      <c r="M66" s="25">
        <f t="shared" si="83"/>
        <v>978247.04777141334</v>
      </c>
      <c r="N66" s="25">
        <f t="shared" si="83"/>
        <v>1025594.7974065999</v>
      </c>
      <c r="O66" s="25">
        <f t="shared" si="83"/>
        <v>1071535.8891287125</v>
      </c>
      <c r="P66" s="25">
        <f t="shared" si="83"/>
        <v>1115953.090584774</v>
      </c>
      <c r="Q66" s="25">
        <f t="shared" si="83"/>
        <v>1158749.4703398058</v>
      </c>
      <c r="R66" s="25">
        <f t="shared" si="83"/>
        <v>1199847.0318778728</v>
      </c>
      <c r="S66" s="25">
        <f t="shared" si="83"/>
        <v>1239185.2708737447</v>
      </c>
      <c r="T66" s="25">
        <f t="shared" si="83"/>
        <v>1276719.6986518651</v>
      </c>
      <c r="U66" s="25">
        <f t="shared" si="83"/>
        <v>1312420.3663084721</v>
      </c>
      <c r="V66" s="25">
        <f t="shared" si="83"/>
        <v>1346270.4165538582</v>
      </c>
      <c r="W66" s="25">
        <f t="shared" si="83"/>
        <v>1378264.6839242051</v>
      </c>
      <c r="X66" s="25">
        <f t="shared" si="83"/>
        <v>1408408.358565591</v>
      </c>
      <c r="Y66" s="25">
        <f t="shared" si="83"/>
        <v>1436715.724232404</v>
      </c>
      <c r="Z66" s="25">
        <f t="shared" si="83"/>
        <v>1463208.9773818254</v>
      </c>
      <c r="AA66" s="25">
        <f t="shared" si="83"/>
        <v>1487917.1311926336</v>
      </c>
      <c r="AB66" s="25">
        <f t="shared" si="83"/>
        <v>1510875.0058993497</v>
      </c>
      <c r="AC66" s="25">
        <f t="shared" si="83"/>
        <v>1532122.3049244687</v>
      </c>
      <c r="AD66" s="25">
        <f t="shared" si="83"/>
        <v>1551702.7748307767</v>
      </c>
      <c r="AE66" s="25">
        <f t="shared" si="83"/>
        <v>1569663.4460303204</v>
      </c>
      <c r="AF66" s="25">
        <f t="shared" si="83"/>
        <v>1586053.9504109586</v>
      </c>
      <c r="AG66" s="25">
        <f t="shared" si="83"/>
        <v>1600925.9115184839</v>
      </c>
      <c r="AH66" s="25">
        <f t="shared" si="83"/>
        <v>1614332.4026137816</v>
      </c>
      <c r="AI66" s="25">
        <f t="shared" si="83"/>
        <v>1626327.4677675632</v>
      </c>
      <c r="AJ66" s="25">
        <f t="shared" si="83"/>
        <v>1636965.7011250022</v>
      </c>
      <c r="AK66" s="25">
        <f t="shared" si="83"/>
        <v>1646301.8795395612</v>
      </c>
      <c r="AL66" s="25">
        <f t="shared" si="83"/>
        <v>1654390.643914365</v>
      </c>
      <c r="AM66" s="25">
        <f t="shared" si="83"/>
        <v>1661286.2247816916</v>
      </c>
      <c r="AN66" s="25">
        <f t="shared" si="83"/>
        <v>1667042.2078789929</v>
      </c>
      <c r="AO66" s="25">
        <f t="shared" si="83"/>
        <v>1671711.335731189</v>
      </c>
      <c r="AP66" s="25">
        <f t="shared" si="83"/>
        <v>1675345.3415134687</v>
      </c>
      <c r="AQ66" s="25">
        <f t="shared" si="83"/>
        <v>1677994.8117375462</v>
      </c>
      <c r="AR66" s="25">
        <f t="shared" si="83"/>
        <v>1679709.0745725182</v>
      </c>
      <c r="AS66" s="25">
        <f t="shared" si="83"/>
        <v>1680536.1108730079</v>
      </c>
    </row>
    <row r="67" spans="3:45" x14ac:dyDescent="0.25">
      <c r="C67" s="25">
        <f t="shared" si="74"/>
        <v>1002677.6475652267</v>
      </c>
      <c r="E67" s="25">
        <f t="shared" ref="E67:AS67" si="84">(($B37+$B36)/2)*(E37)*$C$3</f>
        <v>350828.9505789603</v>
      </c>
      <c r="F67" s="25">
        <f t="shared" si="84"/>
        <v>392352.91648637003</v>
      </c>
      <c r="G67" s="25">
        <f t="shared" si="84"/>
        <v>435368.22443207301</v>
      </c>
      <c r="H67" s="25">
        <f t="shared" si="84"/>
        <v>479622.38245416945</v>
      </c>
      <c r="I67" s="25">
        <f t="shared" si="84"/>
        <v>524861.85662414809</v>
      </c>
      <c r="J67" s="25">
        <f t="shared" si="84"/>
        <v>570836.28850059665</v>
      </c>
      <c r="K67" s="25">
        <f t="shared" si="84"/>
        <v>617302.06343801355</v>
      </c>
      <c r="L67" s="25">
        <f t="shared" si="84"/>
        <v>664025.24034012051</v>
      </c>
      <c r="M67" s="25">
        <f t="shared" si="84"/>
        <v>710783.87431248976</v>
      </c>
      <c r="N67" s="25">
        <f t="shared" si="84"/>
        <v>757369.77800884005</v>
      </c>
      <c r="O67" s="25">
        <f t="shared" si="84"/>
        <v>803589.77636373055</v>
      </c>
      <c r="P67" s="25">
        <f t="shared" si="84"/>
        <v>849266.51393332204</v>
      </c>
      <c r="Q67" s="25">
        <f t="shared" si="84"/>
        <v>894238.87521554541</v>
      </c>
      <c r="R67" s="25">
        <f t="shared" si="84"/>
        <v>938362.07696548547</v>
      </c>
      <c r="S67" s="25">
        <f t="shared" si="84"/>
        <v>981507.48840063671</v>
      </c>
      <c r="T67" s="25">
        <f t="shared" si="84"/>
        <v>1023562.2309123407</v>
      </c>
      <c r="U67" s="25">
        <f t="shared" si="84"/>
        <v>1064428.6039461726</v>
      </c>
      <c r="V67" s="25">
        <f t="shared" si="84"/>
        <v>1104023.3784579921</v>
      </c>
      <c r="W67" s="25">
        <f t="shared" si="84"/>
        <v>1142276.9940697346</v>
      </c>
      <c r="X67" s="25">
        <f t="shared" si="84"/>
        <v>1179132.6909379186</v>
      </c>
      <c r="Y67" s="25">
        <f t="shared" si="84"/>
        <v>1214545.6025412474</v>
      </c>
      <c r="Z67" s="25">
        <f t="shared" si="84"/>
        <v>1248481.831174996</v>
      </c>
      <c r="AA67" s="25">
        <f t="shared" si="84"/>
        <v>1280917.523952984</v>
      </c>
      <c r="AB67" s="25">
        <f t="shared" si="84"/>
        <v>1311837.9635791108</v>
      </c>
      <c r="AC67" s="25">
        <f t="shared" si="84"/>
        <v>1341236.6850534973</v>
      </c>
      <c r="AD67" s="25">
        <f t="shared" si="84"/>
        <v>1369114.6268050836</v>
      </c>
      <c r="AE67" s="25">
        <f t="shared" si="84"/>
        <v>1395479.32246323</v>
      </c>
      <c r="AF67" s="25">
        <f t="shared" si="84"/>
        <v>1420344.1375624659</v>
      </c>
      <c r="AG67" s="25">
        <f t="shared" si="84"/>
        <v>1443727.5538799583</v>
      </c>
      <c r="AH67" s="25">
        <f t="shared" si="84"/>
        <v>1465652.5027981543</v>
      </c>
      <c r="AI67" s="25">
        <f t="shared" si="84"/>
        <v>1486145.7480287703</v>
      </c>
      <c r="AJ67" s="25">
        <f t="shared" si="84"/>
        <v>1505237.3171962737</v>
      </c>
      <c r="AK67" s="25">
        <f t="shared" si="84"/>
        <v>1522959.9811263818</v>
      </c>
      <c r="AL67" s="25">
        <f t="shared" si="84"/>
        <v>1539348.7791909641</v>
      </c>
      <c r="AM67" s="25">
        <f t="shared" si="84"/>
        <v>1554440.5886983818</v>
      </c>
      <c r="AN67" s="25">
        <f t="shared" si="84"/>
        <v>1568273.7360664015</v>
      </c>
      <c r="AO67" s="25">
        <f t="shared" si="84"/>
        <v>1580887.6473527066</v>
      </c>
      <c r="AP67" s="25">
        <f t="shared" si="84"/>
        <v>1592322.5356293614</v>
      </c>
      <c r="AQ67" s="25">
        <f t="shared" si="84"/>
        <v>1602619.1226577738</v>
      </c>
      <c r="AR67" s="25">
        <f t="shared" si="84"/>
        <v>1611818.3923365462</v>
      </c>
      <c r="AS67" s="25">
        <f t="shared" si="84"/>
        <v>1619961.3734470233</v>
      </c>
    </row>
    <row r="68" spans="3:45" x14ac:dyDescent="0.25">
      <c r="C68" s="25">
        <f t="shared" si="74"/>
        <v>722839.30025896744</v>
      </c>
      <c r="E68" s="25">
        <f t="shared" ref="E68:AS68" si="85">(($B38+$B37)/2)*(E38)*$C$3</f>
        <v>190678.09340786905</v>
      </c>
      <c r="F68" s="25">
        <f t="shared" si="85"/>
        <v>219178.65050137223</v>
      </c>
      <c r="G68" s="25">
        <f t="shared" si="85"/>
        <v>249584.31888343592</v>
      </c>
      <c r="H68" s="25">
        <f t="shared" si="85"/>
        <v>281755.67179470015</v>
      </c>
      <c r="I68" s="25">
        <f t="shared" si="85"/>
        <v>315536.79981113138</v>
      </c>
      <c r="J68" s="25">
        <f t="shared" si="85"/>
        <v>350759.19269977207</v>
      </c>
      <c r="K68" s="25">
        <f t="shared" si="85"/>
        <v>387245.46218247549</v>
      </c>
      <c r="L68" s="25">
        <f t="shared" si="85"/>
        <v>424812.81692283088</v>
      </c>
      <c r="M68" s="25">
        <f t="shared" si="85"/>
        <v>463276.22791104933</v>
      </c>
      <c r="N68" s="25">
        <f t="shared" si="85"/>
        <v>502451.24586790532</v>
      </c>
      <c r="O68" s="25">
        <f t="shared" si="85"/>
        <v>542156.45197086432</v>
      </c>
      <c r="P68" s="25">
        <f t="shared" si="85"/>
        <v>582215.53910885053</v>
      </c>
      <c r="Q68" s="25">
        <f t="shared" si="85"/>
        <v>622459.03320965671</v>
      </c>
      <c r="R68" s="25">
        <f t="shared" si="85"/>
        <v>662725.67330802011</v>
      </c>
      <c r="S68" s="25">
        <f t="shared" si="85"/>
        <v>702863.47535873589</v>
      </c>
      <c r="T68" s="25">
        <f t="shared" si="85"/>
        <v>742730.50879542134</v>
      </c>
      <c r="U68" s="25">
        <f t="shared" si="85"/>
        <v>782195.41692879843</v>
      </c>
      <c r="V68" s="25">
        <f t="shared" si="85"/>
        <v>821137.71287319867</v>
      </c>
      <c r="W68" s="25">
        <f t="shared" si="85"/>
        <v>859447.88214592519</v>
      </c>
      <c r="X68" s="25">
        <f t="shared" si="85"/>
        <v>897027.32171038224</v>
      </c>
      <c r="Y68" s="25">
        <f t="shared" si="85"/>
        <v>933788.14328986348</v>
      </c>
      <c r="Z68" s="25">
        <f t="shared" si="85"/>
        <v>969652.86647480854</v>
      </c>
      <c r="AA68" s="25">
        <f t="shared" si="85"/>
        <v>1004554.0246500069</v>
      </c>
      <c r="AB68" s="25">
        <f t="shared" si="85"/>
        <v>1038433.7042079162</v>
      </c>
      <c r="AC68" s="25">
        <f t="shared" si="85"/>
        <v>1071243.0349870729</v>
      </c>
      <c r="AD68" s="25">
        <f t="shared" si="85"/>
        <v>1102941.647448722</v>
      </c>
      <c r="AE68" s="25">
        <f t="shared" si="85"/>
        <v>1133497.1098281317</v>
      </c>
      <c r="AF68" s="25">
        <f t="shared" si="85"/>
        <v>1162884.3563982227</v>
      </c>
      <c r="AG68" s="25">
        <f t="shared" si="85"/>
        <v>1191085.1160785467</v>
      </c>
      <c r="AH68" s="25">
        <f t="shared" si="85"/>
        <v>1218087.3489167897</v>
      </c>
      <c r="AI68" s="25">
        <f t="shared" si="85"/>
        <v>1243884.6964617341</v>
      </c>
      <c r="AJ68" s="25">
        <f t="shared" si="85"/>
        <v>1268475.9507267768</v>
      </c>
      <c r="AK68" s="25">
        <f t="shared" si="85"/>
        <v>1291864.5453019287</v>
      </c>
      <c r="AL68" s="25">
        <f t="shared" si="85"/>
        <v>1314058.0711949703</v>
      </c>
      <c r="AM68" s="25">
        <f t="shared" si="85"/>
        <v>1335067.8191548623</v>
      </c>
      <c r="AN68" s="25">
        <f t="shared" si="85"/>
        <v>1354908.3495376995</v>
      </c>
      <c r="AO68" s="25">
        <f t="shared" si="85"/>
        <v>1373597.090201888</v>
      </c>
      <c r="AP68" s="25">
        <f t="shared" si="85"/>
        <v>1391153.9624512079</v>
      </c>
      <c r="AQ68" s="25">
        <f t="shared" si="85"/>
        <v>1407601.0346679846</v>
      </c>
      <c r="AR68" s="25">
        <f t="shared" si="85"/>
        <v>1422962.2029814979</v>
      </c>
      <c r="AS68" s="25">
        <f t="shared" si="85"/>
        <v>1437262.8980877493</v>
      </c>
    </row>
    <row r="69" spans="3:45" x14ac:dyDescent="0.25">
      <c r="C69" s="25">
        <f t="shared" si="74"/>
        <v>491320.58352716482</v>
      </c>
      <c r="E69" s="25">
        <f t="shared" ref="E69:AS69" si="86">(($B39+$B38)/2)*(E39)*$C$3</f>
        <v>95438.579387011545</v>
      </c>
      <c r="F69" s="25">
        <f t="shared" si="86"/>
        <v>113013.60937763011</v>
      </c>
      <c r="G69" s="25">
        <f t="shared" si="86"/>
        <v>132350.59151448426</v>
      </c>
      <c r="H69" s="25">
        <f t="shared" si="86"/>
        <v>153418.78871070992</v>
      </c>
      <c r="I69" s="25">
        <f t="shared" si="86"/>
        <v>176166.71926009978</v>
      </c>
      <c r="J69" s="25">
        <f t="shared" si="86"/>
        <v>200524.11656388277</v>
      </c>
      <c r="K69" s="25">
        <f t="shared" si="86"/>
        <v>226404.16768944167</v>
      </c>
      <c r="L69" s="25">
        <f t="shared" si="86"/>
        <v>253705.92011120004</v>
      </c>
      <c r="M69" s="25">
        <f t="shared" si="86"/>
        <v>282316.75904701406</v>
      </c>
      <c r="N69" s="25">
        <f t="shared" si="86"/>
        <v>312114.87271236646</v>
      </c>
      <c r="O69" s="25">
        <f t="shared" si="86"/>
        <v>342971.63827558397</v>
      </c>
      <c r="P69" s="25">
        <f t="shared" si="86"/>
        <v>374753.8763439309</v>
      </c>
      <c r="Q69" s="25">
        <f t="shared" si="86"/>
        <v>407325.93577413948</v>
      </c>
      <c r="R69" s="25">
        <f t="shared" si="86"/>
        <v>440551.58306456252</v>
      </c>
      <c r="S69" s="25">
        <f t="shared" si="86"/>
        <v>474295.6813340332</v>
      </c>
      <c r="T69" s="25">
        <f t="shared" si="86"/>
        <v>508425.65286240709</v>
      </c>
      <c r="U69" s="25">
        <f t="shared" si="86"/>
        <v>542812.72640844411</v>
      </c>
      <c r="V69" s="25">
        <f t="shared" si="86"/>
        <v>577332.97615375568</v>
      </c>
      <c r="W69" s="25">
        <f t="shared" si="86"/>
        <v>611868.16331434995</v>
      </c>
      <c r="X69" s="25">
        <f t="shared" si="86"/>
        <v>646306.39440215786</v>
      </c>
      <c r="Y69" s="25">
        <f t="shared" si="86"/>
        <v>680542.61200184375</v>
      </c>
      <c r="Z69" s="25">
        <f t="shared" si="86"/>
        <v>714478.93494098098</v>
      </c>
      <c r="AA69" s="25">
        <f t="shared" si="86"/>
        <v>748024.8650482255</v>
      </c>
      <c r="AB69" s="25">
        <f t="shared" si="86"/>
        <v>781097.37747026305</v>
      </c>
      <c r="AC69" s="25">
        <f t="shared" si="86"/>
        <v>813620.9108899479</v>
      </c>
      <c r="AD69" s="25">
        <f t="shared" si="86"/>
        <v>845527.27307076671</v>
      </c>
      <c r="AE69" s="25">
        <f t="shared" si="86"/>
        <v>876755.4760420837</v>
      </c>
      <c r="AF69" s="25">
        <f t="shared" si="86"/>
        <v>907251.51401422312</v>
      </c>
      <c r="AG69" s="25">
        <f t="shared" si="86"/>
        <v>936968.09583311866</v>
      </c>
      <c r="AH69" s="25">
        <f t="shared" si="86"/>
        <v>965864.34250004252</v>
      </c>
      <c r="AI69" s="25">
        <f t="shared" si="86"/>
        <v>993905.4590273553</v>
      </c>
      <c r="AJ69" s="25">
        <f t="shared" si="86"/>
        <v>1021062.388703273</v>
      </c>
      <c r="AK69" s="25">
        <f t="shared" si="86"/>
        <v>1047311.4567143784</v>
      </c>
      <c r="AL69" s="25">
        <f t="shared" si="86"/>
        <v>1072634.0090351228</v>
      </c>
      <c r="AM69" s="25">
        <f t="shared" si="86"/>
        <v>1097016.0515453392</v>
      </c>
      <c r="AN69" s="25">
        <f t="shared" si="86"/>
        <v>1120447.8934808108</v>
      </c>
      <c r="AO69" s="25">
        <f t="shared" si="86"/>
        <v>1142923.7985583802</v>
      </c>
      <c r="AP69" s="25">
        <f t="shared" si="86"/>
        <v>1164441.6464414247</v>
      </c>
      <c r="AQ69" s="25">
        <f t="shared" si="86"/>
        <v>1185002.6066201637</v>
      </c>
      <c r="AR69" s="25">
        <f t="shared" si="86"/>
        <v>1204610.8262677183</v>
      </c>
      <c r="AS69" s="25">
        <f t="shared" si="86"/>
        <v>1223273.1331912875</v>
      </c>
    </row>
    <row r="70" spans="3:45" x14ac:dyDescent="0.25">
      <c r="C70" s="25">
        <f t="shared" si="74"/>
        <v>320500.7120697053</v>
      </c>
      <c r="E70" s="25">
        <f t="shared" ref="E70:AS70" si="87">(($B40+$B39)/2)*(E40)*$C$3</f>
        <v>44777.773398531157</v>
      </c>
      <c r="F70" s="25">
        <f t="shared" si="87"/>
        <v>54748.475392195243</v>
      </c>
      <c r="G70" s="25">
        <f t="shared" si="87"/>
        <v>66081.550348882607</v>
      </c>
      <c r="H70" s="25">
        <f t="shared" si="87"/>
        <v>78816.086704943387</v>
      </c>
      <c r="I70" s="25">
        <f t="shared" si="87"/>
        <v>92974.615252782183</v>
      </c>
      <c r="J70" s="25">
        <f t="shared" si="87"/>
        <v>108563.06398590493</v>
      </c>
      <c r="K70" s="25">
        <f t="shared" si="87"/>
        <v>125571.15012889933</v>
      </c>
      <c r="L70" s="25">
        <f t="shared" si="87"/>
        <v>143973.14510439904</v>
      </c>
      <c r="M70" s="25">
        <f t="shared" si="87"/>
        <v>163728.94280978892</v>
      </c>
      <c r="N70" s="25">
        <f t="shared" si="87"/>
        <v>184785.36073169517</v>
      </c>
      <c r="O70" s="25">
        <f t="shared" si="87"/>
        <v>207077.60611159864</v>
      </c>
      <c r="P70" s="25">
        <f t="shared" si="87"/>
        <v>230530.8446167114</v>
      </c>
      <c r="Q70" s="25">
        <f t="shared" si="87"/>
        <v>255061.81588793558</v>
      </c>
      <c r="R70" s="25">
        <f t="shared" si="87"/>
        <v>280580.44818268361</v>
      </c>
      <c r="S70" s="25">
        <f t="shared" si="87"/>
        <v>306991.43250053283</v>
      </c>
      <c r="T70" s="25">
        <f t="shared" si="87"/>
        <v>334195.72461220395</v>
      </c>
      <c r="U70" s="25">
        <f t="shared" si="87"/>
        <v>362091.95097508066</v>
      </c>
      <c r="V70" s="25">
        <f t="shared" si="87"/>
        <v>390577.70139175153</v>
      </c>
      <c r="W70" s="25">
        <f t="shared" si="87"/>
        <v>419550.69732479466</v>
      </c>
      <c r="X70" s="25">
        <f t="shared" si="87"/>
        <v>448909.82996740506</v>
      </c>
      <c r="Y70" s="25">
        <f t="shared" si="87"/>
        <v>478556.06648612686</v>
      </c>
      <c r="Z70" s="25">
        <f t="shared" si="87"/>
        <v>508393.22633895039</v>
      </c>
      <c r="AA70" s="25">
        <f t="shared" si="87"/>
        <v>538328.63229488663</v>
      </c>
      <c r="AB70" s="25">
        <f t="shared" si="87"/>
        <v>568273.64282086364</v>
      </c>
      <c r="AC70" s="25">
        <f t="shared" si="87"/>
        <v>598144.0739461442</v>
      </c>
      <c r="AD70" s="25">
        <f t="shared" si="87"/>
        <v>627860.51965225127</v>
      </c>
      <c r="AE70" s="25">
        <f t="shared" si="87"/>
        <v>657348.58035335492</v>
      </c>
      <c r="AF70" s="25">
        <f t="shared" si="87"/>
        <v>686539.00920720887</v>
      </c>
      <c r="AG70" s="25">
        <f t="shared" si="87"/>
        <v>715367.78590229922</v>
      </c>
      <c r="AH70" s="25">
        <f t="shared" si="87"/>
        <v>743776.12726529618</v>
      </c>
      <c r="AI70" s="25">
        <f t="shared" si="87"/>
        <v>771710.44357916131</v>
      </c>
      <c r="AJ70" s="25">
        <f t="shared" si="87"/>
        <v>799122.24894203071</v>
      </c>
      <c r="AK70" s="25">
        <f t="shared" si="87"/>
        <v>825968.03336819971</v>
      </c>
      <c r="AL70" s="25">
        <f t="shared" si="87"/>
        <v>852209.1036664386</v>
      </c>
      <c r="AM70" s="25">
        <f t="shared" si="87"/>
        <v>877811.39945166651</v>
      </c>
      <c r="AN70" s="25">
        <f t="shared" si="87"/>
        <v>902745.28997309203</v>
      </c>
      <c r="AO70" s="25">
        <f t="shared" si="87"/>
        <v>926985.35678911558</v>
      </c>
      <c r="AP70" s="25">
        <f t="shared" si="87"/>
        <v>950510.16669780319</v>
      </c>
      <c r="AQ70" s="25">
        <f t="shared" si="87"/>
        <v>973302.03874770622</v>
      </c>
      <c r="AR70" s="25">
        <f t="shared" si="87"/>
        <v>995346.80861266679</v>
      </c>
      <c r="AS70" s="25">
        <f t="shared" si="87"/>
        <v>1016633.5931177702</v>
      </c>
    </row>
    <row r="71" spans="3:45" x14ac:dyDescent="0.25">
      <c r="C71" s="25">
        <f t="shared" si="74"/>
        <v>200794.94679507372</v>
      </c>
      <c r="E71" s="25">
        <f t="shared" ref="E71:AS71" si="88">(($B41+$B40)/2)*(E41)*$C$3</f>
        <v>19707.646768935057</v>
      </c>
      <c r="F71" s="25">
        <f t="shared" si="88"/>
        <v>24936.791360309213</v>
      </c>
      <c r="G71" s="25">
        <f t="shared" si="88"/>
        <v>31088.434188705098</v>
      </c>
      <c r="H71" s="25">
        <f t="shared" si="88"/>
        <v>38229.641560463439</v>
      </c>
      <c r="I71" s="25">
        <f t="shared" si="88"/>
        <v>46418.408039517708</v>
      </c>
      <c r="J71" s="25">
        <f t="shared" si="88"/>
        <v>55702.437785188231</v>
      </c>
      <c r="K71" s="25">
        <f t="shared" si="88"/>
        <v>66118.263518730091</v>
      </c>
      <c r="L71" s="25">
        <f t="shared" si="88"/>
        <v>77690.703143983614</v>
      </c>
      <c r="M71" s="25">
        <f t="shared" si="88"/>
        <v>90432.639311155406</v>
      </c>
      <c r="N71" s="25">
        <f t="shared" si="88"/>
        <v>104345.09583625334</v>
      </c>
      <c r="O71" s="25">
        <f t="shared" si="88"/>
        <v>119417.57684892022</v>
      </c>
      <c r="P71" s="25">
        <f t="shared" si="88"/>
        <v>135628.62958802562</v>
      </c>
      <c r="Q71" s="25">
        <f t="shared" si="88"/>
        <v>152946.58950257412</v>
      </c>
      <c r="R71" s="25">
        <f t="shared" si="88"/>
        <v>171330.4662779989</v>
      </c>
      <c r="S71" s="25">
        <f t="shared" si="88"/>
        <v>190730.93110718773</v>
      </c>
      <c r="T71" s="25">
        <f t="shared" si="88"/>
        <v>211091.36849523592</v>
      </c>
      <c r="U71" s="25">
        <f t="shared" si="88"/>
        <v>232348.9597055034</v>
      </c>
      <c r="V71" s="25">
        <f t="shared" si="88"/>
        <v>254435.76926100467</v>
      </c>
      <c r="W71" s="25">
        <f t="shared" si="88"/>
        <v>277279.81041321944</v>
      </c>
      <c r="X71" s="25">
        <f t="shared" si="88"/>
        <v>300806.0699493484</v>
      </c>
      <c r="Y71" s="25">
        <f t="shared" si="88"/>
        <v>324937.47695681389</v>
      </c>
      <c r="Z71" s="25">
        <f t="shared" si="88"/>
        <v>349595.80408243393</v>
      </c>
      <c r="AA71" s="25">
        <f t="shared" si="88"/>
        <v>374702.49333860417</v>
      </c>
      <c r="AB71" s="25">
        <f t="shared" si="88"/>
        <v>400179.4015818219</v>
      </c>
      <c r="AC71" s="25">
        <f t="shared" si="88"/>
        <v>425949.46341009671</v>
      </c>
      <c r="AD71" s="25">
        <f t="shared" si="88"/>
        <v>451937.27140553144</v>
      </c>
      <c r="AE71" s="25">
        <f t="shared" si="88"/>
        <v>478069.57541236439</v>
      </c>
      <c r="AF71" s="25">
        <f t="shared" si="88"/>
        <v>504275.70392377354</v>
      </c>
      <c r="AG71" s="25">
        <f t="shared" si="88"/>
        <v>530487.91169334319</v>
      </c>
      <c r="AH71" s="25">
        <f t="shared" si="88"/>
        <v>556641.65843215317</v>
      </c>
      <c r="AI71" s="25">
        <f t="shared" si="88"/>
        <v>582675.82394243975</v>
      </c>
      <c r="AJ71" s="25">
        <f t="shared" si="88"/>
        <v>608532.86531510565</v>
      </c>
      <c r="AK71" s="25">
        <f t="shared" si="88"/>
        <v>634158.92191881291</v>
      </c>
      <c r="AL71" s="25">
        <f t="shared" si="88"/>
        <v>659503.87386814482</v>
      </c>
      <c r="AM71" s="25">
        <f t="shared" si="88"/>
        <v>684521.35950747703</v>
      </c>
      <c r="AN71" s="25">
        <f t="shared" si="88"/>
        <v>709168.75721342245</v>
      </c>
      <c r="AO71" s="25">
        <f t="shared" si="88"/>
        <v>733407.13652442128</v>
      </c>
      <c r="AP71" s="25">
        <f t="shared" si="88"/>
        <v>757201.18327074277</v>
      </c>
      <c r="AQ71" s="25">
        <f t="shared" si="88"/>
        <v>780519.10301827244</v>
      </c>
      <c r="AR71" s="25">
        <f t="shared" si="88"/>
        <v>803332.50676739262</v>
      </c>
      <c r="AS71" s="25">
        <f t="shared" si="88"/>
        <v>825616.28247482528</v>
      </c>
    </row>
    <row r="72" spans="3:45" x14ac:dyDescent="0.25">
      <c r="C72" s="25">
        <f t="shared" si="74"/>
        <v>120891.37067838447</v>
      </c>
      <c r="E72" s="25">
        <f t="shared" ref="E72:AS72" si="89">(($B42+$B41)/2)*(E42)*$C$3</f>
        <v>8141.4028185317065</v>
      </c>
      <c r="F72" s="25">
        <f t="shared" si="89"/>
        <v>10685.501587484723</v>
      </c>
      <c r="G72" s="25">
        <f t="shared" si="89"/>
        <v>13789.241596170197</v>
      </c>
      <c r="H72" s="25">
        <f t="shared" si="89"/>
        <v>17518.35436872502</v>
      </c>
      <c r="I72" s="25">
        <f t="shared" si="89"/>
        <v>21936.137551808006</v>
      </c>
      <c r="J72" s="25">
        <f t="shared" si="89"/>
        <v>27102.024114408563</v>
      </c>
      <c r="K72" s="25">
        <f t="shared" si="89"/>
        <v>33070.28540055397</v>
      </c>
      <c r="L72" s="25">
        <f t="shared" si="89"/>
        <v>39888.907396722767</v>
      </c>
      <c r="M72" s="25">
        <f t="shared" si="89"/>
        <v>47598.667305964518</v>
      </c>
      <c r="N72" s="25">
        <f t="shared" si="89"/>
        <v>56232.425650692014</v>
      </c>
      <c r="O72" s="25">
        <f t="shared" si="89"/>
        <v>65814.638333679308</v>
      </c>
      <c r="P72" s="25">
        <f t="shared" si="89"/>
        <v>76361.083816656319</v>
      </c>
      <c r="Q72" s="25">
        <f t="shared" si="89"/>
        <v>87878.793064344645</v>
      </c>
      <c r="R72" s="25">
        <f t="shared" si="89"/>
        <v>100366.16421245855</v>
      </c>
      <c r="S72" s="25">
        <f t="shared" si="89"/>
        <v>113813.23998424485</v>
      </c>
      <c r="T72" s="25">
        <f t="shared" si="89"/>
        <v>128202.1235423756</v>
      </c>
      <c r="U72" s="25">
        <f t="shared" si="89"/>
        <v>143507.50750691208</v>
      </c>
      <c r="V72" s="25">
        <f t="shared" si="89"/>
        <v>159697.291053547</v>
      </c>
      <c r="W72" s="25">
        <f t="shared" si="89"/>
        <v>176733.26108384129</v>
      </c>
      <c r="X72" s="25">
        <f t="shared" si="89"/>
        <v>194571.81519660642</v>
      </c>
      <c r="Y72" s="25">
        <f t="shared" si="89"/>
        <v>213164.70637579364</v>
      </c>
      <c r="Z72" s="25">
        <f t="shared" si="89"/>
        <v>232459.79176299003</v>
      </c>
      <c r="AA72" s="25">
        <f t="shared" si="89"/>
        <v>252401.77045014533</v>
      </c>
      <c r="AB72" s="25">
        <f t="shared" si="89"/>
        <v>272932.89779043104</v>
      </c>
      <c r="AC72" s="25">
        <f t="shared" si="89"/>
        <v>293993.66619020473</v>
      </c>
      <c r="AD72" s="25">
        <f t="shared" si="89"/>
        <v>315523.44464737258</v>
      </c>
      <c r="AE72" s="25">
        <f t="shared" si="89"/>
        <v>337461.0713973869</v>
      </c>
      <c r="AF72" s="25">
        <f t="shared" si="89"/>
        <v>359745.39589232003</v>
      </c>
      <c r="AG72" s="25">
        <f t="shared" si="89"/>
        <v>382315.76796060632</v>
      </c>
      <c r="AH72" s="25">
        <f t="shared" si="89"/>
        <v>405112.47337586293</v>
      </c>
      <c r="AI72" s="25">
        <f t="shared" si="89"/>
        <v>428077.11621200608</v>
      </c>
      <c r="AJ72" s="25">
        <f t="shared" si="89"/>
        <v>451152.94929364225</v>
      </c>
      <c r="AK72" s="25">
        <f t="shared" si="89"/>
        <v>474285.154784557</v>
      </c>
      <c r="AL72" s="25">
        <f t="shared" si="89"/>
        <v>497421.07751348254</v>
      </c>
      <c r="AM72" s="25">
        <f t="shared" si="89"/>
        <v>520510.41403751966</v>
      </c>
      <c r="AN72" s="25">
        <f t="shared" si="89"/>
        <v>543505.36071066116</v>
      </c>
      <c r="AO72" s="25">
        <f t="shared" si="89"/>
        <v>566360.72417843901</v>
      </c>
      <c r="AP72" s="25">
        <f t="shared" si="89"/>
        <v>589033.99777947704</v>
      </c>
      <c r="AQ72" s="25">
        <f t="shared" si="89"/>
        <v>611485.40731745143</v>
      </c>
      <c r="AR72" s="25">
        <f t="shared" si="89"/>
        <v>633677.92958905885</v>
      </c>
      <c r="AS72" s="25">
        <f t="shared" si="89"/>
        <v>655577.28692866291</v>
      </c>
    </row>
    <row r="73" spans="3:45" x14ac:dyDescent="0.25">
      <c r="C73" s="25">
        <f t="shared" si="74"/>
        <v>69979.330420907441</v>
      </c>
      <c r="E73" s="25">
        <f t="shared" ref="E73:AS73" si="90">(($B43+$B42)/2)*(E43)*$C$3</f>
        <v>3158.4103182248623</v>
      </c>
      <c r="F73" s="25">
        <f t="shared" si="90"/>
        <v>4309.7073895261674</v>
      </c>
      <c r="G73" s="25">
        <f t="shared" si="90"/>
        <v>5769.2270426482264</v>
      </c>
      <c r="H73" s="25">
        <f t="shared" si="90"/>
        <v>7587.6447736690398</v>
      </c>
      <c r="I73" s="25">
        <f t="shared" si="90"/>
        <v>9817.1874591679534</v>
      </c>
      <c r="J73" s="25">
        <f t="shared" si="90"/>
        <v>12510.586046653867</v>
      </c>
      <c r="K73" s="25">
        <f t="shared" si="90"/>
        <v>15719.995336103479</v>
      </c>
      <c r="L73" s="25">
        <f t="shared" si="90"/>
        <v>19495.923988304367</v>
      </c>
      <c r="M73" s="25">
        <f t="shared" si="90"/>
        <v>23886.213809599711</v>
      </c>
      <c r="N73" s="25">
        <f t="shared" si="90"/>
        <v>28935.10157443997</v>
      </c>
      <c r="O73" s="25">
        <f t="shared" si="90"/>
        <v>34682.389827481566</v>
      </c>
      <c r="P73" s="25">
        <f t="shared" si="90"/>
        <v>41162.745867213147</v>
      </c>
      <c r="Q73" s="25">
        <f t="shared" si="90"/>
        <v>48405.140964971339</v>
      </c>
      <c r="R73" s="25">
        <f t="shared" si="90"/>
        <v>56432.435213845114</v>
      </c>
      <c r="S73" s="25">
        <f t="shared" si="90"/>
        <v>65261.107509154775</v>
      </c>
      <c r="T73" s="25">
        <f t="shared" si="90"/>
        <v>74901.125205027187</v>
      </c>
      <c r="U73" s="25">
        <f t="shared" si="90"/>
        <v>85355.944044050848</v>
      </c>
      <c r="V73" s="25">
        <f t="shared" si="90"/>
        <v>96622.626018431911</v>
      </c>
      <c r="W73" s="25">
        <f t="shared" si="90"/>
        <v>108692.06083339792</v>
      </c>
      <c r="X73" s="25">
        <f t="shared" si="90"/>
        <v>121549.27551097488</v>
      </c>
      <c r="Y73" s="25">
        <f t="shared" si="90"/>
        <v>135173.81627608897</v>
      </c>
      <c r="Z73" s="25">
        <f t="shared" si="90"/>
        <v>149540.18707791084</v>
      </c>
      <c r="AA73" s="25">
        <f t="shared" si="90"/>
        <v>164618.32978921142</v>
      </c>
      <c r="AB73" s="25">
        <f t="shared" si="90"/>
        <v>180374.1321727082</v>
      </c>
      <c r="AC73" s="25">
        <f t="shared" si="90"/>
        <v>196769.95099621729</v>
      </c>
      <c r="AD73" s="25">
        <f t="shared" si="90"/>
        <v>213765.13912181227</v>
      </c>
      <c r="AE73" s="25">
        <f t="shared" si="90"/>
        <v>231316.56690747762</v>
      </c>
      <c r="AF73" s="25">
        <f t="shared" si="90"/>
        <v>249379.12977843496</v>
      </c>
      <c r="AG73" s="25">
        <f t="shared" si="90"/>
        <v>267906.23529827676</v>
      </c>
      <c r="AH73" s="25">
        <f t="shared" si="90"/>
        <v>286850.26446023193</v>
      </c>
      <c r="AI73" s="25">
        <f t="shared" si="90"/>
        <v>306163.00320037559</v>
      </c>
      <c r="AJ73" s="25">
        <f t="shared" si="90"/>
        <v>325796.04129089403</v>
      </c>
      <c r="AK73" s="25">
        <f t="shared" si="90"/>
        <v>345701.13679443806</v>
      </c>
      <c r="AL73" s="25">
        <f t="shared" si="90"/>
        <v>365830.54514834599</v>
      </c>
      <c r="AM73" s="25">
        <f t="shared" si="90"/>
        <v>386137.31270249665</v>
      </c>
      <c r="AN73" s="25">
        <f t="shared" si="90"/>
        <v>406575.53516341595</v>
      </c>
      <c r="AO73" s="25">
        <f t="shared" si="90"/>
        <v>427100.58190883283</v>
      </c>
      <c r="AP73" s="25">
        <f t="shared" si="90"/>
        <v>447669.28754135483</v>
      </c>
      <c r="AQ73" s="25">
        <f t="shared" si="90"/>
        <v>468240.11235851742</v>
      </c>
      <c r="AR73" s="25">
        <f t="shared" si="90"/>
        <v>488773.27364071802</v>
      </c>
      <c r="AS73" s="25">
        <f t="shared" si="90"/>
        <v>509230.84980954486</v>
      </c>
    </row>
    <row r="74" spans="3:45" x14ac:dyDescent="0.25">
      <c r="C74" s="25">
        <f t="shared" si="74"/>
        <v>38963.130383765121</v>
      </c>
      <c r="E74" s="25">
        <f t="shared" ref="E74:AS74" si="91">(($B44+$B43)/2)*(E44)*$C$3</f>
        <v>1151.1176072490859</v>
      </c>
      <c r="F74" s="25">
        <f t="shared" si="91"/>
        <v>1636.7271753147695</v>
      </c>
      <c r="G74" s="25">
        <f t="shared" si="91"/>
        <v>2277.7591012493881</v>
      </c>
      <c r="H74" s="25">
        <f t="shared" si="91"/>
        <v>3107.5529735474029</v>
      </c>
      <c r="I74" s="25">
        <f t="shared" si="91"/>
        <v>4162.4433597704246</v>
      </c>
      <c r="J74" s="25">
        <f t="shared" si="91"/>
        <v>5481.2468417952596</v>
      </c>
      <c r="K74" s="25">
        <f t="shared" si="91"/>
        <v>7104.6431747008355</v>
      </c>
      <c r="L74" s="25">
        <f t="shared" si="91"/>
        <v>9074.4760526011924</v>
      </c>
      <c r="M74" s="25">
        <f t="shared" si="91"/>
        <v>11433.001623326592</v>
      </c>
      <c r="N74" s="25">
        <f t="shared" si="91"/>
        <v>14222.113611294299</v>
      </c>
      <c r="O74" s="25">
        <f t="shared" si="91"/>
        <v>17482.572913727519</v>
      </c>
      <c r="P74" s="25">
        <f t="shared" si="91"/>
        <v>21253.267150253185</v>
      </c>
      <c r="Q74" s="25">
        <f t="shared" si="91"/>
        <v>25570.522236875993</v>
      </c>
      <c r="R74" s="25">
        <f t="shared" si="91"/>
        <v>30467.483990559267</v>
      </c>
      <c r="S74" s="25">
        <f t="shared" si="91"/>
        <v>35973.583392547967</v>
      </c>
      <c r="T74" s="25">
        <f t="shared" si="91"/>
        <v>42114.09474053773</v>
      </c>
      <c r="U74" s="25">
        <f t="shared" si="91"/>
        <v>48909.791737713298</v>
      </c>
      <c r="V74" s="25">
        <f t="shared" si="91"/>
        <v>56376.702774119243</v>
      </c>
      <c r="W74" s="25">
        <f t="shared" si="91"/>
        <v>64525.963368240758</v>
      </c>
      <c r="X74" s="25">
        <f t="shared" si="91"/>
        <v>73363.761016566918</v>
      </c>
      <c r="Y74" s="25">
        <f t="shared" si="91"/>
        <v>82891.365565196596</v>
      </c>
      <c r="Z74" s="25">
        <f t="shared" si="91"/>
        <v>93105.236654856359</v>
      </c>
      <c r="AA74" s="25">
        <f t="shared" si="91"/>
        <v>103997.19875836902</v>
      </c>
      <c r="AB74" s="25">
        <f t="shared" si="91"/>
        <v>115554.67377009838</v>
      </c>
      <c r="AC74" s="25">
        <f t="shared" si="91"/>
        <v>127760.96095362573</v>
      </c>
      <c r="AD74" s="25">
        <f t="shared" si="91"/>
        <v>140595.55423544455</v>
      </c>
      <c r="AE74" s="25">
        <f t="shared" si="91"/>
        <v>154034.48728002713</v>
      </c>
      <c r="AF74" s="25">
        <f t="shared" si="91"/>
        <v>168050.69742822694</v>
      </c>
      <c r="AG74" s="25">
        <f t="shared" si="91"/>
        <v>182614.4003677702</v>
      </c>
      <c r="AH74" s="25">
        <f t="shared" si="91"/>
        <v>197693.46827924499</v>
      </c>
      <c r="AI74" s="25">
        <f t="shared" si="91"/>
        <v>213253.80511876295</v>
      </c>
      <c r="AJ74" s="25">
        <f t="shared" si="91"/>
        <v>229259.7136239667</v>
      </c>
      <c r="AK74" s="25">
        <f t="shared" si="91"/>
        <v>245674.24953371831</v>
      </c>
      <c r="AL74" s="25">
        <f t="shared" si="91"/>
        <v>262459.55937249027</v>
      </c>
      <c r="AM74" s="25">
        <f t="shared" si="91"/>
        <v>279577.19895199459</v>
      </c>
      <c r="AN74" s="25">
        <f t="shared" si="91"/>
        <v>296988.43047513533</v>
      </c>
      <c r="AO74" s="25">
        <f t="shared" si="91"/>
        <v>314654.49678416172</v>
      </c>
      <c r="AP74" s="25">
        <f t="shared" si="91"/>
        <v>332536.87187428708</v>
      </c>
      <c r="AQ74" s="25">
        <f t="shared" si="91"/>
        <v>350597.48729579657</v>
      </c>
      <c r="AR74" s="25">
        <f t="shared" si="91"/>
        <v>368798.93449464976</v>
      </c>
      <c r="AS74" s="25">
        <f t="shared" si="91"/>
        <v>387104.643497782</v>
      </c>
    </row>
    <row r="75" spans="3:45" x14ac:dyDescent="0.25">
      <c r="C75" s="25">
        <f t="shared" si="74"/>
        <v>20873.583047854048</v>
      </c>
      <c r="E75" s="25">
        <f t="shared" ref="E75:AS75" si="92">(($B45+$B44)/2)*(E45)*$C$3</f>
        <v>394.27711353270388</v>
      </c>
      <c r="F75" s="25">
        <f t="shared" si="92"/>
        <v>585.5034095111123</v>
      </c>
      <c r="G75" s="25">
        <f t="shared" si="92"/>
        <v>848.90665526874182</v>
      </c>
      <c r="H75" s="25">
        <f t="shared" si="92"/>
        <v>1203.8631196013182</v>
      </c>
      <c r="I75" s="25">
        <f t="shared" si="92"/>
        <v>1672.6040198694836</v>
      </c>
      <c r="J75" s="25">
        <f t="shared" si="92"/>
        <v>2280.1116678983167</v>
      </c>
      <c r="K75" s="25">
        <f t="shared" si="92"/>
        <v>3053.914219606635</v>
      </c>
      <c r="L75" s="25">
        <f t="shared" si="92"/>
        <v>4023.7844325897809</v>
      </c>
      <c r="M75" s="25">
        <f t="shared" si="92"/>
        <v>5221.3527446777789</v>
      </c>
      <c r="N75" s="25">
        <f t="shared" si="92"/>
        <v>6679.6489113789412</v>
      </c>
      <c r="O75" s="25">
        <f t="shared" si="92"/>
        <v>8432.5892113416412</v>
      </c>
      <c r="P75" s="25">
        <f t="shared" si="92"/>
        <v>10514.427798513749</v>
      </c>
      <c r="Q75" s="25">
        <f t="shared" si="92"/>
        <v>12959.19120172258</v>
      </c>
      <c r="R75" s="25">
        <f t="shared" si="92"/>
        <v>15800.114377824524</v>
      </c>
      <c r="S75" s="25">
        <f t="shared" si="92"/>
        <v>19069.09529384632</v>
      </c>
      <c r="T75" s="25">
        <f t="shared" si="92"/>
        <v>22796.182952331426</v>
      </c>
      <c r="U75" s="25">
        <f t="shared" si="92"/>
        <v>27009.1112912965</v>
      </c>
      <c r="V75" s="25">
        <f t="shared" si="92"/>
        <v>31732.888681856111</v>
      </c>
      <c r="W75" s="25">
        <f t="shared" si="92"/>
        <v>36989.449985717642</v>
      </c>
      <c r="X75" s="25">
        <f t="shared" si="92"/>
        <v>42797.375462732263</v>
      </c>
      <c r="Y75" s="25">
        <f t="shared" si="92"/>
        <v>49171.678345656474</v>
      </c>
      <c r="Z75" s="25">
        <f t="shared" si="92"/>
        <v>56123.660701739405</v>
      </c>
      <c r="AA75" s="25">
        <f t="shared" si="92"/>
        <v>63660.835326290478</v>
      </c>
      <c r="AB75" s="25">
        <f t="shared" si="92"/>
        <v>71786.909884166278</v>
      </c>
      <c r="AC75" s="25">
        <f t="shared" si="92"/>
        <v>80501.828331426936</v>
      </c>
      <c r="AD75" s="25">
        <f t="shared" si="92"/>
        <v>89801.863796806341</v>
      </c>
      <c r="AE75" s="25">
        <f t="shared" si="92"/>
        <v>99679.756553538318</v>
      </c>
      <c r="AF75" s="25">
        <f t="shared" si="92"/>
        <v>110124.89043253085</v>
      </c>
      <c r="AG75" s="25">
        <f t="shared" si="92"/>
        <v>121123.50097919906</v>
      </c>
      <c r="AH75" s="25">
        <f t="shared" si="92"/>
        <v>132658.90879848925</v>
      </c>
      <c r="AI75" s="25">
        <f t="shared" si="92"/>
        <v>144711.77182690229</v>
      </c>
      <c r="AJ75" s="25">
        <f t="shared" si="92"/>
        <v>157260.3506797282</v>
      </c>
      <c r="AK75" s="25">
        <f t="shared" si="92"/>
        <v>170280.78171303362</v>
      </c>
      <c r="AL75" s="25">
        <f t="shared" si="92"/>
        <v>183747.35298382526</v>
      </c>
      <c r="AM75" s="25">
        <f t="shared" si="92"/>
        <v>197632.77886325243</v>
      </c>
      <c r="AN75" s="25">
        <f t="shared" si="92"/>
        <v>211908.46963565436</v>
      </c>
      <c r="AO75" s="25">
        <f t="shared" si="92"/>
        <v>226544.79298440693</v>
      </c>
      <c r="AP75" s="25">
        <f t="shared" si="92"/>
        <v>241511.32481030331</v>
      </c>
      <c r="AQ75" s="25">
        <f t="shared" si="92"/>
        <v>256777.08734056077</v>
      </c>
      <c r="AR75" s="25">
        <f t="shared" si="92"/>
        <v>272310.77295945527</v>
      </c>
      <c r="AS75" s="25">
        <f t="shared" si="92"/>
        <v>288080.95262090821</v>
      </c>
    </row>
    <row r="76" spans="3:45" x14ac:dyDescent="0.25">
      <c r="C76" s="25">
        <f t="shared" si="74"/>
        <v>10762.826150671433</v>
      </c>
      <c r="E76" s="25">
        <f t="shared" ref="E76:AS76" si="93">(($B46+$B45)/2)*(E46)*$C$3</f>
        <v>126.95229338453461</v>
      </c>
      <c r="F76" s="25">
        <f t="shared" si="93"/>
        <v>197.34843417328563</v>
      </c>
      <c r="G76" s="25">
        <f t="shared" si="93"/>
        <v>298.74501084169225</v>
      </c>
      <c r="H76" s="25">
        <f t="shared" si="93"/>
        <v>441.27504136409533</v>
      </c>
      <c r="I76" s="25">
        <f t="shared" si="93"/>
        <v>637.15957544523417</v>
      </c>
      <c r="J76" s="25">
        <f t="shared" si="93"/>
        <v>900.8131412433595</v>
      </c>
      <c r="K76" s="25">
        <f t="shared" si="93"/>
        <v>1248.8864140371536</v>
      </c>
      <c r="L76" s="25">
        <f t="shared" si="93"/>
        <v>1700.2396675415189</v>
      </c>
      <c r="M76" s="25">
        <f t="shared" si="93"/>
        <v>2275.8442564780835</v>
      </c>
      <c r="N76" s="25">
        <f t="shared" si="93"/>
        <v>2998.6131098696901</v>
      </c>
      <c r="O76" s="25">
        <f t="shared" si="93"/>
        <v>3893.1647031902507</v>
      </c>
      <c r="P76" s="25">
        <f t="shared" si="93"/>
        <v>4985.5279978955687</v>
      </c>
      <c r="Q76" s="25">
        <f t="shared" si="93"/>
        <v>6302.7982309283152</v>
      </c>
      <c r="R76" s="25">
        <f t="shared" si="93"/>
        <v>7872.7551191370312</v>
      </c>
      <c r="S76" s="25">
        <f t="shared" si="93"/>
        <v>9723.4559945652563</v>
      </c>
      <c r="T76" s="25">
        <f t="shared" si="93"/>
        <v>11882.81664094645</v>
      </c>
      <c r="U76" s="25">
        <f t="shared" si="93"/>
        <v>14378.192237038036</v>
      </c>
      <c r="V76" s="25">
        <f t="shared" si="93"/>
        <v>17235.969932678534</v>
      </c>
      <c r="W76" s="25">
        <f t="shared" si="93"/>
        <v>20481.183307182957</v>
      </c>
      <c r="X76" s="25">
        <f t="shared" si="93"/>
        <v>24137.157408680741</v>
      </c>
      <c r="Y76" s="25">
        <f t="shared" si="93"/>
        <v>28225.19136245166</v>
      </c>
      <c r="Z76" s="25">
        <f t="shared" si="93"/>
        <v>32764.283769922054</v>
      </c>
      <c r="AA76" s="25">
        <f t="shared" si="93"/>
        <v>37770.90438479829</v>
      </c>
      <c r="AB76" s="25">
        <f t="shared" si="93"/>
        <v>43258.813918203334</v>
      </c>
      <c r="AC76" s="25">
        <f t="shared" si="93"/>
        <v>49238.9323419422</v>
      </c>
      <c r="AD76" s="25">
        <f t="shared" si="93"/>
        <v>55719.254762629709</v>
      </c>
      <c r="AE76" s="25">
        <f t="shared" si="93"/>
        <v>62704.812847871726</v>
      </c>
      <c r="AF76" s="25">
        <f t="shared" si="93"/>
        <v>70197.678906294386</v>
      </c>
      <c r="AG76" s="25">
        <f t="shared" si="93"/>
        <v>78197.009050950917</v>
      </c>
      <c r="AH76" s="25">
        <f t="shared" si="93"/>
        <v>86699.121399554046</v>
      </c>
      <c r="AI76" s="25">
        <f t="shared" si="93"/>
        <v>95697.604967254476</v>
      </c>
      <c r="AJ76" s="25">
        <f t="shared" si="93"/>
        <v>105183.45476753627</v>
      </c>
      <c r="AK76" s="25">
        <f t="shared" si="93"/>
        <v>115145.22863196462</v>
      </c>
      <c r="AL76" s="25">
        <f t="shared" si="93"/>
        <v>125569.22136625381</v>
      </c>
      <c r="AM76" s="25">
        <f t="shared" si="93"/>
        <v>136439.65205667313</v>
      </c>
      <c r="AN76" s="25">
        <f t="shared" si="93"/>
        <v>147738.86060553571</v>
      </c>
      <c r="AO76" s="25">
        <f t="shared" si="93"/>
        <v>159447.50988858056</v>
      </c>
      <c r="AP76" s="25">
        <f t="shared" si="93"/>
        <v>171544.79027347005</v>
      </c>
      <c r="AQ76" s="25">
        <f t="shared" si="93"/>
        <v>184008.62360253686</v>
      </c>
      <c r="AR76" s="25">
        <f t="shared" si="93"/>
        <v>196815.86411238104</v>
      </c>
      <c r="AS76" s="25">
        <f t="shared" si="93"/>
        <v>209942.49412775811</v>
      </c>
    </row>
    <row r="77" spans="3:45" x14ac:dyDescent="0.25">
      <c r="C77" s="25">
        <f t="shared" si="74"/>
        <v>5342.5755759009253</v>
      </c>
      <c r="E77" s="25">
        <f t="shared" ref="E77:AS77" si="94">(($B47+$B46)/2)*(E47)*$C$3</f>
        <v>38.436586936372308</v>
      </c>
      <c r="F77" s="25">
        <f t="shared" si="94"/>
        <v>62.689866995655485</v>
      </c>
      <c r="G77" s="25">
        <f t="shared" si="94"/>
        <v>99.297505901603245</v>
      </c>
      <c r="H77" s="25">
        <f t="shared" si="94"/>
        <v>153.08187267432328</v>
      </c>
      <c r="I77" s="25">
        <f t="shared" si="94"/>
        <v>230.15589505241519</v>
      </c>
      <c r="J77" s="25">
        <f t="shared" si="94"/>
        <v>338.08331673592653</v>
      </c>
      <c r="K77" s="25">
        <f t="shared" si="94"/>
        <v>486.01450845614289</v>
      </c>
      <c r="L77" s="25">
        <f t="shared" si="94"/>
        <v>684.78865889551435</v>
      </c>
      <c r="M77" s="25">
        <f t="shared" si="94"/>
        <v>946.99459641079284</v>
      </c>
      <c r="N77" s="25">
        <f t="shared" si="94"/>
        <v>1286.9844413296062</v>
      </c>
      <c r="O77" s="25">
        <f t="shared" si="94"/>
        <v>1720.8365818937566</v>
      </c>
      <c r="P77" s="25">
        <f t="shared" si="94"/>
        <v>2266.2669107042357</v>
      </c>
      <c r="Q77" s="25">
        <f t="shared" si="94"/>
        <v>2942.4896687281343</v>
      </c>
      <c r="R77" s="25">
        <f t="shared" si="94"/>
        <v>3770.0314599329763</v>
      </c>
      <c r="S77" s="25">
        <f t="shared" si="94"/>
        <v>4770.5038963245406</v>
      </c>
      <c r="T77" s="25">
        <f t="shared" si="94"/>
        <v>5966.3418266008202</v>
      </c>
      <c r="U77" s="25">
        <f t="shared" si="94"/>
        <v>7380.5151464714272</v>
      </c>
      <c r="V77" s="25">
        <f t="shared" si="94"/>
        <v>9036.2227785300274</v>
      </c>
      <c r="W77" s="25">
        <f t="shared" si="94"/>
        <v>10956.577566537868</v>
      </c>
      <c r="X77" s="25">
        <f t="shared" si="94"/>
        <v>13164.290599992139</v>
      </c>
      <c r="Y77" s="25">
        <f t="shared" si="94"/>
        <v>15681.362931497148</v>
      </c>
      <c r="Z77" s="25">
        <f t="shared" si="94"/>
        <v>18528.791842035938</v>
      </c>
      <c r="AA77" s="25">
        <f t="shared" si="94"/>
        <v>21726.297820037398</v>
      </c>
      <c r="AB77" s="25">
        <f t="shared" si="94"/>
        <v>25292.077318866613</v>
      </c>
      <c r="AC77" s="25">
        <f t="shared" si="94"/>
        <v>29242.585207210694</v>
      </c>
      <c r="AD77" s="25">
        <f t="shared" si="94"/>
        <v>33592.349682001201</v>
      </c>
      <c r="AE77" s="25">
        <f t="shared" si="94"/>
        <v>38353.821318952068</v>
      </c>
      <c r="AF77" s="25">
        <f t="shared" si="94"/>
        <v>43537.256924998444</v>
      </c>
      <c r="AG77" s="25">
        <f t="shared" si="94"/>
        <v>49150.637954762024</v>
      </c>
      <c r="AH77" s="25">
        <f t="shared" si="94"/>
        <v>55199.62247424214</v>
      </c>
      <c r="AI77" s="25">
        <f t="shared" si="94"/>
        <v>61687.529006763441</v>
      </c>
      <c r="AJ77" s="25">
        <f t="shared" si="94"/>
        <v>68615.350079641299</v>
      </c>
      <c r="AK77" s="25">
        <f t="shared" si="94"/>
        <v>75981.792899933993</v>
      </c>
      <c r="AL77" s="25">
        <f t="shared" si="94"/>
        <v>83783.3443165645</v>
      </c>
      <c r="AM77" s="25">
        <f t="shared" si="94"/>
        <v>92014.357061836185</v>
      </c>
      <c r="AN77" s="25">
        <f t="shared" si="94"/>
        <v>100667.15419623812</v>
      </c>
      <c r="AO77" s="25">
        <f t="shared" si="94"/>
        <v>109732.14869185568</v>
      </c>
      <c r="AP77" s="25">
        <f t="shared" si="94"/>
        <v>119197.97516868915</v>
      </c>
      <c r="AQ77" s="25">
        <f t="shared" si="94"/>
        <v>129051.63093129848</v>
      </c>
      <c r="AR77" s="25">
        <f t="shared" si="94"/>
        <v>139278.6236277245</v>
      </c>
      <c r="AS77" s="25">
        <f t="shared" si="94"/>
        <v>149863.12305775436</v>
      </c>
    </row>
    <row r="78" spans="3:45" x14ac:dyDescent="0.25">
      <c r="C78" s="25">
        <f t="shared" si="74"/>
        <v>2553.6657000680884</v>
      </c>
      <c r="E78" s="25">
        <f t="shared" ref="E78:AS78" si="95">(($B48+$B47)/2)*(E48)*$C$3</f>
        <v>10.944795089429249</v>
      </c>
      <c r="F78" s="25">
        <f t="shared" si="95"/>
        <v>18.772140886387234</v>
      </c>
      <c r="G78" s="25">
        <f t="shared" si="95"/>
        <v>31.179307190498662</v>
      </c>
      <c r="H78" s="25">
        <f t="shared" si="95"/>
        <v>50.270578792539489</v>
      </c>
      <c r="I78" s="25">
        <f t="shared" si="95"/>
        <v>78.851224888167877</v>
      </c>
      <c r="J78" s="25">
        <f t="shared" si="95"/>
        <v>120.56379264215877</v>
      </c>
      <c r="K78" s="25">
        <f t="shared" si="95"/>
        <v>180.02361066324468</v>
      </c>
      <c r="L78" s="25">
        <f t="shared" si="95"/>
        <v>262.94671610826549</v>
      </c>
      <c r="M78" s="25">
        <f t="shared" si="95"/>
        <v>376.26321407492117</v>
      </c>
      <c r="N78" s="25">
        <f t="shared" si="95"/>
        <v>528.2093603083116</v>
      </c>
      <c r="O78" s="25">
        <f t="shared" si="95"/>
        <v>728.39239729710846</v>
      </c>
      <c r="P78" s="25">
        <f t="shared" si="95"/>
        <v>987.82329839125271</v>
      </c>
      <c r="Q78" s="25">
        <f t="shared" si="95"/>
        <v>1318.9139846869357</v>
      </c>
      <c r="R78" s="25">
        <f t="shared" si="95"/>
        <v>1735.4371602948993</v>
      </c>
      <c r="S78" s="25">
        <f t="shared" si="95"/>
        <v>2252.4485458512268</v>
      </c>
      <c r="T78" s="25">
        <f t="shared" si="95"/>
        <v>2886.1728691502763</v>
      </c>
      <c r="U78" s="25">
        <f t="shared" si="95"/>
        <v>3653.8564037728484</v>
      </c>
      <c r="V78" s="25">
        <f t="shared" si="95"/>
        <v>4573.5900608948878</v>
      </c>
      <c r="W78" s="25">
        <f t="shared" si="95"/>
        <v>5664.1079898800936</v>
      </c>
      <c r="X78" s="25">
        <f t="shared" si="95"/>
        <v>6944.567306296507</v>
      </c>
      <c r="Y78" s="25">
        <f t="shared" si="95"/>
        <v>8434.314939405891</v>
      </c>
      <c r="Z78" s="25">
        <f t="shared" si="95"/>
        <v>10152.647690258667</v>
      </c>
      <c r="AA78" s="25">
        <f t="shared" si="95"/>
        <v>12118.571444628507</v>
      </c>
      <c r="AB78" s="25">
        <f t="shared" si="95"/>
        <v>14350.565129698563</v>
      </c>
      <c r="AC78" s="25">
        <f t="shared" si="95"/>
        <v>16866.354482438663</v>
      </c>
      <c r="AD78" s="25">
        <f t="shared" si="95"/>
        <v>19682.70005460301</v>
      </c>
      <c r="AE78" s="25">
        <f t="shared" si="95"/>
        <v>22815.203157622309</v>
      </c>
      <c r="AF78" s="25">
        <f t="shared" si="95"/>
        <v>26278.132689217662</v>
      </c>
      <c r="AG78" s="25">
        <f t="shared" si="95"/>
        <v>30084.275017121799</v>
      </c>
      <c r="AH78" s="25">
        <f t="shared" si="95"/>
        <v>34244.808352615924</v>
      </c>
      <c r="AI78" s="25">
        <f t="shared" si="95"/>
        <v>38769.202350531596</v>
      </c>
      <c r="AJ78" s="25">
        <f t="shared" si="95"/>
        <v>43665.143039741219</v>
      </c>
      <c r="AK78" s="25">
        <f t="shared" si="95"/>
        <v>48938.482630740509</v>
      </c>
      <c r="AL78" s="25">
        <f t="shared" si="95"/>
        <v>54593.213270643762</v>
      </c>
      <c r="AM78" s="25">
        <f t="shared" si="95"/>
        <v>60631.463423976558</v>
      </c>
      <c r="AN78" s="25">
        <f t="shared" si="95"/>
        <v>67053.515247876392</v>
      </c>
      <c r="AO78" s="25">
        <f t="shared" si="95"/>
        <v>73857.841100014222</v>
      </c>
      <c r="AP78" s="25">
        <f t="shared" si="95"/>
        <v>81041.157160074988</v>
      </c>
      <c r="AQ78" s="25">
        <f t="shared" si="95"/>
        <v>88598.49205425338</v>
      </c>
      <c r="AR78" s="25">
        <f t="shared" si="95"/>
        <v>96523.268338972528</v>
      </c>
      <c r="AS78" s="25">
        <f t="shared" si="95"/>
        <v>104807.39471644325</v>
      </c>
    </row>
    <row r="79" spans="3:45" x14ac:dyDescent="0.25">
      <c r="C79" s="25">
        <f t="shared" si="74"/>
        <v>1175.5690264689679</v>
      </c>
      <c r="E79" s="25">
        <f t="shared" ref="E79:AS79" si="96">(($B49+$B48)/2)*(E49)*$C$3</f>
        <v>2.9316354359698593</v>
      </c>
      <c r="F79" s="25">
        <f t="shared" si="96"/>
        <v>5.2998567436279842</v>
      </c>
      <c r="G79" s="25">
        <f t="shared" si="96"/>
        <v>9.2505211668303389</v>
      </c>
      <c r="H79" s="25">
        <f t="shared" si="96"/>
        <v>15.630072306866971</v>
      </c>
      <c r="I79" s="25">
        <f t="shared" si="96"/>
        <v>25.62645759955906</v>
      </c>
      <c r="J79" s="25">
        <f t="shared" si="96"/>
        <v>40.859740060006366</v>
      </c>
      <c r="K79" s="25">
        <f t="shared" si="96"/>
        <v>63.481196065047207</v>
      </c>
      <c r="L79" s="25">
        <f t="shared" si="96"/>
        <v>96.277593300175823</v>
      </c>
      <c r="M79" s="25">
        <f t="shared" si="96"/>
        <v>142.77654342877088</v>
      </c>
      <c r="N79" s="25">
        <f t="shared" si="96"/>
        <v>207.34826426973996</v>
      </c>
      <c r="O79" s="25">
        <f t="shared" si="96"/>
        <v>295.2988190231398</v>
      </c>
      <c r="P79" s="25">
        <f t="shared" si="96"/>
        <v>412.94994936271314</v>
      </c>
      <c r="Q79" s="25">
        <f t="shared" si="96"/>
        <v>567.70097812514302</v>
      </c>
      <c r="R79" s="25">
        <f t="shared" si="96"/>
        <v>768.06889251049165</v>
      </c>
      <c r="S79" s="25">
        <f t="shared" si="96"/>
        <v>1023.7035760965707</v>
      </c>
      <c r="T79" s="25">
        <f t="shared" si="96"/>
        <v>1345.3761702834211</v>
      </c>
      <c r="U79" s="25">
        <f t="shared" si="96"/>
        <v>1744.9396396521211</v>
      </c>
      <c r="V79" s="25">
        <f t="shared" si="96"/>
        <v>2235.2617196065207</v>
      </c>
      <c r="W79" s="25">
        <f t="shared" si="96"/>
        <v>2830.1314737191865</v>
      </c>
      <c r="X79" s="25">
        <f t="shared" si="96"/>
        <v>3544.1416285462069</v>
      </c>
      <c r="Y79" s="25">
        <f t="shared" si="96"/>
        <v>4392.5496452120606</v>
      </c>
      <c r="Z79" s="25">
        <f t="shared" si="96"/>
        <v>5391.1211032359852</v>
      </c>
      <c r="AA79" s="25">
        <f t="shared" si="96"/>
        <v>6555.959401026561</v>
      </c>
      <c r="AB79" s="25">
        <f t="shared" si="96"/>
        <v>7903.3260186221542</v>
      </c>
      <c r="AC79" s="25">
        <f t="shared" si="96"/>
        <v>9449.4556518074769</v>
      </c>
      <c r="AD79" s="25">
        <f t="shared" si="96"/>
        <v>11210.370430862002</v>
      </c>
      <c r="AE79" s="25">
        <f t="shared" si="96"/>
        <v>13201.697204564633</v>
      </c>
      <c r="AF79" s="25">
        <f t="shared" si="96"/>
        <v>15438.491527784252</v>
      </c>
      <c r="AG79" s="25">
        <f t="shared" si="96"/>
        <v>17935.071565703875</v>
      </c>
      <c r="AH79" s="25">
        <f t="shared" si="96"/>
        <v>20704.864646883037</v>
      </c>
      <c r="AI79" s="25">
        <f t="shared" si="96"/>
        <v>23760.268685531566</v>
      </c>
      <c r="AJ79" s="25">
        <f t="shared" si="96"/>
        <v>27112.530172917366</v>
      </c>
      <c r="AK79" s="25">
        <f t="shared" si="96"/>
        <v>30771.639927729633</v>
      </c>
      <c r="AL79" s="25">
        <f t="shared" si="96"/>
        <v>34746.247310708204</v>
      </c>
      <c r="AM79" s="25">
        <f t="shared" si="96"/>
        <v>39043.593161816687</v>
      </c>
      <c r="AN79" s="25">
        <f t="shared" si="96"/>
        <v>43669.461317291403</v>
      </c>
      <c r="AO79" s="25">
        <f t="shared" si="96"/>
        <v>48628.14821391517</v>
      </c>
      <c r="AP79" s="25">
        <f t="shared" si="96"/>
        <v>53922.449792180196</v>
      </c>
      <c r="AQ79" s="25">
        <f t="shared" si="96"/>
        <v>59553.664668377591</v>
      </c>
      <c r="AR79" s="25">
        <f t="shared" si="96"/>
        <v>65521.61235702983</v>
      </c>
      <c r="AS79" s="25">
        <f t="shared" si="96"/>
        <v>71824.665186321261</v>
      </c>
    </row>
    <row r="80" spans="3:45" x14ac:dyDescent="0.25">
      <c r="C80" s="25">
        <f t="shared" si="74"/>
        <v>521.28402116568213</v>
      </c>
      <c r="E80" s="25">
        <f t="shared" ref="E80:AS80" si="97">(($B50+$B49)/2)*(E50)*$C$3</f>
        <v>0.73879252307840204</v>
      </c>
      <c r="F80" s="25">
        <f t="shared" si="97"/>
        <v>1.4109744225399012</v>
      </c>
      <c r="G80" s="25">
        <f t="shared" si="97"/>
        <v>2.5936327540865278</v>
      </c>
      <c r="H80" s="25">
        <f t="shared" si="97"/>
        <v>4.6018883943910183</v>
      </c>
      <c r="I80" s="25">
        <f t="shared" si="97"/>
        <v>7.9019374744726534</v>
      </c>
      <c r="J80" s="25">
        <f t="shared" si="97"/>
        <v>13.162275822384828</v>
      </c>
      <c r="K80" s="25">
        <f t="shared" si="97"/>
        <v>21.314116825927876</v>
      </c>
      <c r="L80" s="25">
        <f t="shared" si="97"/>
        <v>33.620195861083779</v>
      </c>
      <c r="M80" s="25">
        <f t="shared" si="97"/>
        <v>51.750447355911611</v>
      </c>
      <c r="N80" s="25">
        <f t="shared" si="97"/>
        <v>77.862360495437599</v>
      </c>
      <c r="O80" s="25">
        <f t="shared" si="97"/>
        <v>114.68322954220955</v>
      </c>
      <c r="P80" s="25">
        <f t="shared" si="97"/>
        <v>165.59106828883506</v>
      </c>
      <c r="Q80" s="25">
        <f t="shared" si="97"/>
        <v>234.6906953908956</v>
      </c>
      <c r="R80" s="25">
        <f t="shared" si="97"/>
        <v>326.88144000815987</v>
      </c>
      <c r="S80" s="25">
        <f t="shared" si="97"/>
        <v>447.91306955129784</v>
      </c>
      <c r="T80" s="25">
        <f t="shared" si="97"/>
        <v>604.42688835558477</v>
      </c>
      <c r="U80" s="25">
        <f t="shared" si="97"/>
        <v>803.97947053430391</v>
      </c>
      <c r="V80" s="25">
        <f t="shared" si="97"/>
        <v>1055.0471322969822</v>
      </c>
      <c r="W80" s="25">
        <f t="shared" si="97"/>
        <v>1367.0099741363995</v>
      </c>
      <c r="X80" s="25">
        <f t="shared" si="97"/>
        <v>1750.1150847933288</v>
      </c>
      <c r="Y80" s="25">
        <f t="shared" si="97"/>
        <v>2215.419252398161</v>
      </c>
      <c r="Z80" s="25">
        <f t="shared" si="97"/>
        <v>2774.712234622627</v>
      </c>
      <c r="AA80" s="25">
        <f t="shared" si="97"/>
        <v>3440.4222666375308</v>
      </c>
      <c r="AB80" s="25">
        <f t="shared" si="97"/>
        <v>4225.5060102045582</v>
      </c>
      <c r="AC80" s="25">
        <f t="shared" si="97"/>
        <v>5143.3255538245385</v>
      </c>
      <c r="AD80" s="25">
        <f t="shared" si="97"/>
        <v>6207.5153561341031</v>
      </c>
      <c r="AE80" s="25">
        <f t="shared" si="97"/>
        <v>7431.8421834871097</v>
      </c>
      <c r="AF80" s="25">
        <f t="shared" si="97"/>
        <v>8830.0611339742172</v>
      </c>
      <c r="AG80" s="25">
        <f t="shared" si="97"/>
        <v>10415.770776572692</v>
      </c>
      <c r="AH80" s="25">
        <f t="shared" si="97"/>
        <v>12202.270279070806</v>
      </c>
      <c r="AI80" s="25">
        <f t="shared" si="97"/>
        <v>14202.421169712819</v>
      </c>
      <c r="AJ80" s="25">
        <f t="shared" si="97"/>
        <v>16428.51609173106</v>
      </c>
      <c r="AK80" s="25">
        <f t="shared" si="97"/>
        <v>18892.156584492117</v>
      </c>
      <c r="AL80" s="25">
        <f t="shared" si="97"/>
        <v>21604.141576013877</v>
      </c>
      <c r="AM80" s="25">
        <f t="shared" si="97"/>
        <v>24574.367913554099</v>
      </c>
      <c r="AN80" s="25">
        <f t="shared" si="97"/>
        <v>27811.743904255978</v>
      </c>
      <c r="AO80" s="25">
        <f t="shared" si="97"/>
        <v>31324.116497277399</v>
      </c>
      <c r="AP80" s="25">
        <f t="shared" si="97"/>
        <v>35118.212420189404</v>
      </c>
      <c r="AQ80" s="25">
        <f t="shared" si="97"/>
        <v>39199.593292293663</v>
      </c>
      <c r="AR80" s="25">
        <f t="shared" si="97"/>
        <v>43572.624479884682</v>
      </c>
      <c r="AS80" s="25">
        <f t="shared" si="97"/>
        <v>48240.457235739275</v>
      </c>
    </row>
    <row r="81" spans="2:45" x14ac:dyDescent="0.25">
      <c r="C81" s="25">
        <f t="shared" si="74"/>
        <v>111.34628809720493</v>
      </c>
      <c r="E81" s="25">
        <f t="shared" ref="E81:AS81" si="98">(($B51+$B50)/2)*(E51)*$C$3</f>
        <v>8.7594592059758725E-2</v>
      </c>
      <c r="F81" s="25">
        <f t="shared" si="98"/>
        <v>0.17713771387706245</v>
      </c>
      <c r="G81" s="25">
        <f t="shared" si="98"/>
        <v>0.34365733033281387</v>
      </c>
      <c r="H81" s="25">
        <f t="shared" si="98"/>
        <v>0.64161065816303875</v>
      </c>
      <c r="I81" s="25">
        <f t="shared" si="98"/>
        <v>1.1560482450523324</v>
      </c>
      <c r="J81" s="25">
        <f t="shared" si="98"/>
        <v>2.0153738163330992</v>
      </c>
      <c r="K81" s="25">
        <f t="shared" si="98"/>
        <v>3.4074445357301641</v>
      </c>
      <c r="L81" s="25">
        <f t="shared" si="98"/>
        <v>5.5991931195942257</v>
      </c>
      <c r="M81" s="25">
        <f t="shared" si="98"/>
        <v>8.9597562038634671</v>
      </c>
      <c r="N81" s="25">
        <f t="shared" si="98"/>
        <v>13.986862717110249</v>
      </c>
      <c r="O81" s="25">
        <f t="shared" si="98"/>
        <v>21.335989245583331</v>
      </c>
      <c r="P81" s="25">
        <f t="shared" si="98"/>
        <v>31.851547113586065</v>
      </c>
      <c r="Q81" s="25">
        <f t="shared" si="98"/>
        <v>46.599148397816762</v>
      </c>
      <c r="R81" s="25">
        <f t="shared" si="98"/>
        <v>66.897824017584369</v>
      </c>
      <c r="S81" s="25">
        <f t="shared" si="98"/>
        <v>94.350950712547288</v>
      </c>
      <c r="T81" s="25">
        <f t="shared" si="98"/>
        <v>130.8745945729961</v>
      </c>
      <c r="U81" s="25">
        <f t="shared" si="98"/>
        <v>178.72200022671203</v>
      </c>
      <c r="V81" s="25">
        <f t="shared" si="98"/>
        <v>240.50304473516081</v>
      </c>
      <c r="W81" s="25">
        <f t="shared" si="98"/>
        <v>319.19762651088757</v>
      </c>
      <c r="X81" s="25">
        <f t="shared" si="98"/>
        <v>418.16216121955296</v>
      </c>
      <c r="Y81" s="25">
        <f t="shared" si="98"/>
        <v>541.12859494356064</v>
      </c>
      <c r="Z81" s="25">
        <f t="shared" si="98"/>
        <v>692.19560493726465</v>
      </c>
      <c r="AA81" s="25">
        <f t="shared" si="98"/>
        <v>875.81192533584101</v>
      </c>
      <c r="AB81" s="25">
        <f t="shared" si="98"/>
        <v>1096.7519950535132</v>
      </c>
      <c r="AC81" s="25">
        <f t="shared" si="98"/>
        <v>1360.0843660010021</v>
      </c>
      <c r="AD81" s="25">
        <f t="shared" si="98"/>
        <v>1671.1335219218349</v>
      </c>
      <c r="AE81" s="25">
        <f t="shared" si="98"/>
        <v>2035.4359345331941</v>
      </c>
      <c r="AF81" s="25">
        <f t="shared" si="98"/>
        <v>2458.6913200038985</v>
      </c>
      <c r="AG81" s="25">
        <f t="shared" si="98"/>
        <v>2946.7101532527986</v>
      </c>
      <c r="AH81" s="25">
        <f t="shared" si="98"/>
        <v>3505.3585505604824</v>
      </c>
      <c r="AI81" s="25">
        <f t="shared" si="98"/>
        <v>4140.5016447979651</v>
      </c>
      <c r="AJ81" s="25">
        <f t="shared" si="98"/>
        <v>4857.9465559546616</v>
      </c>
      <c r="AK81" s="25">
        <f t="shared" si="98"/>
        <v>5663.3860073531705</v>
      </c>
      <c r="AL81" s="25">
        <f t="shared" si="98"/>
        <v>6562.3435601898609</v>
      </c>
      <c r="AM81" s="25">
        <f t="shared" si="98"/>
        <v>7560.1213416383835</v>
      </c>
      <c r="AN81" s="25">
        <f t="shared" si="98"/>
        <v>8661.7510300474369</v>
      </c>
      <c r="AO81" s="25">
        <f t="shared" si="98"/>
        <v>9871.9487401784372</v>
      </c>
      <c r="AP81" s="25">
        <f t="shared" si="98"/>
        <v>11195.074326683947</v>
      </c>
      <c r="AQ81" s="25">
        <f t="shared" si="98"/>
        <v>12635.095499364577</v>
      </c>
      <c r="AR81" s="25">
        <f t="shared" si="98"/>
        <v>14195.55702275377</v>
      </c>
      <c r="AS81" s="25">
        <f t="shared" si="98"/>
        <v>15879.555158111072</v>
      </c>
    </row>
    <row r="82" spans="2:45" x14ac:dyDescent="0.25">
      <c r="C82" s="25">
        <f t="shared" si="74"/>
        <v>0</v>
      </c>
      <c r="E82" s="25">
        <f t="shared" ref="E82:AS82" si="99">(($B52+$B51)/2)*(E52)*$C$3</f>
        <v>0</v>
      </c>
      <c r="F82" s="25">
        <f t="shared" si="99"/>
        <v>0</v>
      </c>
      <c r="G82" s="25">
        <f t="shared" si="99"/>
        <v>0</v>
      </c>
      <c r="H82" s="25">
        <f t="shared" si="99"/>
        <v>0</v>
      </c>
      <c r="I82" s="25">
        <f t="shared" si="99"/>
        <v>0</v>
      </c>
      <c r="J82" s="25">
        <f t="shared" si="99"/>
        <v>0</v>
      </c>
      <c r="K82" s="25">
        <f t="shared" si="99"/>
        <v>0</v>
      </c>
      <c r="L82" s="25">
        <f t="shared" si="99"/>
        <v>0</v>
      </c>
      <c r="M82" s="25">
        <f t="shared" si="99"/>
        <v>0</v>
      </c>
      <c r="N82" s="25">
        <f t="shared" si="99"/>
        <v>0</v>
      </c>
      <c r="O82" s="25">
        <f t="shared" si="99"/>
        <v>0</v>
      </c>
      <c r="P82" s="25">
        <f t="shared" si="99"/>
        <v>0</v>
      </c>
      <c r="Q82" s="25">
        <f t="shared" si="99"/>
        <v>0</v>
      </c>
      <c r="R82" s="25">
        <f t="shared" si="99"/>
        <v>0</v>
      </c>
      <c r="S82" s="25">
        <f t="shared" si="99"/>
        <v>0</v>
      </c>
      <c r="T82" s="25">
        <f t="shared" si="99"/>
        <v>0</v>
      </c>
      <c r="U82" s="25">
        <f t="shared" si="99"/>
        <v>0</v>
      </c>
      <c r="V82" s="25">
        <f t="shared" si="99"/>
        <v>0</v>
      </c>
      <c r="W82" s="25">
        <f t="shared" si="99"/>
        <v>0</v>
      </c>
      <c r="X82" s="25">
        <f t="shared" si="99"/>
        <v>0</v>
      </c>
      <c r="Y82" s="25">
        <f t="shared" si="99"/>
        <v>0</v>
      </c>
      <c r="Z82" s="25">
        <f t="shared" si="99"/>
        <v>0</v>
      </c>
      <c r="AA82" s="25">
        <f t="shared" si="99"/>
        <v>0</v>
      </c>
      <c r="AB82" s="25">
        <f t="shared" si="99"/>
        <v>0</v>
      </c>
      <c r="AC82" s="25">
        <f t="shared" si="99"/>
        <v>0</v>
      </c>
      <c r="AD82" s="25">
        <f t="shared" si="99"/>
        <v>0</v>
      </c>
      <c r="AE82" s="25">
        <f t="shared" si="99"/>
        <v>0</v>
      </c>
      <c r="AF82" s="25">
        <f t="shared" si="99"/>
        <v>0</v>
      </c>
      <c r="AG82" s="25">
        <f t="shared" si="99"/>
        <v>0</v>
      </c>
      <c r="AH82" s="25">
        <f t="shared" si="99"/>
        <v>0</v>
      </c>
      <c r="AI82" s="25">
        <f t="shared" si="99"/>
        <v>0</v>
      </c>
      <c r="AJ82" s="25">
        <f t="shared" si="99"/>
        <v>0</v>
      </c>
      <c r="AK82" s="25">
        <f t="shared" si="99"/>
        <v>0</v>
      </c>
      <c r="AL82" s="25">
        <f t="shared" si="99"/>
        <v>0</v>
      </c>
      <c r="AM82" s="25">
        <f t="shared" si="99"/>
        <v>0</v>
      </c>
      <c r="AN82" s="25">
        <f t="shared" si="99"/>
        <v>0</v>
      </c>
      <c r="AO82" s="25">
        <f t="shared" si="99"/>
        <v>0</v>
      </c>
      <c r="AP82" s="25">
        <f t="shared" si="99"/>
        <v>0</v>
      </c>
      <c r="AQ82" s="25">
        <f t="shared" si="99"/>
        <v>0</v>
      </c>
      <c r="AR82" s="25">
        <f t="shared" si="99"/>
        <v>0</v>
      </c>
      <c r="AS82" s="25">
        <f t="shared" si="99"/>
        <v>0</v>
      </c>
    </row>
    <row r="83" spans="2:45" x14ac:dyDescent="0.25">
      <c r="C83" s="25">
        <f t="shared" si="74"/>
        <v>0</v>
      </c>
      <c r="E83" s="25">
        <f t="shared" ref="E83:AS83" si="100">(($B53+$B52)/2)*(E53)*$C$3</f>
        <v>0</v>
      </c>
      <c r="F83" s="25">
        <f t="shared" si="100"/>
        <v>0</v>
      </c>
      <c r="G83" s="25">
        <f t="shared" si="100"/>
        <v>0</v>
      </c>
      <c r="H83" s="25">
        <f t="shared" si="100"/>
        <v>0</v>
      </c>
      <c r="I83" s="25">
        <f t="shared" si="100"/>
        <v>0</v>
      </c>
      <c r="J83" s="25">
        <f t="shared" si="100"/>
        <v>0</v>
      </c>
      <c r="K83" s="25">
        <f t="shared" si="100"/>
        <v>0</v>
      </c>
      <c r="L83" s="25">
        <f t="shared" si="100"/>
        <v>0</v>
      </c>
      <c r="M83" s="25">
        <f t="shared" si="100"/>
        <v>0</v>
      </c>
      <c r="N83" s="25">
        <f t="shared" si="100"/>
        <v>0</v>
      </c>
      <c r="O83" s="25">
        <f t="shared" si="100"/>
        <v>0</v>
      </c>
      <c r="P83" s="25">
        <f t="shared" si="100"/>
        <v>0</v>
      </c>
      <c r="Q83" s="25">
        <f t="shared" si="100"/>
        <v>0</v>
      </c>
      <c r="R83" s="25">
        <f t="shared" si="100"/>
        <v>0</v>
      </c>
      <c r="S83" s="25">
        <f t="shared" si="100"/>
        <v>0</v>
      </c>
      <c r="T83" s="25">
        <f t="shared" si="100"/>
        <v>0</v>
      </c>
      <c r="U83" s="25">
        <f t="shared" si="100"/>
        <v>0</v>
      </c>
      <c r="V83" s="25">
        <f t="shared" si="100"/>
        <v>0</v>
      </c>
      <c r="W83" s="25">
        <f t="shared" si="100"/>
        <v>0</v>
      </c>
      <c r="X83" s="25">
        <f t="shared" si="100"/>
        <v>0</v>
      </c>
      <c r="Y83" s="25">
        <f t="shared" si="100"/>
        <v>0</v>
      </c>
      <c r="Z83" s="25">
        <f t="shared" si="100"/>
        <v>0</v>
      </c>
      <c r="AA83" s="25">
        <f t="shared" si="100"/>
        <v>0</v>
      </c>
      <c r="AB83" s="25">
        <f t="shared" si="100"/>
        <v>0</v>
      </c>
      <c r="AC83" s="25">
        <f t="shared" si="100"/>
        <v>0</v>
      </c>
      <c r="AD83" s="25">
        <f t="shared" si="100"/>
        <v>0</v>
      </c>
      <c r="AE83" s="25">
        <f t="shared" si="100"/>
        <v>0</v>
      </c>
      <c r="AF83" s="25">
        <f t="shared" si="100"/>
        <v>0</v>
      </c>
      <c r="AG83" s="25">
        <f t="shared" si="100"/>
        <v>0</v>
      </c>
      <c r="AH83" s="25">
        <f t="shared" si="100"/>
        <v>0</v>
      </c>
      <c r="AI83" s="25">
        <f t="shared" si="100"/>
        <v>0</v>
      </c>
      <c r="AJ83" s="25">
        <f t="shared" si="100"/>
        <v>0</v>
      </c>
      <c r="AK83" s="25">
        <f t="shared" si="100"/>
        <v>0</v>
      </c>
      <c r="AL83" s="25">
        <f t="shared" si="100"/>
        <v>0</v>
      </c>
      <c r="AM83" s="25">
        <f t="shared" si="100"/>
        <v>0</v>
      </c>
      <c r="AN83" s="25">
        <f t="shared" si="100"/>
        <v>0</v>
      </c>
      <c r="AO83" s="25">
        <f t="shared" si="100"/>
        <v>0</v>
      </c>
      <c r="AP83" s="25">
        <f t="shared" si="100"/>
        <v>0</v>
      </c>
      <c r="AQ83" s="25">
        <f t="shared" si="100"/>
        <v>0</v>
      </c>
      <c r="AR83" s="25">
        <f t="shared" si="100"/>
        <v>0</v>
      </c>
      <c r="AS83" s="25">
        <f t="shared" si="100"/>
        <v>0</v>
      </c>
    </row>
    <row r="84" spans="2:45" x14ac:dyDescent="0.25">
      <c r="C84" s="25">
        <f t="shared" si="74"/>
        <v>0</v>
      </c>
      <c r="E84" s="25">
        <f t="shared" ref="E84:AS84" si="101">(($B54+$B53)/2)*(E54)*$C$3</f>
        <v>0</v>
      </c>
      <c r="F84" s="25">
        <f t="shared" si="101"/>
        <v>0</v>
      </c>
      <c r="G84" s="25">
        <f t="shared" si="101"/>
        <v>0</v>
      </c>
      <c r="H84" s="25">
        <f t="shared" si="101"/>
        <v>0</v>
      </c>
      <c r="I84" s="25">
        <f t="shared" si="101"/>
        <v>0</v>
      </c>
      <c r="J84" s="25">
        <f t="shared" si="101"/>
        <v>0</v>
      </c>
      <c r="K84" s="25">
        <f t="shared" si="101"/>
        <v>0</v>
      </c>
      <c r="L84" s="25">
        <f t="shared" si="101"/>
        <v>0</v>
      </c>
      <c r="M84" s="25">
        <f t="shared" si="101"/>
        <v>0</v>
      </c>
      <c r="N84" s="25">
        <f t="shared" si="101"/>
        <v>0</v>
      </c>
      <c r="O84" s="25">
        <f t="shared" si="101"/>
        <v>0</v>
      </c>
      <c r="P84" s="25">
        <f t="shared" si="101"/>
        <v>0</v>
      </c>
      <c r="Q84" s="25">
        <f t="shared" si="101"/>
        <v>0</v>
      </c>
      <c r="R84" s="25">
        <f t="shared" si="101"/>
        <v>0</v>
      </c>
      <c r="S84" s="25">
        <f t="shared" si="101"/>
        <v>0</v>
      </c>
      <c r="T84" s="25">
        <f t="shared" si="101"/>
        <v>0</v>
      </c>
      <c r="U84" s="25">
        <f t="shared" si="101"/>
        <v>0</v>
      </c>
      <c r="V84" s="25">
        <f t="shared" si="101"/>
        <v>0</v>
      </c>
      <c r="W84" s="25">
        <f t="shared" si="101"/>
        <v>0</v>
      </c>
      <c r="X84" s="25">
        <f t="shared" si="101"/>
        <v>0</v>
      </c>
      <c r="Y84" s="25">
        <f t="shared" si="101"/>
        <v>0</v>
      </c>
      <c r="Z84" s="25">
        <f t="shared" si="101"/>
        <v>0</v>
      </c>
      <c r="AA84" s="25">
        <f t="shared" si="101"/>
        <v>0</v>
      </c>
      <c r="AB84" s="25">
        <f t="shared" si="101"/>
        <v>0</v>
      </c>
      <c r="AC84" s="25">
        <f t="shared" si="101"/>
        <v>0</v>
      </c>
      <c r="AD84" s="25">
        <f t="shared" si="101"/>
        <v>0</v>
      </c>
      <c r="AE84" s="25">
        <f t="shared" si="101"/>
        <v>0</v>
      </c>
      <c r="AF84" s="25">
        <f t="shared" si="101"/>
        <v>0</v>
      </c>
      <c r="AG84" s="25">
        <f t="shared" si="101"/>
        <v>0</v>
      </c>
      <c r="AH84" s="25">
        <f t="shared" si="101"/>
        <v>0</v>
      </c>
      <c r="AI84" s="25">
        <f t="shared" si="101"/>
        <v>0</v>
      </c>
      <c r="AJ84" s="25">
        <f t="shared" si="101"/>
        <v>0</v>
      </c>
      <c r="AK84" s="25">
        <f t="shared" si="101"/>
        <v>0</v>
      </c>
      <c r="AL84" s="25">
        <f t="shared" si="101"/>
        <v>0</v>
      </c>
      <c r="AM84" s="25">
        <f t="shared" si="101"/>
        <v>0</v>
      </c>
      <c r="AN84" s="25">
        <f t="shared" si="101"/>
        <v>0</v>
      </c>
      <c r="AO84" s="25">
        <f t="shared" si="101"/>
        <v>0</v>
      </c>
      <c r="AP84" s="25">
        <f t="shared" si="101"/>
        <v>0</v>
      </c>
      <c r="AQ84" s="25">
        <f t="shared" si="101"/>
        <v>0</v>
      </c>
      <c r="AR84" s="25">
        <f t="shared" si="101"/>
        <v>0</v>
      </c>
      <c r="AS84" s="25">
        <f t="shared" si="101"/>
        <v>0</v>
      </c>
    </row>
    <row r="85" spans="2:45" x14ac:dyDescent="0.25">
      <c r="C85" s="25">
        <f t="shared" si="74"/>
        <v>0</v>
      </c>
      <c r="E85" s="25">
        <f t="shared" ref="E85:AS85" si="102">(($B55+$B54)/2)*(E55)*$C$3</f>
        <v>0</v>
      </c>
      <c r="F85" s="25">
        <f t="shared" si="102"/>
        <v>0</v>
      </c>
      <c r="G85" s="25">
        <f t="shared" si="102"/>
        <v>0</v>
      </c>
      <c r="H85" s="25">
        <f t="shared" si="102"/>
        <v>0</v>
      </c>
      <c r="I85" s="25">
        <f t="shared" si="102"/>
        <v>0</v>
      </c>
      <c r="J85" s="25">
        <f t="shared" si="102"/>
        <v>0</v>
      </c>
      <c r="K85" s="25">
        <f t="shared" si="102"/>
        <v>0</v>
      </c>
      <c r="L85" s="25">
        <f t="shared" si="102"/>
        <v>0</v>
      </c>
      <c r="M85" s="25">
        <f t="shared" si="102"/>
        <v>0</v>
      </c>
      <c r="N85" s="25">
        <f t="shared" si="102"/>
        <v>0</v>
      </c>
      <c r="O85" s="25">
        <f t="shared" si="102"/>
        <v>0</v>
      </c>
      <c r="P85" s="25">
        <f t="shared" si="102"/>
        <v>0</v>
      </c>
      <c r="Q85" s="25">
        <f t="shared" si="102"/>
        <v>0</v>
      </c>
      <c r="R85" s="25">
        <f t="shared" si="102"/>
        <v>0</v>
      </c>
      <c r="S85" s="25">
        <f t="shared" si="102"/>
        <v>0</v>
      </c>
      <c r="T85" s="25">
        <f t="shared" si="102"/>
        <v>0</v>
      </c>
      <c r="U85" s="25">
        <f t="shared" si="102"/>
        <v>0</v>
      </c>
      <c r="V85" s="25">
        <f t="shared" si="102"/>
        <v>0</v>
      </c>
      <c r="W85" s="25">
        <f t="shared" si="102"/>
        <v>0</v>
      </c>
      <c r="X85" s="25">
        <f t="shared" si="102"/>
        <v>0</v>
      </c>
      <c r="Y85" s="25">
        <f t="shared" si="102"/>
        <v>0</v>
      </c>
      <c r="Z85" s="25">
        <f t="shared" si="102"/>
        <v>0</v>
      </c>
      <c r="AA85" s="25">
        <f t="shared" si="102"/>
        <v>0</v>
      </c>
      <c r="AB85" s="25">
        <f t="shared" si="102"/>
        <v>0</v>
      </c>
      <c r="AC85" s="25">
        <f t="shared" si="102"/>
        <v>0</v>
      </c>
      <c r="AD85" s="25">
        <f t="shared" si="102"/>
        <v>0</v>
      </c>
      <c r="AE85" s="25">
        <f t="shared" si="102"/>
        <v>0</v>
      </c>
      <c r="AF85" s="25">
        <f t="shared" si="102"/>
        <v>0</v>
      </c>
      <c r="AG85" s="25">
        <f t="shared" si="102"/>
        <v>0</v>
      </c>
      <c r="AH85" s="25">
        <f t="shared" si="102"/>
        <v>0</v>
      </c>
      <c r="AI85" s="25">
        <f t="shared" si="102"/>
        <v>0</v>
      </c>
      <c r="AJ85" s="25">
        <f t="shared" si="102"/>
        <v>0</v>
      </c>
      <c r="AK85" s="25">
        <f t="shared" si="102"/>
        <v>0</v>
      </c>
      <c r="AL85" s="25">
        <f t="shared" si="102"/>
        <v>0</v>
      </c>
      <c r="AM85" s="25">
        <f t="shared" si="102"/>
        <v>0</v>
      </c>
      <c r="AN85" s="25">
        <f t="shared" si="102"/>
        <v>0</v>
      </c>
      <c r="AO85" s="25">
        <f t="shared" si="102"/>
        <v>0</v>
      </c>
      <c r="AP85" s="25">
        <f t="shared" si="102"/>
        <v>0</v>
      </c>
      <c r="AQ85" s="25">
        <f t="shared" si="102"/>
        <v>0</v>
      </c>
      <c r="AR85" s="25">
        <f t="shared" si="102"/>
        <v>0</v>
      </c>
      <c r="AS85" s="25">
        <f t="shared" si="102"/>
        <v>0</v>
      </c>
    </row>
    <row r="86" spans="2:45" x14ac:dyDescent="0.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c r="AQ86" s="25"/>
      <c r="AR86" s="25"/>
      <c r="AS86" s="25"/>
    </row>
    <row r="95" spans="2:45" x14ac:dyDescent="0.25">
      <c r="B95" s="36" t="s">
        <v>154</v>
      </c>
      <c r="C95" s="36"/>
      <c r="D95" s="36"/>
      <c r="E95" s="36"/>
      <c r="F95" s="36"/>
      <c r="G95" s="36"/>
    </row>
    <row r="96" spans="2:45" x14ac:dyDescent="0.25">
      <c r="B96" s="27" t="s">
        <v>155</v>
      </c>
    </row>
    <row r="98" spans="2:2" x14ac:dyDescent="0.25">
      <c r="B98" s="27" t="s">
        <v>156</v>
      </c>
    </row>
  </sheetData>
  <hyperlinks>
    <hyperlink ref="A1" r:id="rId1" xr:uid="{035F6434-B50F-42D1-B8CC-C763C3B46900}"/>
    <hyperlink ref="A2" r:id="rId2" xr:uid="{7FEA347F-5890-459E-9A85-0930D075D1B1}"/>
    <hyperlink ref="B96" r:id="rId3" xr:uid="{E2424F84-8788-449C-AD71-B6440C57795A}"/>
    <hyperlink ref="B98" r:id="rId4" xr:uid="{5745D0C6-D145-42DD-9276-826AEAE04C6C}"/>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12429-F789-403D-BB8E-F0D3BBD2E98F}">
  <dimension ref="A1:AS98"/>
  <sheetViews>
    <sheetView topLeftCell="A24" zoomScale="85" zoomScaleNormal="85" workbookViewId="0">
      <selection activeCell="B26" sqref="B26:B55"/>
    </sheetView>
  </sheetViews>
  <sheetFormatPr defaultRowHeight="15" x14ac:dyDescent="0.25"/>
  <cols>
    <col min="2" max="2" width="19.140625" customWidth="1"/>
    <col min="3" max="3" width="10.140625" customWidth="1"/>
    <col min="5" max="45" width="10" customWidth="1"/>
  </cols>
  <sheetData>
    <row r="1" spans="1:45" x14ac:dyDescent="0.25">
      <c r="A1" s="27" t="s">
        <v>103</v>
      </c>
    </row>
    <row r="2" spans="1:45" x14ac:dyDescent="0.25">
      <c r="A2" s="27" t="s">
        <v>108</v>
      </c>
    </row>
    <row r="3" spans="1:45" x14ac:dyDescent="0.25">
      <c r="A3" s="27"/>
      <c r="B3" t="s">
        <v>107</v>
      </c>
      <c r="C3" s="26">
        <f>24*365</f>
        <v>8760</v>
      </c>
    </row>
    <row r="4" spans="1:45" x14ac:dyDescent="0.25">
      <c r="B4" t="s">
        <v>183</v>
      </c>
      <c r="C4" s="26">
        <v>100</v>
      </c>
    </row>
    <row r="5" spans="1:45" x14ac:dyDescent="0.25">
      <c r="B5" t="s">
        <v>153</v>
      </c>
      <c r="C5" s="26">
        <v>0.1</v>
      </c>
    </row>
    <row r="7" spans="1:45" x14ac:dyDescent="0.25">
      <c r="B7" t="s">
        <v>187</v>
      </c>
      <c r="C7" s="26">
        <v>0.8</v>
      </c>
    </row>
    <row r="9" spans="1:45" x14ac:dyDescent="0.25">
      <c r="B9" t="s">
        <v>163</v>
      </c>
      <c r="C9" s="26">
        <v>5</v>
      </c>
      <c r="E9">
        <v>5</v>
      </c>
      <c r="F9">
        <f>ROUND(E9+0.1,1)</f>
        <v>5.0999999999999996</v>
      </c>
      <c r="G9">
        <f t="shared" ref="G9:AS9" si="0">ROUND(F9+0.1,1)</f>
        <v>5.2</v>
      </c>
      <c r="H9">
        <f t="shared" si="0"/>
        <v>5.3</v>
      </c>
      <c r="I9">
        <f t="shared" si="0"/>
        <v>5.4</v>
      </c>
      <c r="J9">
        <f t="shared" si="0"/>
        <v>5.5</v>
      </c>
      <c r="K9">
        <f t="shared" si="0"/>
        <v>5.6</v>
      </c>
      <c r="L9">
        <f t="shared" si="0"/>
        <v>5.7</v>
      </c>
      <c r="M9">
        <f t="shared" si="0"/>
        <v>5.8</v>
      </c>
      <c r="N9">
        <f t="shared" si="0"/>
        <v>5.9</v>
      </c>
      <c r="O9">
        <f t="shared" si="0"/>
        <v>6</v>
      </c>
      <c r="P9">
        <f t="shared" si="0"/>
        <v>6.1</v>
      </c>
      <c r="Q9">
        <f t="shared" si="0"/>
        <v>6.2</v>
      </c>
      <c r="R9">
        <f t="shared" si="0"/>
        <v>6.3</v>
      </c>
      <c r="S9">
        <f t="shared" si="0"/>
        <v>6.4</v>
      </c>
      <c r="T9">
        <f t="shared" si="0"/>
        <v>6.5</v>
      </c>
      <c r="U9">
        <f t="shared" si="0"/>
        <v>6.6</v>
      </c>
      <c r="V9">
        <f t="shared" si="0"/>
        <v>6.7</v>
      </c>
      <c r="W9">
        <f t="shared" si="0"/>
        <v>6.8</v>
      </c>
      <c r="X9">
        <f t="shared" si="0"/>
        <v>6.9</v>
      </c>
      <c r="Y9">
        <f t="shared" si="0"/>
        <v>7</v>
      </c>
      <c r="Z9">
        <f t="shared" si="0"/>
        <v>7.1</v>
      </c>
      <c r="AA9">
        <f t="shared" si="0"/>
        <v>7.2</v>
      </c>
      <c r="AB9">
        <f t="shared" si="0"/>
        <v>7.3</v>
      </c>
      <c r="AC9">
        <f t="shared" si="0"/>
        <v>7.4</v>
      </c>
      <c r="AD9">
        <f t="shared" si="0"/>
        <v>7.5</v>
      </c>
      <c r="AE9">
        <f t="shared" si="0"/>
        <v>7.6</v>
      </c>
      <c r="AF9">
        <f t="shared" si="0"/>
        <v>7.7</v>
      </c>
      <c r="AG9">
        <f t="shared" si="0"/>
        <v>7.8</v>
      </c>
      <c r="AH9">
        <f t="shared" si="0"/>
        <v>7.9</v>
      </c>
      <c r="AI9">
        <f t="shared" si="0"/>
        <v>8</v>
      </c>
      <c r="AJ9">
        <f t="shared" si="0"/>
        <v>8.1</v>
      </c>
      <c r="AK9">
        <f t="shared" si="0"/>
        <v>8.1999999999999993</v>
      </c>
      <c r="AL9">
        <f t="shared" si="0"/>
        <v>8.3000000000000007</v>
      </c>
      <c r="AM9">
        <f t="shared" si="0"/>
        <v>8.4</v>
      </c>
      <c r="AN9">
        <f t="shared" si="0"/>
        <v>8.5</v>
      </c>
      <c r="AO9">
        <f t="shared" si="0"/>
        <v>8.6</v>
      </c>
      <c r="AP9">
        <f t="shared" si="0"/>
        <v>8.6999999999999993</v>
      </c>
      <c r="AQ9">
        <f t="shared" si="0"/>
        <v>8.8000000000000007</v>
      </c>
      <c r="AR9">
        <f t="shared" si="0"/>
        <v>8.9</v>
      </c>
      <c r="AS9">
        <f t="shared" si="0"/>
        <v>9</v>
      </c>
    </row>
    <row r="10" spans="1:45" x14ac:dyDescent="0.25">
      <c r="B10" t="s">
        <v>180</v>
      </c>
      <c r="C10" s="26">
        <f>'reference yield'!C20</f>
        <v>6.6805014347429177</v>
      </c>
      <c r="D10" s="28"/>
      <c r="E10" s="20">
        <f>E9*(LN(($C$16/$C$5))/LN(($C$4/$C$5)))</f>
        <v>5.178683282746448</v>
      </c>
      <c r="F10" s="20">
        <f t="shared" ref="F10:AS10" si="1">F9*(LN(($C$16/$C$5))/LN(($C$4/$C$5)))</f>
        <v>5.2822569484013764</v>
      </c>
      <c r="G10" s="20">
        <f t="shared" si="1"/>
        <v>5.3858306140563057</v>
      </c>
      <c r="H10" s="20">
        <f t="shared" si="1"/>
        <v>5.489404279711235</v>
      </c>
      <c r="I10" s="20">
        <f t="shared" si="1"/>
        <v>5.5929779453661643</v>
      </c>
      <c r="J10" s="20">
        <f t="shared" si="1"/>
        <v>5.6965516110210928</v>
      </c>
      <c r="K10" s="20">
        <f t="shared" si="1"/>
        <v>5.8001252766760212</v>
      </c>
      <c r="L10" s="20">
        <f t="shared" si="1"/>
        <v>5.9036989423309505</v>
      </c>
      <c r="M10" s="20">
        <f t="shared" si="1"/>
        <v>6.0072726079858798</v>
      </c>
      <c r="N10" s="20">
        <f t="shared" si="1"/>
        <v>6.1108462736408091</v>
      </c>
      <c r="O10" s="20">
        <f t="shared" si="1"/>
        <v>6.2144199392957375</v>
      </c>
      <c r="P10" s="20">
        <f t="shared" si="1"/>
        <v>6.317993604950666</v>
      </c>
      <c r="Q10" s="20">
        <f t="shared" si="1"/>
        <v>6.4215672706055953</v>
      </c>
      <c r="R10" s="20">
        <f t="shared" si="1"/>
        <v>6.5251409362605246</v>
      </c>
      <c r="S10" s="20">
        <f t="shared" si="1"/>
        <v>6.6287146019154539</v>
      </c>
      <c r="T10" s="20">
        <f t="shared" si="1"/>
        <v>6.7322882675703823</v>
      </c>
      <c r="U10" s="20">
        <f t="shared" si="1"/>
        <v>6.8358619332253108</v>
      </c>
      <c r="V10" s="20">
        <f t="shared" si="1"/>
        <v>6.9394355988802401</v>
      </c>
      <c r="W10" s="20">
        <f t="shared" si="1"/>
        <v>7.0430092645351694</v>
      </c>
      <c r="X10" s="20">
        <f t="shared" si="1"/>
        <v>7.1465829301900987</v>
      </c>
      <c r="Y10" s="20">
        <f t="shared" si="1"/>
        <v>7.2501565958450271</v>
      </c>
      <c r="Z10" s="20">
        <f t="shared" si="1"/>
        <v>7.3537302614999556</v>
      </c>
      <c r="AA10" s="20">
        <f t="shared" si="1"/>
        <v>7.4573039271548849</v>
      </c>
      <c r="AB10" s="20">
        <f t="shared" si="1"/>
        <v>7.5608775928098142</v>
      </c>
      <c r="AC10" s="20">
        <f t="shared" si="1"/>
        <v>7.6644512584647435</v>
      </c>
      <c r="AD10" s="20">
        <f t="shared" si="1"/>
        <v>7.7680249241196719</v>
      </c>
      <c r="AE10" s="20">
        <f t="shared" si="1"/>
        <v>7.8715985897746004</v>
      </c>
      <c r="AF10" s="20">
        <f t="shared" si="1"/>
        <v>7.9751722554295297</v>
      </c>
      <c r="AG10" s="20">
        <f t="shared" si="1"/>
        <v>8.0787459210844581</v>
      </c>
      <c r="AH10" s="20">
        <f t="shared" si="1"/>
        <v>8.1823195867393874</v>
      </c>
      <c r="AI10" s="20">
        <f t="shared" si="1"/>
        <v>8.2858932523943167</v>
      </c>
      <c r="AJ10" s="20">
        <f t="shared" si="1"/>
        <v>8.389466918049246</v>
      </c>
      <c r="AK10" s="20">
        <f t="shared" si="1"/>
        <v>8.4930405837041736</v>
      </c>
      <c r="AL10" s="20">
        <f t="shared" si="1"/>
        <v>8.5966142493591047</v>
      </c>
      <c r="AM10" s="20">
        <f t="shared" si="1"/>
        <v>8.7001879150140322</v>
      </c>
      <c r="AN10" s="20">
        <f t="shared" si="1"/>
        <v>8.8037615806689615</v>
      </c>
      <c r="AO10" s="20">
        <f t="shared" si="1"/>
        <v>8.9073352463238908</v>
      </c>
      <c r="AP10" s="20">
        <f t="shared" si="1"/>
        <v>9.0109089119788184</v>
      </c>
      <c r="AQ10" s="20">
        <f t="shared" si="1"/>
        <v>9.1144825776337495</v>
      </c>
      <c r="AR10" s="20">
        <f t="shared" si="1"/>
        <v>9.218056243288677</v>
      </c>
      <c r="AS10" s="20">
        <f t="shared" si="1"/>
        <v>9.3216299089436063</v>
      </c>
    </row>
    <row r="11" spans="1:45" x14ac:dyDescent="0.25">
      <c r="D11" s="28"/>
    </row>
    <row r="12" spans="1:45" x14ac:dyDescent="0.25">
      <c r="B12" t="s">
        <v>98</v>
      </c>
      <c r="C12" s="26">
        <v>2</v>
      </c>
      <c r="D12" s="28"/>
      <c r="E12" s="26">
        <v>2</v>
      </c>
      <c r="F12" s="26">
        <v>2</v>
      </c>
      <c r="G12" s="26">
        <v>2</v>
      </c>
      <c r="H12" s="26">
        <v>2</v>
      </c>
      <c r="I12" s="26">
        <v>2</v>
      </c>
      <c r="J12" s="26">
        <v>2</v>
      </c>
      <c r="K12" s="26">
        <v>2</v>
      </c>
      <c r="L12" s="26">
        <v>2</v>
      </c>
      <c r="M12" s="26">
        <v>2</v>
      </c>
      <c r="N12" s="26">
        <v>2</v>
      </c>
      <c r="O12" s="26">
        <v>2</v>
      </c>
      <c r="P12" s="26">
        <v>2</v>
      </c>
      <c r="Q12" s="26">
        <v>2</v>
      </c>
      <c r="R12" s="26">
        <v>2</v>
      </c>
      <c r="S12" s="26">
        <v>2</v>
      </c>
      <c r="T12" s="26">
        <v>2</v>
      </c>
      <c r="U12" s="26">
        <v>2</v>
      </c>
      <c r="V12" s="26">
        <v>2</v>
      </c>
      <c r="W12" s="26">
        <v>2</v>
      </c>
      <c r="X12" s="26">
        <v>2</v>
      </c>
      <c r="Y12" s="26">
        <v>2</v>
      </c>
      <c r="Z12" s="26">
        <v>2</v>
      </c>
      <c r="AA12" s="26">
        <v>2</v>
      </c>
      <c r="AB12" s="26">
        <v>2</v>
      </c>
      <c r="AC12" s="26">
        <v>2</v>
      </c>
      <c r="AD12" s="26">
        <v>2</v>
      </c>
      <c r="AE12" s="26">
        <v>2</v>
      </c>
      <c r="AF12" s="26">
        <v>2</v>
      </c>
      <c r="AG12" s="26">
        <v>2</v>
      </c>
      <c r="AH12" s="26">
        <v>2</v>
      </c>
      <c r="AI12" s="26">
        <v>2</v>
      </c>
      <c r="AJ12" s="26">
        <v>2</v>
      </c>
      <c r="AK12" s="26">
        <v>2</v>
      </c>
      <c r="AL12" s="26">
        <v>2</v>
      </c>
      <c r="AM12" s="26">
        <v>2</v>
      </c>
      <c r="AN12" s="26">
        <v>2</v>
      </c>
      <c r="AO12" s="26">
        <v>2</v>
      </c>
      <c r="AP12" s="26">
        <v>2</v>
      </c>
      <c r="AQ12" s="26">
        <v>2</v>
      </c>
      <c r="AR12" s="26">
        <v>2</v>
      </c>
      <c r="AS12" s="26">
        <v>2</v>
      </c>
    </row>
    <row r="13" spans="1:45" x14ac:dyDescent="0.25">
      <c r="B13" t="s">
        <v>105</v>
      </c>
      <c r="C13" s="26">
        <v>1.1200000000000001</v>
      </c>
      <c r="D13" s="28"/>
      <c r="E13" s="26">
        <v>1.1200000000000001</v>
      </c>
      <c r="F13" s="26">
        <v>1.1200000000000001</v>
      </c>
      <c r="G13" s="26">
        <v>1.1200000000000001</v>
      </c>
      <c r="H13" s="26">
        <v>1.1200000000000001</v>
      </c>
      <c r="I13" s="26">
        <v>1.1200000000000001</v>
      </c>
      <c r="J13" s="26">
        <v>1.1200000000000001</v>
      </c>
      <c r="K13" s="26">
        <v>1.1200000000000001</v>
      </c>
      <c r="L13" s="26">
        <v>1.1200000000000001</v>
      </c>
      <c r="M13" s="26">
        <v>1.1200000000000001</v>
      </c>
      <c r="N13" s="26">
        <v>1.1200000000000001</v>
      </c>
      <c r="O13" s="26">
        <v>1.1200000000000001</v>
      </c>
      <c r="P13" s="26">
        <v>1.1200000000000001</v>
      </c>
      <c r="Q13" s="26">
        <v>1.1200000000000001</v>
      </c>
      <c r="R13" s="26">
        <v>1.1200000000000001</v>
      </c>
      <c r="S13" s="26">
        <v>1.1200000000000001</v>
      </c>
      <c r="T13" s="26">
        <v>1.1200000000000001</v>
      </c>
      <c r="U13" s="26">
        <v>1.1200000000000001</v>
      </c>
      <c r="V13" s="26">
        <v>1.1200000000000001</v>
      </c>
      <c r="W13" s="26">
        <v>1.1200000000000001</v>
      </c>
      <c r="X13" s="26">
        <v>1.1200000000000001</v>
      </c>
      <c r="Y13" s="26">
        <v>1.1200000000000001</v>
      </c>
      <c r="Z13" s="26">
        <v>1.1200000000000001</v>
      </c>
      <c r="AA13" s="26">
        <v>1.1200000000000001</v>
      </c>
      <c r="AB13" s="26">
        <v>1.1200000000000001</v>
      </c>
      <c r="AC13" s="26">
        <v>1.1200000000000001</v>
      </c>
      <c r="AD13" s="26">
        <v>1.1200000000000001</v>
      </c>
      <c r="AE13" s="26">
        <v>1.1200000000000001</v>
      </c>
      <c r="AF13" s="26">
        <v>1.1200000000000001</v>
      </c>
      <c r="AG13" s="26">
        <v>1.1200000000000001</v>
      </c>
      <c r="AH13" s="26">
        <v>1.1200000000000001</v>
      </c>
      <c r="AI13" s="26">
        <v>1.1200000000000001</v>
      </c>
      <c r="AJ13" s="26">
        <v>1.1200000000000001</v>
      </c>
      <c r="AK13" s="26">
        <v>1.1200000000000001</v>
      </c>
      <c r="AL13" s="26">
        <v>1.1200000000000001</v>
      </c>
      <c r="AM13" s="26">
        <v>1.1200000000000001</v>
      </c>
      <c r="AN13" s="26">
        <v>1.1200000000000001</v>
      </c>
      <c r="AO13" s="26">
        <v>1.1200000000000001</v>
      </c>
      <c r="AP13" s="26">
        <v>1.1200000000000001</v>
      </c>
      <c r="AQ13" s="26">
        <v>1.1200000000000001</v>
      </c>
      <c r="AR13" s="26">
        <v>1.1200000000000001</v>
      </c>
      <c r="AS13" s="26">
        <v>1.1200000000000001</v>
      </c>
    </row>
    <row r="14" spans="1:45" x14ac:dyDescent="0.25">
      <c r="B14" t="s">
        <v>106</v>
      </c>
      <c r="C14" s="28">
        <f>C10*C13</f>
        <v>7.4821616069120687</v>
      </c>
      <c r="D14" s="28"/>
      <c r="E14" s="28">
        <f t="shared" ref="E14:AS14" si="2">E10*E13</f>
        <v>5.8001252766760221</v>
      </c>
      <c r="F14" s="28">
        <f t="shared" si="2"/>
        <v>5.9161277822095419</v>
      </c>
      <c r="G14" s="28">
        <f t="shared" si="2"/>
        <v>6.0321302877430627</v>
      </c>
      <c r="H14" s="28">
        <f t="shared" si="2"/>
        <v>6.1481327932765835</v>
      </c>
      <c r="I14" s="28">
        <f t="shared" si="2"/>
        <v>6.2641352988101042</v>
      </c>
      <c r="J14" s="28">
        <f t="shared" si="2"/>
        <v>6.3801378043436241</v>
      </c>
      <c r="K14" s="28">
        <f t="shared" si="2"/>
        <v>6.496140309877144</v>
      </c>
      <c r="L14" s="28">
        <f t="shared" si="2"/>
        <v>6.6121428154106656</v>
      </c>
      <c r="M14" s="28">
        <f t="shared" si="2"/>
        <v>6.7281453209441864</v>
      </c>
      <c r="N14" s="28">
        <f t="shared" si="2"/>
        <v>6.8441478264777071</v>
      </c>
      <c r="O14" s="28">
        <f t="shared" si="2"/>
        <v>6.960150332011227</v>
      </c>
      <c r="P14" s="28">
        <f t="shared" si="2"/>
        <v>7.0761528375447469</v>
      </c>
      <c r="Q14" s="28">
        <f t="shared" si="2"/>
        <v>7.1921553430782676</v>
      </c>
      <c r="R14" s="28">
        <f t="shared" si="2"/>
        <v>7.3081578486117884</v>
      </c>
      <c r="S14" s="28">
        <f t="shared" si="2"/>
        <v>7.4241603541453092</v>
      </c>
      <c r="T14" s="28">
        <f t="shared" si="2"/>
        <v>7.540162859678829</v>
      </c>
      <c r="U14" s="28">
        <f t="shared" si="2"/>
        <v>7.6561653652123489</v>
      </c>
      <c r="V14" s="28">
        <f t="shared" si="2"/>
        <v>7.7721678707458697</v>
      </c>
      <c r="W14" s="28">
        <f t="shared" si="2"/>
        <v>7.8881703762793904</v>
      </c>
      <c r="X14" s="28">
        <f t="shared" si="2"/>
        <v>8.0041728818129112</v>
      </c>
      <c r="Y14" s="28">
        <f t="shared" si="2"/>
        <v>8.120175387346432</v>
      </c>
      <c r="Z14" s="28">
        <f t="shared" si="2"/>
        <v>8.2361778928799509</v>
      </c>
      <c r="AA14" s="28">
        <f t="shared" si="2"/>
        <v>8.3521803984134717</v>
      </c>
      <c r="AB14" s="28">
        <f t="shared" si="2"/>
        <v>8.4681829039469925</v>
      </c>
      <c r="AC14" s="28">
        <f t="shared" si="2"/>
        <v>8.5841854094805132</v>
      </c>
      <c r="AD14" s="28">
        <f t="shared" si="2"/>
        <v>8.700187915014034</v>
      </c>
      <c r="AE14" s="28">
        <f t="shared" si="2"/>
        <v>8.816190420547553</v>
      </c>
      <c r="AF14" s="28">
        <f t="shared" si="2"/>
        <v>8.9321929260810737</v>
      </c>
      <c r="AG14" s="28">
        <f t="shared" si="2"/>
        <v>9.0481954316145945</v>
      </c>
      <c r="AH14" s="28">
        <f t="shared" si="2"/>
        <v>9.1641979371481153</v>
      </c>
      <c r="AI14" s="28">
        <f t="shared" si="2"/>
        <v>9.280200442681636</v>
      </c>
      <c r="AJ14" s="28">
        <f t="shared" si="2"/>
        <v>9.3962029482151568</v>
      </c>
      <c r="AK14" s="28">
        <f t="shared" si="2"/>
        <v>9.5122054537486758</v>
      </c>
      <c r="AL14" s="28">
        <f t="shared" si="2"/>
        <v>9.6282079592821983</v>
      </c>
      <c r="AM14" s="28">
        <f t="shared" si="2"/>
        <v>9.7442104648157173</v>
      </c>
      <c r="AN14" s="28">
        <f t="shared" si="2"/>
        <v>9.860212970349238</v>
      </c>
      <c r="AO14" s="28">
        <f t="shared" si="2"/>
        <v>9.9762154758827588</v>
      </c>
      <c r="AP14" s="28">
        <f t="shared" si="2"/>
        <v>10.092217981416278</v>
      </c>
      <c r="AQ14" s="28">
        <f t="shared" si="2"/>
        <v>10.2082204869498</v>
      </c>
      <c r="AR14" s="28">
        <f t="shared" si="2"/>
        <v>10.324222992483319</v>
      </c>
      <c r="AS14" s="28">
        <f t="shared" si="2"/>
        <v>10.44022549801684</v>
      </c>
    </row>
    <row r="15" spans="1:45" x14ac:dyDescent="0.25">
      <c r="D15" s="28"/>
    </row>
    <row r="16" spans="1:45" x14ac:dyDescent="0.25">
      <c r="B16" t="s">
        <v>181</v>
      </c>
      <c r="C16">
        <v>128</v>
      </c>
      <c r="D16" s="28"/>
      <c r="E16">
        <v>128</v>
      </c>
      <c r="F16">
        <v>128</v>
      </c>
      <c r="G16">
        <v>128</v>
      </c>
      <c r="H16">
        <v>128</v>
      </c>
      <c r="I16">
        <v>128</v>
      </c>
      <c r="J16">
        <v>128</v>
      </c>
      <c r="K16">
        <v>128</v>
      </c>
      <c r="L16">
        <v>128</v>
      </c>
      <c r="M16">
        <v>128</v>
      </c>
      <c r="N16">
        <v>128</v>
      </c>
      <c r="O16">
        <v>128</v>
      </c>
      <c r="P16">
        <v>128</v>
      </c>
      <c r="Q16">
        <v>128</v>
      </c>
      <c r="R16">
        <v>128</v>
      </c>
      <c r="S16">
        <v>128</v>
      </c>
      <c r="T16">
        <v>128</v>
      </c>
      <c r="U16">
        <v>128</v>
      </c>
      <c r="V16">
        <v>128</v>
      </c>
      <c r="W16">
        <v>128</v>
      </c>
      <c r="X16">
        <v>128</v>
      </c>
      <c r="Y16">
        <v>128</v>
      </c>
      <c r="Z16">
        <v>128</v>
      </c>
      <c r="AA16">
        <v>128</v>
      </c>
      <c r="AB16">
        <v>128</v>
      </c>
      <c r="AC16">
        <v>128</v>
      </c>
      <c r="AD16">
        <v>128</v>
      </c>
      <c r="AE16">
        <v>128</v>
      </c>
      <c r="AF16">
        <v>128</v>
      </c>
      <c r="AG16">
        <v>128</v>
      </c>
      <c r="AH16">
        <v>128</v>
      </c>
      <c r="AI16">
        <v>128</v>
      </c>
      <c r="AJ16">
        <v>128</v>
      </c>
      <c r="AK16">
        <v>128</v>
      </c>
      <c r="AL16">
        <v>128</v>
      </c>
      <c r="AM16">
        <v>128</v>
      </c>
      <c r="AN16">
        <v>128</v>
      </c>
      <c r="AO16">
        <v>128</v>
      </c>
      <c r="AP16">
        <v>128</v>
      </c>
      <c r="AQ16">
        <v>128</v>
      </c>
      <c r="AR16">
        <v>128</v>
      </c>
      <c r="AS16">
        <v>128</v>
      </c>
    </row>
    <row r="17" spans="1:45" x14ac:dyDescent="0.25">
      <c r="B17" t="s">
        <v>182</v>
      </c>
      <c r="C17">
        <v>3</v>
      </c>
      <c r="D17" s="28"/>
      <c r="E17">
        <v>3</v>
      </c>
      <c r="F17">
        <v>3</v>
      </c>
      <c r="G17">
        <v>3</v>
      </c>
      <c r="H17">
        <v>3</v>
      </c>
      <c r="I17">
        <v>3</v>
      </c>
      <c r="J17">
        <v>3</v>
      </c>
      <c r="K17">
        <v>3</v>
      </c>
      <c r="L17">
        <v>3</v>
      </c>
      <c r="M17">
        <v>3</v>
      </c>
      <c r="N17">
        <v>3</v>
      </c>
      <c r="O17">
        <v>3</v>
      </c>
      <c r="P17">
        <v>3</v>
      </c>
      <c r="Q17">
        <v>3</v>
      </c>
      <c r="R17">
        <v>3</v>
      </c>
      <c r="S17">
        <v>3</v>
      </c>
      <c r="T17">
        <v>3</v>
      </c>
      <c r="U17">
        <v>3</v>
      </c>
      <c r="V17">
        <v>3</v>
      </c>
      <c r="W17">
        <v>3</v>
      </c>
      <c r="X17">
        <v>3</v>
      </c>
      <c r="Y17">
        <v>3</v>
      </c>
      <c r="Z17">
        <v>3</v>
      </c>
      <c r="AA17">
        <v>3</v>
      </c>
      <c r="AB17">
        <v>3</v>
      </c>
      <c r="AC17">
        <v>3</v>
      </c>
      <c r="AD17">
        <v>3</v>
      </c>
      <c r="AE17">
        <v>3</v>
      </c>
      <c r="AF17">
        <v>3</v>
      </c>
      <c r="AG17">
        <v>3</v>
      </c>
      <c r="AH17">
        <v>3</v>
      </c>
      <c r="AI17">
        <v>3</v>
      </c>
      <c r="AJ17">
        <v>3</v>
      </c>
      <c r="AK17">
        <v>3</v>
      </c>
      <c r="AL17">
        <v>3</v>
      </c>
      <c r="AM17">
        <v>3</v>
      </c>
      <c r="AN17">
        <v>3</v>
      </c>
      <c r="AO17">
        <v>3</v>
      </c>
      <c r="AP17">
        <v>3</v>
      </c>
      <c r="AQ17">
        <v>3</v>
      </c>
      <c r="AR17">
        <v>3</v>
      </c>
      <c r="AS17">
        <v>3</v>
      </c>
    </row>
    <row r="18" spans="1:45" x14ac:dyDescent="0.25">
      <c r="F18" s="25"/>
    </row>
    <row r="19" spans="1:45" x14ac:dyDescent="0.25">
      <c r="B19" t="s">
        <v>184</v>
      </c>
      <c r="C19" s="25">
        <f>SUM(C57:C85)</f>
        <v>11016947.415757965</v>
      </c>
      <c r="D19" s="25"/>
      <c r="E19" s="25">
        <f t="shared" ref="E19:AS19" si="3">SUM(E57:E85)</f>
        <v>6886888.9459119122</v>
      </c>
      <c r="F19" s="25">
        <f t="shared" si="3"/>
        <v>7186812.9727597237</v>
      </c>
      <c r="G19" s="25">
        <f t="shared" si="3"/>
        <v>7486020.8519988172</v>
      </c>
      <c r="H19" s="25">
        <f t="shared" si="3"/>
        <v>7784070.1783410124</v>
      </c>
      <c r="I19" s="25">
        <f t="shared" si="3"/>
        <v>8080548.4780687802</v>
      </c>
      <c r="J19" s="25">
        <f t="shared" si="3"/>
        <v>8375072.0817712843</v>
      </c>
      <c r="K19" s="25">
        <f t="shared" si="3"/>
        <v>8667284.7451162972</v>
      </c>
      <c r="L19" s="25">
        <f t="shared" si="3"/>
        <v>8956856.0961956643</v>
      </c>
      <c r="M19" s="25">
        <f t="shared" si="3"/>
        <v>9243479.9804250188</v>
      </c>
      <c r="N19" s="25">
        <f t="shared" si="3"/>
        <v>9526872.7653856911</v>
      </c>
      <c r="O19" s="25">
        <f t="shared" si="3"/>
        <v>9806771.658767879</v>
      </c>
      <c r="P19" s="25">
        <f t="shared" si="3"/>
        <v>10082933.083093513</v>
      </c>
      <c r="Q19" s="25">
        <f t="shared" si="3"/>
        <v>10355131.141517736</v>
      </c>
      <c r="R19" s="25">
        <f t="shared" si="3"/>
        <v>10623156.200034747</v>
      </c>
      <c r="S19" s="25">
        <f t="shared" si="3"/>
        <v>10886813.603099542</v>
      </c>
      <c r="T19" s="25">
        <f t="shared" si="3"/>
        <v>11145922.532208519</v>
      </c>
      <c r="U19" s="25">
        <f t="shared" si="3"/>
        <v>11400315.010487853</v>
      </c>
      <c r="V19" s="25">
        <f t="shared" si="3"/>
        <v>11649835.050884493</v>
      </c>
      <c r="W19" s="25">
        <f t="shared" si="3"/>
        <v>11894337.941156747</v>
      </c>
      <c r="X19" s="25">
        <f t="shared" si="3"/>
        <v>12133689.655487891</v>
      </c>
      <c r="Y19" s="25">
        <f t="shared" si="3"/>
        <v>12367766.380133105</v>
      </c>
      <c r="Z19" s="25">
        <f t="shared" si="3"/>
        <v>12596454.138964837</v>
      </c>
      <c r="AA19" s="25">
        <f t="shared" si="3"/>
        <v>12819648.503997764</v>
      </c>
      <c r="AB19" s="25">
        <f t="shared" si="3"/>
        <v>13037254.375834441</v>
      </c>
      <c r="AC19" s="25">
        <f t="shared" si="3"/>
        <v>13249185.819359511</v>
      </c>
      <c r="AD19" s="25">
        <f t="shared" si="3"/>
        <v>13455365.940808401</v>
      </c>
      <c r="AE19" s="25">
        <f t="shared" si="3"/>
        <v>13655726.793440264</v>
      </c>
      <c r="AF19" s="25">
        <f t="shared" si="3"/>
        <v>13850209.300357401</v>
      </c>
      <c r="AG19" s="25">
        <f t="shared" si="3"/>
        <v>14038763.184450947</v>
      </c>
      <c r="AH19" s="25">
        <f t="shared" si="3"/>
        <v>14221346.8969444</v>
      </c>
      <c r="AI19" s="25">
        <f t="shared" si="3"/>
        <v>14397927.537493506</v>
      </c>
      <c r="AJ19" s="25">
        <f t="shared" si="3"/>
        <v>14568480.760237949</v>
      </c>
      <c r="AK19" s="25">
        <f t="shared" si="3"/>
        <v>14732990.661551714</v>
      </c>
      <c r="AL19" s="25">
        <f t="shared" si="3"/>
        <v>14891449.646480819</v>
      </c>
      <c r="AM19" s="25">
        <f t="shared" si="3"/>
        <v>15043858.2719728</v>
      </c>
      <c r="AN19" s="25">
        <f t="shared" si="3"/>
        <v>15190225.065983759</v>
      </c>
      <c r="AO19" s="25">
        <f t="shared" si="3"/>
        <v>15330566.322392782</v>
      </c>
      <c r="AP19" s="25">
        <f t="shared" si="3"/>
        <v>15464905.872362621</v>
      </c>
      <c r="AQ19" s="25">
        <f t="shared" si="3"/>
        <v>15593274.833365412</v>
      </c>
      <c r="AR19" s="25">
        <f t="shared" si="3"/>
        <v>15715711.337550543</v>
      </c>
      <c r="AS19" s="25">
        <f t="shared" si="3"/>
        <v>15832260.241480272</v>
      </c>
    </row>
    <row r="20" spans="1:45" x14ac:dyDescent="0.25">
      <c r="B20" t="s">
        <v>185</v>
      </c>
      <c r="C20" s="25">
        <f>C19/C17</f>
        <v>3672315.8052526549</v>
      </c>
      <c r="D20" s="25"/>
      <c r="E20" s="25">
        <f t="shared" ref="E20:AS20" si="4">E19/E17</f>
        <v>2295629.6486373041</v>
      </c>
      <c r="F20" s="25">
        <f t="shared" si="4"/>
        <v>2395604.3242532411</v>
      </c>
      <c r="G20" s="25">
        <f t="shared" si="4"/>
        <v>2495340.2839996056</v>
      </c>
      <c r="H20" s="25">
        <f t="shared" si="4"/>
        <v>2594690.059447004</v>
      </c>
      <c r="I20" s="25">
        <f t="shared" si="4"/>
        <v>2693516.1593562602</v>
      </c>
      <c r="J20" s="25">
        <f t="shared" si="4"/>
        <v>2791690.6939237616</v>
      </c>
      <c r="K20" s="25">
        <f t="shared" si="4"/>
        <v>2889094.9150387659</v>
      </c>
      <c r="L20" s="25">
        <f t="shared" si="4"/>
        <v>2985618.6987318881</v>
      </c>
      <c r="M20" s="25">
        <f t="shared" si="4"/>
        <v>3081159.9934750064</v>
      </c>
      <c r="N20" s="25">
        <f t="shared" si="4"/>
        <v>3175624.2551285638</v>
      </c>
      <c r="O20" s="25">
        <f t="shared" si="4"/>
        <v>3268923.8862559595</v>
      </c>
      <c r="P20" s="25">
        <f t="shared" si="4"/>
        <v>3360977.6943645044</v>
      </c>
      <c r="Q20" s="25">
        <f t="shared" si="4"/>
        <v>3451710.380505912</v>
      </c>
      <c r="R20" s="25">
        <f t="shared" si="4"/>
        <v>3541052.0666782488</v>
      </c>
      <c r="S20" s="25">
        <f t="shared" si="4"/>
        <v>3628937.8676998471</v>
      </c>
      <c r="T20" s="25">
        <f t="shared" si="4"/>
        <v>3715307.510736173</v>
      </c>
      <c r="U20" s="25">
        <f t="shared" si="4"/>
        <v>3800105.0034959507</v>
      </c>
      <c r="V20" s="25">
        <f t="shared" si="4"/>
        <v>3883278.3502948307</v>
      </c>
      <c r="W20" s="25">
        <f t="shared" si="4"/>
        <v>3964779.3137189155</v>
      </c>
      <c r="X20" s="25">
        <f t="shared" si="4"/>
        <v>4044563.2184959636</v>
      </c>
      <c r="Y20" s="25">
        <f t="shared" si="4"/>
        <v>4122588.7933777017</v>
      </c>
      <c r="Z20" s="25">
        <f t="shared" si="4"/>
        <v>4198818.0463216128</v>
      </c>
      <c r="AA20" s="25">
        <f t="shared" si="4"/>
        <v>4273216.1679992545</v>
      </c>
      <c r="AB20" s="25">
        <f t="shared" si="4"/>
        <v>4345751.45861148</v>
      </c>
      <c r="AC20" s="25">
        <f t="shared" si="4"/>
        <v>4416395.273119837</v>
      </c>
      <c r="AD20" s="25">
        <f t="shared" si="4"/>
        <v>4485121.9802694665</v>
      </c>
      <c r="AE20" s="25">
        <f t="shared" si="4"/>
        <v>4551908.9311467549</v>
      </c>
      <c r="AF20" s="25">
        <f t="shared" si="4"/>
        <v>4616736.4334524674</v>
      </c>
      <c r="AG20" s="25">
        <f t="shared" si="4"/>
        <v>4679587.7281503156</v>
      </c>
      <c r="AH20" s="25">
        <f t="shared" si="4"/>
        <v>4740448.9656481333</v>
      </c>
      <c r="AI20" s="25">
        <f t="shared" si="4"/>
        <v>4799309.1791645018</v>
      </c>
      <c r="AJ20" s="25">
        <f t="shared" si="4"/>
        <v>4856160.25341265</v>
      </c>
      <c r="AK20" s="25">
        <f t="shared" si="4"/>
        <v>4910996.8871839046</v>
      </c>
      <c r="AL20" s="25">
        <f t="shared" si="4"/>
        <v>4963816.5488269394</v>
      </c>
      <c r="AM20" s="25">
        <f t="shared" si="4"/>
        <v>5014619.4239909332</v>
      </c>
      <c r="AN20" s="25">
        <f t="shared" si="4"/>
        <v>5063408.3553279201</v>
      </c>
      <c r="AO20" s="25">
        <f t="shared" si="4"/>
        <v>5110188.7741309274</v>
      </c>
      <c r="AP20" s="25">
        <f t="shared" si="4"/>
        <v>5154968.6241208734</v>
      </c>
      <c r="AQ20" s="25">
        <f t="shared" si="4"/>
        <v>5197758.2777884705</v>
      </c>
      <c r="AR20" s="25">
        <f t="shared" si="4"/>
        <v>5238570.4458501814</v>
      </c>
      <c r="AS20" s="25">
        <f t="shared" si="4"/>
        <v>5277420.0804934241</v>
      </c>
    </row>
    <row r="21" spans="1:45" x14ac:dyDescent="0.25">
      <c r="F21" s="25"/>
    </row>
    <row r="22" spans="1:45" x14ac:dyDescent="0.25">
      <c r="B22" t="s">
        <v>186</v>
      </c>
      <c r="C22" s="25">
        <f>C20*$C$7</f>
        <v>2937852.6442021243</v>
      </c>
      <c r="E22" s="25">
        <f>E20*$C$7</f>
        <v>1836503.7189098434</v>
      </c>
      <c r="F22" s="25">
        <f t="shared" ref="F22:AS22" si="5">F20*$C$7</f>
        <v>1916483.4594025929</v>
      </c>
      <c r="G22" s="25">
        <f t="shared" si="5"/>
        <v>1996272.2271996846</v>
      </c>
      <c r="H22" s="25">
        <f t="shared" si="5"/>
        <v>2075752.0475576033</v>
      </c>
      <c r="I22" s="25">
        <f t="shared" si="5"/>
        <v>2154812.9274850083</v>
      </c>
      <c r="J22" s="25">
        <f t="shared" si="5"/>
        <v>2233352.5551390094</v>
      </c>
      <c r="K22" s="25">
        <f t="shared" si="5"/>
        <v>2311275.9320310126</v>
      </c>
      <c r="L22" s="25">
        <f t="shared" si="5"/>
        <v>2388494.9589855107</v>
      </c>
      <c r="M22" s="25">
        <f t="shared" si="5"/>
        <v>2464927.9947800054</v>
      </c>
      <c r="N22" s="25">
        <f t="shared" si="5"/>
        <v>2540499.4041028512</v>
      </c>
      <c r="O22" s="25">
        <f t="shared" si="5"/>
        <v>2615139.1090047676</v>
      </c>
      <c r="P22" s="25">
        <f t="shared" si="5"/>
        <v>2688782.1554916035</v>
      </c>
      <c r="Q22" s="25">
        <f t="shared" si="5"/>
        <v>2761368.30440473</v>
      </c>
      <c r="R22" s="25">
        <f t="shared" si="5"/>
        <v>2832841.653342599</v>
      </c>
      <c r="S22" s="25">
        <f t="shared" si="5"/>
        <v>2903150.294159878</v>
      </c>
      <c r="T22" s="25">
        <f t="shared" si="5"/>
        <v>2972246.0085889385</v>
      </c>
      <c r="U22" s="25">
        <f t="shared" si="5"/>
        <v>3040084.0027967608</v>
      </c>
      <c r="V22" s="25">
        <f t="shared" si="5"/>
        <v>3106622.6802358646</v>
      </c>
      <c r="W22" s="25">
        <f t="shared" si="5"/>
        <v>3171823.4509751326</v>
      </c>
      <c r="X22" s="25">
        <f t="shared" si="5"/>
        <v>3235650.5747967712</v>
      </c>
      <c r="Y22" s="25">
        <f t="shared" si="5"/>
        <v>3298071.0347021613</v>
      </c>
      <c r="Z22" s="25">
        <f t="shared" si="5"/>
        <v>3359054.4370572902</v>
      </c>
      <c r="AA22" s="25">
        <f t="shared" si="5"/>
        <v>3418572.9343994036</v>
      </c>
      <c r="AB22" s="25">
        <f t="shared" si="5"/>
        <v>3476601.1668891842</v>
      </c>
      <c r="AC22" s="25">
        <f t="shared" si="5"/>
        <v>3533116.21849587</v>
      </c>
      <c r="AD22" s="25">
        <f t="shared" si="5"/>
        <v>3588097.5842155735</v>
      </c>
      <c r="AE22" s="25">
        <f t="shared" si="5"/>
        <v>3641527.1449174043</v>
      </c>
      <c r="AF22" s="25">
        <f t="shared" si="5"/>
        <v>3693389.1467619743</v>
      </c>
      <c r="AG22" s="25">
        <f t="shared" si="5"/>
        <v>3743670.1825202527</v>
      </c>
      <c r="AH22" s="25">
        <f t="shared" si="5"/>
        <v>3792359.1725185066</v>
      </c>
      <c r="AI22" s="25">
        <f t="shared" si="5"/>
        <v>3839447.3433316015</v>
      </c>
      <c r="AJ22" s="25">
        <f t="shared" si="5"/>
        <v>3884928.2027301202</v>
      </c>
      <c r="AK22" s="25">
        <f t="shared" si="5"/>
        <v>3928797.5097471238</v>
      </c>
      <c r="AL22" s="25">
        <f t="shared" si="5"/>
        <v>3971053.2390615516</v>
      </c>
      <c r="AM22" s="25">
        <f t="shared" si="5"/>
        <v>4011695.5391927469</v>
      </c>
      <c r="AN22" s="25">
        <f t="shared" si="5"/>
        <v>4050726.6842623362</v>
      </c>
      <c r="AO22" s="25">
        <f t="shared" si="5"/>
        <v>4088151.0193047421</v>
      </c>
      <c r="AP22" s="25">
        <f t="shared" si="5"/>
        <v>4123974.8992966991</v>
      </c>
      <c r="AQ22" s="25">
        <f t="shared" si="5"/>
        <v>4158206.6222307766</v>
      </c>
      <c r="AR22" s="25">
        <f t="shared" si="5"/>
        <v>4190856.3566801455</v>
      </c>
      <c r="AS22" s="25">
        <f t="shared" si="5"/>
        <v>4221936.0643947395</v>
      </c>
    </row>
    <row r="23" spans="1:45" x14ac:dyDescent="0.25">
      <c r="F23" s="25"/>
    </row>
    <row r="24" spans="1:45" x14ac:dyDescent="0.25">
      <c r="F24" s="25"/>
    </row>
    <row r="25" spans="1:45" x14ac:dyDescent="0.25">
      <c r="B25" t="s">
        <v>104</v>
      </c>
      <c r="F25" s="25"/>
    </row>
    <row r="26" spans="1:45" x14ac:dyDescent="0.25">
      <c r="A26">
        <v>1</v>
      </c>
      <c r="B26" s="26">
        <v>0</v>
      </c>
      <c r="C26" s="24">
        <f>_xlfn.WEIBULL.DIST(A26,$C$12,$C$14, TRUE)-SUM($C$25:C25)</f>
        <v>1.770405624383764E-2</v>
      </c>
      <c r="D26" s="24"/>
      <c r="E26" s="24">
        <f>_xlfn.WEIBULL.DIST($A26,E$12,E$14, TRUE)-SUM(E$25:E25)</f>
        <v>2.9287782380876825E-2</v>
      </c>
      <c r="F26" s="24">
        <f>_xlfn.WEIBULL.DIST($A26,F$12,F$14, TRUE)-SUM(F$25:F25)</f>
        <v>2.8166674412328896E-2</v>
      </c>
      <c r="G26" s="24">
        <f>_xlfn.WEIBULL.DIST($A26,G$12,G$14, TRUE)-SUM(G$25:G25)</f>
        <v>2.7108435857790991E-2</v>
      </c>
      <c r="H26" s="24">
        <f>_xlfn.WEIBULL.DIST($A26,H$12,H$14, TRUE)-SUM(H$25:H25)</f>
        <v>2.6108473470115929E-2</v>
      </c>
      <c r="I26" s="24">
        <f>_xlfn.WEIBULL.DIST($A26,I$12,I$14, TRUE)-SUM(I$25:I25)</f>
        <v>2.5162604059406155E-2</v>
      </c>
      <c r="J26" s="24">
        <f>_xlfn.WEIBULL.DIST($A26,J$12,J$14, TRUE)-SUM(J$25:J25)</f>
        <v>2.4267011534915481E-2</v>
      </c>
      <c r="K26" s="24">
        <f>_xlfn.WEIBULL.DIST($A26,K$12,K$14, TRUE)-SUM(K$25:K25)</f>
        <v>2.3418209082934405E-2</v>
      </c>
      <c r="L26" s="24">
        <f>_xlfn.WEIBULL.DIST($A26,L$12,L$14, TRUE)-SUM(L$25:L25)</f>
        <v>2.2613005794004808E-2</v>
      </c>
      <c r="M26" s="24">
        <f>_xlfn.WEIBULL.DIST($A26,M$12,M$14, TRUE)-SUM(M$25:M25)</f>
        <v>2.1848477153883342E-2</v>
      </c>
      <c r="N26" s="24">
        <f>_xlfn.WEIBULL.DIST($A26,N$12,N$14, TRUE)-SUM(N$25:N25)</f>
        <v>2.1121938897565681E-2</v>
      </c>
      <c r="O26" s="24">
        <f>_xlfn.WEIBULL.DIST($A26,O$12,O$14, TRUE)-SUM(O$25:O25)</f>
        <v>2.0430923797185897E-2</v>
      </c>
      <c r="P26" s="24">
        <f>_xlfn.WEIBULL.DIST($A26,P$12,P$14, TRUE)-SUM(P$25:P25)</f>
        <v>1.9773161014991332E-2</v>
      </c>
      <c r="Q26" s="24">
        <f>_xlfn.WEIBULL.DIST($A26,Q$12,Q$14, TRUE)-SUM(Q$25:Q25)</f>
        <v>1.9146557703726391E-2</v>
      </c>
      <c r="R26" s="24">
        <f>_xlfn.WEIBULL.DIST($A26,R$12,R$14, TRUE)-SUM(R$25:R25)</f>
        <v>1.8549182580167894E-2</v>
      </c>
      <c r="S26" s="24">
        <f>_xlfn.WEIBULL.DIST($A26,S$12,S$14, TRUE)-SUM(S$25:S25)</f>
        <v>1.7979251234497652E-2</v>
      </c>
      <c r="T26" s="24">
        <f>_xlfn.WEIBULL.DIST($A26,T$12,T$14, TRUE)-SUM(T$25:T25)</f>
        <v>1.743511296971564E-2</v>
      </c>
      <c r="U26" s="24">
        <f>_xlfn.WEIBULL.DIST($A26,U$12,U$14, TRUE)-SUM(U$25:U25)</f>
        <v>1.6915238992248175E-2</v>
      </c>
      <c r="V26" s="24">
        <f>_xlfn.WEIBULL.DIST($A26,V$12,V$14, TRUE)-SUM(V$25:V25)</f>
        <v>1.6418211798005799E-2</v>
      </c>
      <c r="W26" s="24">
        <f>_xlfn.WEIBULL.DIST($A26,W$12,W$14, TRUE)-SUM(W$25:W25)</f>
        <v>1.5942715617988865E-2</v>
      </c>
      <c r="X26" s="24">
        <f>_xlfn.WEIBULL.DIST($A26,X$12,X$14, TRUE)-SUM(X$25:X25)</f>
        <v>1.5487527804621398E-2</v>
      </c>
      <c r="Y26" s="24">
        <f>_xlfn.WEIBULL.DIST($A26,Y$12,Y$14, TRUE)-SUM(Y$25:Y25)</f>
        <v>1.5051511054731407E-2</v>
      </c>
      <c r="Z26" s="24">
        <f>_xlfn.WEIBULL.DIST($A26,Z$12,Z$14, TRUE)-SUM(Z$25:Z25)</f>
        <v>1.4633606377836006E-2</v>
      </c>
      <c r="AA26" s="24">
        <f>_xlfn.WEIBULL.DIST($A26,AA$12,AA$14, TRUE)-SUM(AA$25:AA25)</f>
        <v>1.4232826729425632E-2</v>
      </c>
      <c r="AB26" s="24">
        <f>_xlfn.WEIBULL.DIST($A26,AB$12,AB$14, TRUE)-SUM(AB$25:AB25)</f>
        <v>1.3848251238520286E-2</v>
      </c>
      <c r="AC26" s="24">
        <f>_xlfn.WEIBULL.DIST($A26,AC$12,AC$14, TRUE)-SUM(AC$25:AC25)</f>
        <v>1.3479019967099369E-2</v>
      </c>
      <c r="AD26" s="24">
        <f>_xlfn.WEIBULL.DIST($A26,AD$12,AD$14, TRUE)-SUM(AD$25:AD25)</f>
        <v>1.3124329146263256E-2</v>
      </c>
      <c r="AE26" s="24">
        <f>_xlfn.WEIBULL.DIST($A26,AE$12,AE$14, TRUE)-SUM(AE$25:AE25)</f>
        <v>1.278342684031801E-2</v>
      </c>
      <c r="AF26" s="24">
        <f>_xlfn.WEIBULL.DIST($A26,AF$12,AF$14, TRUE)-SUM(AF$25:AF25)</f>
        <v>1.2455608995511269E-2</v>
      </c>
      <c r="AG26" s="24">
        <f>_xlfn.WEIBULL.DIST($A26,AG$12,AG$14, TRUE)-SUM(AG$25:AG25)</f>
        <v>1.2140215834997548E-2</v>
      </c>
      <c r="AH26" s="24">
        <f>_xlfn.WEIBULL.DIST($A26,AH$12,AH$14, TRUE)-SUM(AH$25:AH25)</f>
        <v>1.183662856586512E-2</v>
      </c>
      <c r="AI26" s="24">
        <f>_xlfn.WEIBULL.DIST($A26,AI$12,AI$14, TRUE)-SUM(AI$25:AI25)</f>
        <v>1.1544266367795989E-2</v>
      </c>
      <c r="AJ26" s="24">
        <f>_xlfn.WEIBULL.DIST($A26,AJ$12,AJ$14, TRUE)-SUM(AJ$25:AJ25)</f>
        <v>1.1262583636220375E-2</v>
      </c>
      <c r="AK26" s="24">
        <f>_xlfn.WEIBULL.DIST($A26,AK$12,AK$14, TRUE)-SUM(AK$25:AK25)</f>
        <v>1.0991067455728448E-2</v>
      </c>
      <c r="AL26" s="24">
        <f>_xlfn.WEIBULL.DIST($A26,AL$12,AL$14, TRUE)-SUM(AL$25:AL25)</f>
        <v>1.0729235282062689E-2</v>
      </c>
      <c r="AM26" s="24">
        <f>_xlfn.WEIBULL.DIST($A26,AM$12,AM$14, TRUE)-SUM(AM$25:AM25)</f>
        <v>1.047663281327906E-2</v>
      </c>
      <c r="AN26" s="24">
        <f>_xlfn.WEIBULL.DIST($A26,AN$12,AN$14, TRUE)-SUM(AN$25:AN25)</f>
        <v>1.0232832032669918E-2</v>
      </c>
      <c r="AO26" s="24">
        <f>_xlfn.WEIBULL.DIST($A26,AO$12,AO$14, TRUE)-SUM(AO$25:AO25)</f>
        <v>9.9974294078201218E-3</v>
      </c>
      <c r="AP26" s="24">
        <f>_xlfn.WEIBULL.DIST($A26,AP$12,AP$14, TRUE)-SUM(AP$25:AP25)</f>
        <v>9.7700442317463082E-3</v>
      </c>
      <c r="AQ26" s="24">
        <f>_xlfn.WEIBULL.DIST($A26,AQ$12,AQ$14, TRUE)-SUM(AQ$25:AQ25)</f>
        <v>9.5503170934735857E-3</v>
      </c>
      <c r="AR26" s="24">
        <f>_xlfn.WEIBULL.DIST($A26,AR$12,AR$14, TRUE)-SUM(AR$25:AR25)</f>
        <v>9.3379084666538048E-3</v>
      </c>
      <c r="AS26" s="24">
        <f>_xlfn.WEIBULL.DIST($A26,AS$12,AS$14, TRUE)-SUM(AS$25:AS25)</f>
        <v>9.1324974059440751E-3</v>
      </c>
    </row>
    <row r="27" spans="1:45" x14ac:dyDescent="0.25">
      <c r="A27">
        <v>2</v>
      </c>
      <c r="B27" s="26">
        <v>0</v>
      </c>
      <c r="C27" s="24">
        <f>_xlfn.WEIBULL.DIST(A27,$C$12,$C$14, TRUE)-SUM($C$25:C26)</f>
        <v>5.1253665030839321E-2</v>
      </c>
      <c r="D27" s="24"/>
      <c r="E27" s="24">
        <f>_xlfn.WEIBULL.DIST($A27,E$12,E$14, TRUE)-SUM(E$25:E26)</f>
        <v>8.2816455401350186E-2</v>
      </c>
      <c r="F27" s="24">
        <f>_xlfn.WEIBULL.DIST($A27,F$12,F$14, TRUE)-SUM(F$25:F26)</f>
        <v>7.9828609955333987E-2</v>
      </c>
      <c r="G27" s="24">
        <f>_xlfn.WEIBULL.DIST($A27,G$12,G$14, TRUE)-SUM(G$25:G26)</f>
        <v>7.6995248187181065E-2</v>
      </c>
      <c r="H27" s="24">
        <f>_xlfn.WEIBULL.DIST($A27,H$12,H$14, TRUE)-SUM(H$25:H26)</f>
        <v>7.4306229051773698E-2</v>
      </c>
      <c r="I27" s="24">
        <f>_xlfn.WEIBULL.DIST($A27,I$12,I$14, TRUE)-SUM(I$25:I26)</f>
        <v>7.1752198912247794E-2</v>
      </c>
      <c r="J27" s="24">
        <f>_xlfn.WEIBULL.DIST($A27,J$12,J$14, TRUE)-SUM(J$25:J26)</f>
        <v>6.9324522915715461E-2</v>
      </c>
      <c r="K27" s="24">
        <f>_xlfn.WEIBULL.DIST($A27,K$12,K$14, TRUE)-SUM(K$25:K26)</f>
        <v>6.7015222748517234E-2</v>
      </c>
      <c r="L27" s="24">
        <f>_xlfn.WEIBULL.DIST($A27,L$12,L$14, TRUE)-SUM(L$25:L26)</f>
        <v>6.4816920182921997E-2</v>
      </c>
      <c r="M27" s="24">
        <f>_xlfn.WEIBULL.DIST($A27,M$12,M$14, TRUE)-SUM(M$25:M26)</f>
        <v>6.2722785871896711E-2</v>
      </c>
      <c r="N27" s="24">
        <f>_xlfn.WEIBULL.DIST($A27,N$12,N$14, TRUE)-SUM(N$25:N26)</f>
        <v>6.072649289325166E-2</v>
      </c>
      <c r="O27" s="24">
        <f>_xlfn.WEIBULL.DIST($A27,O$12,O$14, TRUE)-SUM(O$25:O26)</f>
        <v>5.8822174587837957E-2</v>
      </c>
      <c r="P27" s="24">
        <f>_xlfn.WEIBULL.DIST($A27,P$12,P$14, TRUE)-SUM(P$25:P26)</f>
        <v>5.7004386277714959E-2</v>
      </c>
      <c r="Q27" s="24">
        <f>_xlfn.WEIBULL.DIST($A27,Q$12,Q$14, TRUE)-SUM(Q$25:Q26)</f>
        <v>5.5268070488858609E-2</v>
      </c>
      <c r="R27" s="24">
        <f>_xlfn.WEIBULL.DIST($A27,R$12,R$14, TRUE)-SUM(R$25:R26)</f>
        <v>5.360852533882228E-2</v>
      </c>
      <c r="S27" s="24">
        <f>_xlfn.WEIBULL.DIST($A27,S$12,S$14, TRUE)-SUM(S$25:S26)</f>
        <v>5.2021375782719183E-2</v>
      </c>
      <c r="T27" s="24">
        <f>_xlfn.WEIBULL.DIST($A27,T$12,T$14, TRUE)-SUM(T$25:T26)</f>
        <v>5.0502547441021797E-2</v>
      </c>
      <c r="U27" s="24">
        <f>_xlfn.WEIBULL.DIST($A27,U$12,U$14, TRUE)-SUM(U$25:U26)</f>
        <v>4.9048242760074828E-2</v>
      </c>
      <c r="V27" s="24">
        <f>_xlfn.WEIBULL.DIST($A27,V$12,V$14, TRUE)-SUM(V$25:V26)</f>
        <v>4.7654919281049243E-2</v>
      </c>
      <c r="W27" s="24">
        <f>_xlfn.WEIBULL.DIST($A27,W$12,W$14, TRUE)-SUM(W$25:W26)</f>
        <v>4.6319269815503772E-2</v>
      </c>
      <c r="X27" s="24">
        <f>_xlfn.WEIBULL.DIST($A27,X$12,X$14, TRUE)-SUM(X$25:X26)</f>
        <v>4.5038204345949961E-2</v>
      </c>
      <c r="Y27" s="24">
        <f>_xlfn.WEIBULL.DIST($A27,Y$12,Y$14, TRUE)-SUM(Y$25:Y26)</f>
        <v>4.3808833488024973E-2</v>
      </c>
      <c r="Z27" s="24">
        <f>_xlfn.WEIBULL.DIST($A27,Z$12,Z$14, TRUE)-SUM(Z$25:Z26)</f>
        <v>4.2628453367243309E-2</v>
      </c>
      <c r="AA27" s="24">
        <f>_xlfn.WEIBULL.DIST($A27,AA$12,AA$14, TRUE)-SUM(AA$25:AA26)</f>
        <v>4.1494531777997112E-2</v>
      </c>
      <c r="AB27" s="24">
        <f>_xlfn.WEIBULL.DIST($A27,AB$12,AB$14, TRUE)-SUM(AB$25:AB26)</f>
        <v>4.0404695505665458E-2</v>
      </c>
      <c r="AC27" s="24">
        <f>_xlfn.WEIBULL.DIST($A27,AC$12,AC$14, TRUE)-SUM(AC$25:AC26)</f>
        <v>3.9356718704526311E-2</v>
      </c>
      <c r="AD27" s="24">
        <f>_xlfn.WEIBULL.DIST($A27,AD$12,AD$14, TRUE)-SUM(AD$25:AD26)</f>
        <v>3.8348512234777095E-2</v>
      </c>
      <c r="AE27" s="24">
        <f>_xlfn.WEIBULL.DIST($A27,AE$12,AE$14, TRUE)-SUM(AE$25:AE26)</f>
        <v>3.7378113871487054E-2</v>
      </c>
      <c r="AF27" s="24">
        <f>_xlfn.WEIBULL.DIST($A27,AF$12,AF$14, TRUE)-SUM(AF$25:AF26)</f>
        <v>3.6443679306839505E-2</v>
      </c>
      <c r="AG27" s="24">
        <f>_xlfn.WEIBULL.DIST($A27,AG$12,AG$14, TRUE)-SUM(AG$25:AG26)</f>
        <v>3.5543473874678363E-2</v>
      </c>
      <c r="AH27" s="24">
        <f>_xlfn.WEIBULL.DIST($A27,AH$12,AH$14, TRUE)-SUM(AH$25:AH26)</f>
        <v>3.4675864933242019E-2</v>
      </c>
      <c r="AI27" s="24">
        <f>_xlfn.WEIBULL.DIST($A27,AI$12,AI$14, TRUE)-SUM(AI$25:AI26)</f>
        <v>3.3839314848133614E-2</v>
      </c>
      <c r="AJ27" s="24">
        <f>_xlfn.WEIBULL.DIST($A27,AJ$12,AJ$14, TRUE)-SUM(AJ$25:AJ26)</f>
        <v>3.3032374523111932E-2</v>
      </c>
      <c r="AK27" s="24">
        <f>_xlfn.WEIBULL.DIST($A27,AK$12,AK$14, TRUE)-SUM(AK$25:AK26)</f>
        <v>3.2253677431261271E-2</v>
      </c>
      <c r="AL27" s="24">
        <f>_xlfn.WEIBULL.DIST($A27,AL$12,AL$14, TRUE)-SUM(AL$25:AL26)</f>
        <v>3.1501934103567684E-2</v>
      </c>
      <c r="AM27" s="24">
        <f>_xlfn.WEIBULL.DIST($A27,AM$12,AM$14, TRUE)-SUM(AM$25:AM26)</f>
        <v>3.0775927035950258E-2</v>
      </c>
      <c r="AN27" s="24">
        <f>_xlfn.WEIBULL.DIST($A27,AN$12,AN$14, TRUE)-SUM(AN$25:AN26)</f>
        <v>3.0074505979412199E-2</v>
      </c>
      <c r="AO27" s="24">
        <f>_xlfn.WEIBULL.DIST($A27,AO$12,AO$14, TRUE)-SUM(AO$25:AO26)</f>
        <v>2.9396583581234946E-2</v>
      </c>
      <c r="AP27" s="24">
        <f>_xlfn.WEIBULL.DIST($A27,AP$12,AP$14, TRUE)-SUM(AP$25:AP26)</f>
        <v>2.8741131348072942E-2</v>
      </c>
      <c r="AQ27" s="24">
        <f>_xlfn.WEIBULL.DIST($A27,AQ$12,AQ$14, TRUE)-SUM(AQ$25:AQ26)</f>
        <v>2.8107175904452733E-2</v>
      </c>
      <c r="AR27" s="24">
        <f>_xlfn.WEIBULL.DIST($A27,AR$12,AR$14, TRUE)-SUM(AR$25:AR26)</f>
        <v>2.7493795522568421E-2</v>
      </c>
      <c r="AS27" s="24">
        <f>_xlfn.WEIBULL.DIST($A27,AS$12,AS$14, TRUE)-SUM(AS$25:AS26)</f>
        <v>2.6900116901419906E-2</v>
      </c>
    </row>
    <row r="28" spans="1:45" x14ac:dyDescent="0.25">
      <c r="A28">
        <v>3</v>
      </c>
      <c r="B28" s="26">
        <v>33</v>
      </c>
      <c r="C28" s="24">
        <f>_xlfn.WEIBULL.DIST(A28,$C$12,$C$14, TRUE)-SUM($C$25:C27)</f>
        <v>7.9549133193073288E-2</v>
      </c>
      <c r="D28" s="24"/>
      <c r="E28" s="24">
        <f>_xlfn.WEIBULL.DIST($A28,E$12,E$14, TRUE)-SUM(E$25:E27)</f>
        <v>0.12262616110264236</v>
      </c>
      <c r="F28" s="24">
        <f>_xlfn.WEIBULL.DIST($A28,F$12,F$14, TRUE)-SUM(F$25:F27)</f>
        <v>0.11874374870969444</v>
      </c>
      <c r="G28" s="24">
        <f>_xlfn.WEIBULL.DIST($A28,G$12,G$14, TRUE)-SUM(G$25:G27)</f>
        <v>0.11502415654986059</v>
      </c>
      <c r="H28" s="24">
        <f>_xlfn.WEIBULL.DIST($A28,H$12,H$14, TRUE)-SUM(H$25:H27)</f>
        <v>0.11145996899058842</v>
      </c>
      <c r="I28" s="24">
        <f>_xlfn.WEIBULL.DIST($A28,I$12,I$14, TRUE)-SUM(I$25:I27)</f>
        <v>0.10804400959777827</v>
      </c>
      <c r="J28" s="24">
        <f>_xlfn.WEIBULL.DIST($A28,J$12,J$14, TRUE)-SUM(J$25:J27)</f>
        <v>0.10476936083450407</v>
      </c>
      <c r="K28" s="24">
        <f>_xlfn.WEIBULL.DIST($A28,K$12,K$14, TRUE)-SUM(K$25:K27)</f>
        <v>0.10162937622063548</v>
      </c>
      <c r="L28" s="24">
        <f>_xlfn.WEIBULL.DIST($A28,L$12,L$14, TRUE)-SUM(L$25:L27)</f>
        <v>9.8617686603627269E-2</v>
      </c>
      <c r="M28" s="24">
        <f>_xlfn.WEIBULL.DIST($A28,M$12,M$14, TRUE)-SUM(M$25:M27)</f>
        <v>9.5728201864725665E-2</v>
      </c>
      <c r="N28" s="24">
        <f>_xlfn.WEIBULL.DIST($A28,N$12,N$14, TRUE)-SUM(N$25:N27)</f>
        <v>9.2955109121882082E-2</v>
      </c>
      <c r="O28" s="24">
        <f>_xlfn.WEIBULL.DIST($A28,O$12,O$14, TRUE)-SUM(O$25:O27)</f>
        <v>9.0292868278534652E-2</v>
      </c>
      <c r="P28" s="24">
        <f>_xlfn.WEIBULL.DIST($A28,P$12,P$14, TRUE)-SUM(P$25:P27)</f>
        <v>8.7736205596288377E-2</v>
      </c>
      <c r="Q28" s="24">
        <f>_xlfn.WEIBULL.DIST($A28,Q$12,Q$14, TRUE)-SUM(Q$25:Q27)</f>
        <v>8.5280105831471845E-2</v>
      </c>
      <c r="R28" s="24">
        <f>_xlfn.WEIBULL.DIST($A28,R$12,R$14, TRUE)-SUM(R$25:R27)</f>
        <v>8.2919803364200795E-2</v>
      </c>
      <c r="S28" s="24">
        <f>_xlfn.WEIBULL.DIST($A28,S$12,S$14, TRUE)-SUM(S$25:S27)</f>
        <v>8.0650772658799261E-2</v>
      </c>
      <c r="T28" s="24">
        <f>_xlfn.WEIBULL.DIST($A28,T$12,T$14, TRUE)-SUM(T$25:T27)</f>
        <v>7.8468718322080119E-2</v>
      </c>
      <c r="U28" s="24">
        <f>_xlfn.WEIBULL.DIST($A28,U$12,U$14, TRUE)-SUM(U$25:U27)</f>
        <v>7.6369564967722486E-2</v>
      </c>
      <c r="V28" s="24">
        <f>_xlfn.WEIBULL.DIST($A28,V$12,V$14, TRUE)-SUM(V$25:V27)</f>
        <v>7.4349447048121992E-2</v>
      </c>
      <c r="W28" s="24">
        <f>_xlfn.WEIBULL.DIST($A28,W$12,W$14, TRUE)-SUM(W$25:W27)</f>
        <v>7.2404698777440143E-2</v>
      </c>
      <c r="X28" s="24">
        <f>_xlfn.WEIBULL.DIST($A28,X$12,X$14, TRUE)-SUM(X$25:X27)</f>
        <v>7.0531844239392905E-2</v>
      </c>
      <c r="Y28" s="24">
        <f>_xlfn.WEIBULL.DIST($A28,Y$12,Y$14, TRUE)-SUM(Y$25:Y27)</f>
        <v>6.872758774916779E-2</v>
      </c>
      <c r="Z28" s="24">
        <f>_xlfn.WEIBULL.DIST($A28,Z$12,Z$14, TRUE)-SUM(Z$25:Z27)</f>
        <v>6.6988804519591993E-2</v>
      </c>
      <c r="AA28" s="24">
        <f>_xlfn.WEIBULL.DIST($A28,AA$12,AA$14, TRUE)-SUM(AA$25:AA27)</f>
        <v>6.5312531666359919E-2</v>
      </c>
      <c r="AB28" s="24">
        <f>_xlfn.WEIBULL.DIST($A28,AB$12,AB$14, TRUE)-SUM(AB$25:AB27)</f>
        <v>6.3695959575009453E-2</v>
      </c>
      <c r="AC28" s="24">
        <f>_xlfn.WEIBULL.DIST($A28,AC$12,AC$14, TRUE)-SUM(AC$25:AC27)</f>
        <v>6.2136423642798838E-2</v>
      </c>
      <c r="AD28" s="24">
        <f>_xlfn.WEIBULL.DIST($A28,AD$12,AD$14, TRUE)-SUM(AD$25:AD27)</f>
        <v>6.0631396401186664E-2</v>
      </c>
      <c r="AE28" s="24">
        <f>_xlfn.WEIBULL.DIST($A28,AE$12,AE$14, TRUE)-SUM(AE$25:AE27)</f>
        <v>5.9178480018843585E-2</v>
      </c>
      <c r="AF28" s="24">
        <f>_xlfn.WEIBULL.DIST($A28,AF$12,AF$14, TRUE)-SUM(AF$25:AF27)</f>
        <v>5.7775399180711805E-2</v>
      </c>
      <c r="AG28" s="24">
        <f>_xlfn.WEIBULL.DIST($A28,AG$12,AG$14, TRUE)-SUM(AG$25:AG27)</f>
        <v>5.6419994335296146E-2</v>
      </c>
      <c r="AH28" s="24">
        <f>_xlfn.WEIBULL.DIST($A28,AH$12,AH$14, TRUE)-SUM(AH$25:AH27)</f>
        <v>5.5110215299914035E-2</v>
      </c>
      <c r="AI28" s="24">
        <f>_xlfn.WEIBULL.DIST($A28,AI$12,AI$14, TRUE)-SUM(AI$25:AI27)</f>
        <v>5.3844115211871255E-2</v>
      </c>
      <c r="AJ28" s="24">
        <f>_xlfn.WEIBULL.DIST($A28,AJ$12,AJ$14, TRUE)-SUM(AJ$25:AJ27)</f>
        <v>5.2619844812321639E-2</v>
      </c>
      <c r="AK28" s="24">
        <f>_xlfn.WEIBULL.DIST($A28,AK$12,AK$14, TRUE)-SUM(AK$25:AK27)</f>
        <v>5.1435647048801589E-2</v>
      </c>
      <c r="AL28" s="24">
        <f>_xlfn.WEIBULL.DIST($A28,AL$12,AL$14, TRUE)-SUM(AL$25:AL27)</f>
        <v>5.0289851982006528E-2</v>
      </c>
      <c r="AM28" s="24">
        <f>_xlfn.WEIBULL.DIST($A28,AM$12,AM$14, TRUE)-SUM(AM$25:AM27)</f>
        <v>4.9180871982222291E-2</v>
      </c>
      <c r="AN28" s="24">
        <f>_xlfn.WEIBULL.DIST($A28,AN$12,AN$14, TRUE)-SUM(AN$25:AN27)</f>
        <v>4.8107197200880143E-2</v>
      </c>
      <c r="AO28" s="24">
        <f>_xlfn.WEIBULL.DIST($A28,AO$12,AO$14, TRUE)-SUM(AO$25:AO27)</f>
        <v>4.7067391302917691E-2</v>
      </c>
      <c r="AP28" s="24">
        <f>_xlfn.WEIBULL.DIST($A28,AP$12,AP$14, TRUE)-SUM(AP$25:AP27)</f>
        <v>4.6060087445960844E-2</v>
      </c>
      <c r="AQ28" s="24">
        <f>_xlfn.WEIBULL.DIST($A28,AQ$12,AQ$14, TRUE)-SUM(AQ$25:AQ27)</f>
        <v>4.5083984492764566E-2</v>
      </c>
      <c r="AR28" s="24">
        <f>_xlfn.WEIBULL.DIST($A28,AR$12,AR$14, TRUE)-SUM(AR$25:AR27)</f>
        <v>4.4137843443832342E-2</v>
      </c>
      <c r="AS28" s="24">
        <f>_xlfn.WEIBULL.DIST($A28,AS$12,AS$14, TRUE)-SUM(AS$25:AS27)</f>
        <v>4.3220484077659875E-2</v>
      </c>
    </row>
    <row r="29" spans="1:45" x14ac:dyDescent="0.25">
      <c r="A29">
        <v>4</v>
      </c>
      <c r="B29" s="26">
        <v>194</v>
      </c>
      <c r="C29" s="24">
        <f>_xlfn.WEIBULL.DIST(A29,$C$12,$C$14, TRUE)-SUM($C$25:C28)</f>
        <v>0.10008203708591262</v>
      </c>
      <c r="D29" s="24"/>
      <c r="E29" s="24">
        <f>_xlfn.WEIBULL.DIST($A29,E$12,E$14, TRUE)-SUM(E$25:E28)</f>
        <v>0.14375987024369477</v>
      </c>
      <c r="F29" s="24">
        <f>_xlfn.WEIBULL.DIST($A29,F$12,F$14, TRUE)-SUM(F$25:F28)</f>
        <v>0.14016637857437042</v>
      </c>
      <c r="G29" s="24">
        <f>_xlfn.WEIBULL.DIST($A29,G$12,G$14, TRUE)-SUM(G$25:G28)</f>
        <v>0.13665690709922396</v>
      </c>
      <c r="H29" s="24">
        <f>_xlfn.WEIBULL.DIST($A29,H$12,H$14, TRUE)-SUM(H$25:H28)</f>
        <v>0.13323376548411084</v>
      </c>
      <c r="I29" s="24">
        <f>_xlfn.WEIBULL.DIST($A29,I$12,I$14, TRUE)-SUM(I$25:I28)</f>
        <v>0.12989838746493598</v>
      </c>
      <c r="J29" s="24">
        <f>_xlfn.WEIBULL.DIST($A29,J$12,J$14, TRUE)-SUM(J$25:J28)</f>
        <v>0.12665147744485533</v>
      </c>
      <c r="K29" s="24">
        <f>_xlfn.WEIBULL.DIST($A29,K$12,K$14, TRUE)-SUM(K$25:K28)</f>
        <v>0.12349313546204352</v>
      </c>
      <c r="L29" s="24">
        <f>_xlfn.WEIBULL.DIST($A29,L$12,L$14, TRUE)-SUM(L$25:L28)</f>
        <v>0.12042296357978027</v>
      </c>
      <c r="M29" s="24">
        <f>_xlfn.WEIBULL.DIST($A29,M$12,M$14, TRUE)-SUM(M$25:M28)</f>
        <v>0.11744015634050373</v>
      </c>
      <c r="N29" s="24">
        <f>_xlfn.WEIBULL.DIST($A29,N$12,N$14, TRUE)-SUM(N$25:N28)</f>
        <v>0.11454357756440173</v>
      </c>
      <c r="O29" s="24">
        <f>_xlfn.WEIBULL.DIST($A29,O$12,O$14, TRUE)-SUM(O$25:O28)</f>
        <v>0.11173182545724694</v>
      </c>
      <c r="P29" s="24">
        <f>_xlfn.WEIBULL.DIST($A29,P$12,P$14, TRUE)-SUM(P$25:P28)</f>
        <v>0.10900328771721673</v>
      </c>
      <c r="Q29" s="24">
        <f>_xlfn.WEIBULL.DIST($A29,Q$12,Q$14, TRUE)-SUM(Q$25:Q28)</f>
        <v>0.10635618809204442</v>
      </c>
      <c r="R29" s="24">
        <f>_xlfn.WEIBULL.DIST($A29,R$12,R$14, TRUE)-SUM(R$25:R28)</f>
        <v>0.10378862563177127</v>
      </c>
      <c r="S29" s="24">
        <f>_xlfn.WEIBULL.DIST($A29,S$12,S$14, TRUE)-SUM(S$25:S28)</f>
        <v>0.10129860770469357</v>
      </c>
      <c r="T29" s="24">
        <f>_xlfn.WEIBULL.DIST($A29,T$12,T$14, TRUE)-SUM(T$25:T28)</f>
        <v>9.8884077691178573E-2</v>
      </c>
      <c r="U29" s="24">
        <f>_xlfn.WEIBULL.DIST($A29,U$12,U$14, TRUE)-SUM(U$25:U28)</f>
        <v>9.6542938138631018E-2</v>
      </c>
      <c r="V29" s="24">
        <f>_xlfn.WEIBULL.DIST($A29,V$12,V$14, TRUE)-SUM(V$25:V28)</f>
        <v>9.4273070048114777E-2</v>
      </c>
      <c r="W29" s="24">
        <f>_xlfn.WEIBULL.DIST($A29,W$12,W$14, TRUE)-SUM(W$25:W28)</f>
        <v>9.2072348866424542E-2</v>
      </c>
      <c r="X29" s="24">
        <f>_xlfn.WEIBULL.DIST($A29,X$12,X$14, TRUE)-SUM(X$25:X28)</f>
        <v>8.9938657674533379E-2</v>
      </c>
      <c r="Y29" s="24">
        <f>_xlfn.WEIBULL.DIST($A29,Y$12,Y$14, TRUE)-SUM(Y$25:Y28)</f>
        <v>8.7869897992358004E-2</v>
      </c>
      <c r="Z29" s="24">
        <f>_xlfn.WEIBULL.DIST($A29,Z$12,Z$14, TRUE)-SUM(Z$25:Z28)</f>
        <v>8.5863998559007088E-2</v>
      </c>
      <c r="AA29" s="24">
        <f>_xlfn.WEIBULL.DIST($A29,AA$12,AA$14, TRUE)-SUM(AA$25:AA28)</f>
        <v>8.3918922395649548E-2</v>
      </c>
      <c r="AB29" s="24">
        <f>_xlfn.WEIBULL.DIST($A29,AB$12,AB$14, TRUE)-SUM(AB$25:AB28)</f>
        <v>8.203267241360937E-2</v>
      </c>
      <c r="AC29" s="24">
        <f>_xlfn.WEIBULL.DIST($A29,AC$12,AC$14, TRUE)-SUM(AC$25:AC28)</f>
        <v>8.0203295792172793E-2</v>
      </c>
      <c r="AD29" s="24">
        <f>_xlfn.WEIBULL.DIST($A29,AD$12,AD$14, TRUE)-SUM(AD$25:AD28)</f>
        <v>7.8428887317975246E-2</v>
      </c>
      <c r="AE29" s="24">
        <f>_xlfn.WEIBULL.DIST($A29,AE$12,AE$14, TRUE)-SUM(AE$25:AE28)</f>
        <v>7.6707591849905485E-2</v>
      </c>
      <c r="AF29" s="24">
        <f>_xlfn.WEIBULL.DIST($A29,AF$12,AF$14, TRUE)-SUM(AF$25:AF28)</f>
        <v>7.5037606049561167E-2</v>
      </c>
      <c r="AG29" s="24">
        <f>_xlfn.WEIBULL.DIST($A29,AG$12,AG$14, TRUE)-SUM(AG$25:AG28)</f>
        <v>7.3417179496824858E-2</v>
      </c>
      <c r="AH29" s="24">
        <f>_xlfn.WEIBULL.DIST($A29,AH$12,AH$14, TRUE)-SUM(AH$25:AH28)</f>
        <v>7.1844615292601818E-2</v>
      </c>
      <c r="AI29" s="24">
        <f>_xlfn.WEIBULL.DIST($A29,AI$12,AI$14, TRUE)-SUM(AI$25:AI28)</f>
        <v>7.0318270235757652E-2</v>
      </c>
      <c r="AJ29" s="24">
        <f>_xlfn.WEIBULL.DIST($A29,AJ$12,AJ$14, TRUE)-SUM(AJ$25:AJ28)</f>
        <v>6.8836554648440434E-2</v>
      </c>
      <c r="AK29" s="24">
        <f>_xlfn.WEIBULL.DIST($A29,AK$12,AK$14, TRUE)-SUM(AK$25:AK28)</f>
        <v>6.7397931912963532E-2</v>
      </c>
      <c r="AL29" s="24">
        <f>_xlfn.WEIBULL.DIST($A29,AL$12,AL$14, TRUE)-SUM(AL$25:AL28)</f>
        <v>6.6000917773997053E-2</v>
      </c>
      <c r="AM29" s="24">
        <f>_xlfn.WEIBULL.DIST($A29,AM$12,AM$14, TRUE)-SUM(AM$25:AM28)</f>
        <v>6.4644079451739389E-2</v>
      </c>
      <c r="AN29" s="24">
        <f>_xlfn.WEIBULL.DIST($A29,AN$12,AN$14, TRUE)-SUM(AN$25:AN28)</f>
        <v>6.3326034604822237E-2</v>
      </c>
      <c r="AO29" s="24">
        <f>_xlfn.WEIBULL.DIST($A29,AO$12,AO$14, TRUE)-SUM(AO$25:AO28)</f>
        <v>6.2045450175777464E-2</v>
      </c>
      <c r="AP29" s="24">
        <f>_xlfn.WEIBULL.DIST($A29,AP$12,AP$14, TRUE)-SUM(AP$25:AP28)</f>
        <v>6.0801041146819626E-2</v>
      </c>
      <c r="AQ29" s="24">
        <f>_xlfn.WEIBULL.DIST($A29,AQ$12,AQ$14, TRUE)-SUM(AQ$25:AQ28)</f>
        <v>5.9591569229354602E-2</v>
      </c>
      <c r="AR29" s="24">
        <f>_xlfn.WEIBULL.DIST($A29,AR$12,AR$14, TRUE)-SUM(AR$25:AR28)</f>
        <v>5.8415841506905569E-2</v>
      </c>
      <c r="AS29" s="24">
        <f>_xlfn.WEIBULL.DIST($A29,AS$12,AS$14, TRUE)-SUM(AS$25:AS28)</f>
        <v>5.7272709047966067E-2</v>
      </c>
    </row>
    <row r="30" spans="1:45" x14ac:dyDescent="0.25">
      <c r="A30">
        <v>5</v>
      </c>
      <c r="B30" s="26">
        <v>442</v>
      </c>
      <c r="C30" s="24">
        <f>_xlfn.WEIBULL.DIST(A30,$C$12,$C$14, TRUE)-SUM($C$25:C29)</f>
        <v>0.11158970012749114</v>
      </c>
      <c r="D30" s="24"/>
      <c r="E30" s="24">
        <f>_xlfn.WEIBULL.DIST($A30,E$12,E$14, TRUE)-SUM(E$25:E29)</f>
        <v>0.14588722703828</v>
      </c>
      <c r="F30" s="24">
        <f>_xlfn.WEIBULL.DIST($A30,F$12,F$14, TRUE)-SUM(F$25:F29)</f>
        <v>0.14354725480859476</v>
      </c>
      <c r="G30" s="24">
        <f>_xlfn.WEIBULL.DIST($A30,G$12,G$14, TRUE)-SUM(G$25:G29)</f>
        <v>0.14116549711605664</v>
      </c>
      <c r="H30" s="24">
        <f>_xlfn.WEIBULL.DIST($A30,H$12,H$14, TRUE)-SUM(H$25:H29)</f>
        <v>0.13875493478764117</v>
      </c>
      <c r="I30" s="24">
        <f>_xlfn.WEIBULL.DIST($A30,I$12,I$14, TRUE)-SUM(I$25:I29)</f>
        <v>0.13632687847006331</v>
      </c>
      <c r="J30" s="24">
        <f>_xlfn.WEIBULL.DIST($A30,J$12,J$14, TRUE)-SUM(J$25:J29)</f>
        <v>0.13389115005166818</v>
      </c>
      <c r="K30" s="24">
        <f>_xlfn.WEIBULL.DIST($A30,K$12,K$14, TRUE)-SUM(K$25:K29)</f>
        <v>0.13145624744323736</v>
      </c>
      <c r="L30" s="24">
        <f>_xlfn.WEIBULL.DIST($A30,L$12,L$14, TRUE)-SUM(L$25:L29)</f>
        <v>0.12902949355973697</v>
      </c>
      <c r="M30" s="24">
        <f>_xlfn.WEIBULL.DIST($A30,M$12,M$14, TRUE)-SUM(M$25:M29)</f>
        <v>0.12661717050585281</v>
      </c>
      <c r="N30" s="24">
        <f>_xlfn.WEIBULL.DIST($A30,N$12,N$14, TRUE)-SUM(N$25:N29)</f>
        <v>0.12422464005001577</v>
      </c>
      <c r="O30" s="24">
        <f>_xlfn.WEIBULL.DIST($A30,O$12,O$14, TRUE)-SUM(O$25:O29)</f>
        <v>0.12185645149744501</v>
      </c>
      <c r="P30" s="24">
        <f>_xlfn.WEIBULL.DIST($A30,P$12,P$14, TRUE)-SUM(P$25:P29)</f>
        <v>0.1195164380597753</v>
      </c>
      <c r="Q30" s="24">
        <f>_xlfn.WEIBULL.DIST($A30,Q$12,Q$14, TRUE)-SUM(Q$25:Q29)</f>
        <v>0.11720780277987092</v>
      </c>
      <c r="R30" s="24">
        <f>_xlfn.WEIBULL.DIST($A30,R$12,R$14, TRUE)-SUM(R$25:R29)</f>
        <v>0.11493319501492477</v>
      </c>
      <c r="S30" s="24">
        <f>_xlfn.WEIBULL.DIST($A30,S$12,S$14, TRUE)-SUM(S$25:S29)</f>
        <v>0.11269477841572967</v>
      </c>
      <c r="T30" s="24">
        <f>_xlfn.WEIBULL.DIST($A30,T$12,T$14, TRUE)-SUM(T$25:T29)</f>
        <v>0.1104942912700603</v>
      </c>
      <c r="U30" s="24">
        <f>_xlfn.WEIBULL.DIST($A30,U$12,U$14, TRUE)-SUM(U$25:U29)</f>
        <v>0.10833310000685864</v>
      </c>
      <c r="V30" s="24">
        <f>_xlfn.WEIBULL.DIST($A30,V$12,V$14, TRUE)-SUM(V$25:V29)</f>
        <v>0.10621224658777856</v>
      </c>
      <c r="W30" s="24">
        <f>_xlfn.WEIBULL.DIST($A30,W$12,W$14, TRUE)-SUM(W$25:W29)</f>
        <v>0.10413249044521206</v>
      </c>
      <c r="X30" s="24">
        <f>_xlfn.WEIBULL.DIST($A30,X$12,X$14, TRUE)-SUM(X$25:X29)</f>
        <v>0.1020943455621619</v>
      </c>
      <c r="Y30" s="24">
        <f>_xlfn.WEIBULL.DIST($A30,Y$12,Y$14, TRUE)-SUM(Y$25:Y29)</f>
        <v>0.1000981132298483</v>
      </c>
      <c r="Z30" s="24">
        <f>_xlfn.WEIBULL.DIST($A30,Z$12,Z$14, TRUE)-SUM(Z$25:Z29)</f>
        <v>9.8143910963976427E-2</v>
      </c>
      <c r="AA30" s="24">
        <f>_xlfn.WEIBULL.DIST($A30,AA$12,AA$14, TRUE)-SUM(AA$25:AA29)</f>
        <v>9.6231698010229738E-2</v>
      </c>
      <c r="AB30" s="24">
        <f>_xlfn.WEIBULL.DIST($A30,AB$12,AB$14, TRUE)-SUM(AB$25:AB29)</f>
        <v>9.4361297823674889E-2</v>
      </c>
      <c r="AC30" s="24">
        <f>_xlfn.WEIBULL.DIST($A30,AC$12,AC$14, TRUE)-SUM(AC$25:AC29)</f>
        <v>9.2532417865200667E-2</v>
      </c>
      <c r="AD30" s="24">
        <f>_xlfn.WEIBULL.DIST($A30,AD$12,AD$14, TRUE)-SUM(AD$25:AD29)</f>
        <v>9.0744667020603187E-2</v>
      </c>
      <c r="AE30" s="24">
        <f>_xlfn.WEIBULL.DIST($A30,AE$12,AE$14, TRUE)-SUM(AE$25:AE29)</f>
        <v>8.8997570914203072E-2</v>
      </c>
      <c r="AF30" s="24">
        <f>_xlfn.WEIBULL.DIST($A30,AF$12,AF$14, TRUE)-SUM(AF$25:AF29)</f>
        <v>8.7290585358639372E-2</v>
      </c>
      <c r="AG30" s="24">
        <f>_xlfn.WEIBULL.DIST($A30,AG$12,AG$14, TRUE)-SUM(AG$25:AG29)</f>
        <v>8.5623108155426175E-2</v>
      </c>
      <c r="AH30" s="24">
        <f>_xlfn.WEIBULL.DIST($A30,AH$12,AH$14, TRUE)-SUM(AH$25:AH29)</f>
        <v>8.3994489436712755E-2</v>
      </c>
      <c r="AI30" s="24">
        <f>_xlfn.WEIBULL.DIST($A30,AI$12,AI$14, TRUE)-SUM(AI$25:AI29)</f>
        <v>8.2404040717151156E-2</v>
      </c>
      <c r="AJ30" s="24">
        <f>_xlfn.WEIBULL.DIST($A30,AJ$12,AJ$14, TRUE)-SUM(AJ$25:AJ29)</f>
        <v>8.0851042805618362E-2</v>
      </c>
      <c r="AK30" s="24">
        <f>_xlfn.WEIBULL.DIST($A30,AK$12,AK$14, TRUE)-SUM(AK$25:AK29)</f>
        <v>7.9334752709495193E-2</v>
      </c>
      <c r="AL30" s="24">
        <f>_xlfn.WEIBULL.DIST($A30,AL$12,AL$14, TRUE)-SUM(AL$25:AL29)</f>
        <v>7.7854409649074474E-2</v>
      </c>
      <c r="AM30" s="24">
        <f>_xlfn.WEIBULL.DIST($A30,AM$12,AM$14, TRUE)-SUM(AM$25:AM29)</f>
        <v>7.6409240286231944E-2</v>
      </c>
      <c r="AN30" s="24">
        <f>_xlfn.WEIBULL.DIST($A30,AN$12,AN$14, TRUE)-SUM(AN$25:AN29)</f>
        <v>7.4998463259572823E-2</v>
      </c>
      <c r="AO30" s="24">
        <f>_xlfn.WEIBULL.DIST($A30,AO$12,AO$14, TRUE)-SUM(AO$25:AO29)</f>
        <v>7.3621293107707458E-2</v>
      </c>
      <c r="AP30" s="24">
        <f>_xlfn.WEIBULL.DIST($A30,AP$12,AP$14, TRUE)-SUM(AP$25:AP29)</f>
        <v>7.2276943652935438E-2</v>
      </c>
      <c r="AQ30" s="24">
        <f>_xlfn.WEIBULL.DIST($A30,AQ$12,AQ$14, TRUE)-SUM(AQ$25:AQ29)</f>
        <v>7.0964630909322701E-2</v>
      </c>
      <c r="AR30" s="24">
        <f>_xlfn.WEIBULL.DIST($A30,AR$12,AR$14, TRUE)-SUM(AR$25:AR29)</f>
        <v>6.9683575571805684E-2</v>
      </c>
      <c r="AS30" s="24">
        <f>_xlfn.WEIBULL.DIST($A30,AS$12,AS$14, TRUE)-SUM(AS$25:AS29)</f>
        <v>6.8433005136442293E-2</v>
      </c>
    </row>
    <row r="31" spans="1:45" x14ac:dyDescent="0.25">
      <c r="A31">
        <v>6</v>
      </c>
      <c r="B31" s="26">
        <v>802</v>
      </c>
      <c r="C31" s="24">
        <f>_xlfn.WEIBULL.DIST(A31,$C$12,$C$14, TRUE)-SUM($C$25:C30)</f>
        <v>0.11413757018417486</v>
      </c>
      <c r="D31" s="24"/>
      <c r="E31" s="24">
        <f>_xlfn.WEIBULL.DIST($A31,E$12,E$14, TRUE)-SUM(E$25:E30)</f>
        <v>0.13265114934998756</v>
      </c>
      <c r="F31" s="24">
        <f>_xlfn.WEIBULL.DIST($A31,F$12,F$14, TRUE)-SUM(F$25:F30)</f>
        <v>0.13202403151902364</v>
      </c>
      <c r="G31" s="24">
        <f>_xlfn.WEIBULL.DIST($A31,G$12,G$14, TRUE)-SUM(G$25:G30)</f>
        <v>0.13124087643861132</v>
      </c>
      <c r="H31" s="24">
        <f>_xlfn.WEIBULL.DIST($A31,H$12,H$14, TRUE)-SUM(H$25:H30)</f>
        <v>0.13031982369683864</v>
      </c>
      <c r="I31" s="24">
        <f>_xlfn.WEIBULL.DIST($A31,I$12,I$14, TRUE)-SUM(I$25:I30)</f>
        <v>0.12927753431246763</v>
      </c>
      <c r="J31" s="24">
        <f>_xlfn.WEIBULL.DIST($A31,J$12,J$14, TRUE)-SUM(J$25:J30)</f>
        <v>0.12812925987238027</v>
      </c>
      <c r="K31" s="24">
        <f>_xlfn.WEIBULL.DIST($A31,K$12,K$14, TRUE)-SUM(K$25:K30)</f>
        <v>0.12688891963001669</v>
      </c>
      <c r="L31" s="24">
        <f>_xlfn.WEIBULL.DIST($A31,L$12,L$14, TRUE)-SUM(L$25:L30)</f>
        <v>0.12556918203188022</v>
      </c>
      <c r="M31" s="24">
        <f>_xlfn.WEIBULL.DIST($A31,M$12,M$14, TRUE)-SUM(M$25:M30)</f>
        <v>0.12418154798036229</v>
      </c>
      <c r="N31" s="24">
        <f>_xlfn.WEIBULL.DIST($A31,N$12,N$14, TRUE)-SUM(N$25:N30)</f>
        <v>0.12273643381696764</v>
      </c>
      <c r="O31" s="24">
        <f>_xlfn.WEIBULL.DIST($A31,O$12,O$14, TRUE)-SUM(O$25:O30)</f>
        <v>0.12124325254859369</v>
      </c>
      <c r="P31" s="24">
        <f>_xlfn.WEIBULL.DIST($A31,P$12,P$14, TRUE)-SUM(P$25:P30)</f>
        <v>0.11971049226518848</v>
      </c>
      <c r="Q31" s="24">
        <f>_xlfn.WEIBULL.DIST($A31,Q$12,Q$14, TRUE)-SUM(Q$25:Q30)</f>
        <v>0.11814579103059458</v>
      </c>
      <c r="R31" s="24">
        <f>_xlfn.WEIBULL.DIST($A31,R$12,R$14, TRUE)-SUM(R$25:R30)</f>
        <v>0.11655600778717179</v>
      </c>
      <c r="S31" s="24">
        <f>_xlfn.WEIBULL.DIST($A31,S$12,S$14, TRUE)-SUM(S$25:S30)</f>
        <v>0.11494728901341716</v>
      </c>
      <c r="T31" s="24">
        <f>_xlfn.WEIBULL.DIST($A31,T$12,T$14, TRUE)-SUM(T$25:T30)</f>
        <v>0.11332513102428499</v>
      </c>
      <c r="U31" s="24">
        <f>_xlfn.WEIBULL.DIST($A31,U$12,U$14, TRUE)-SUM(U$25:U30)</f>
        <v>0.11169443791612338</v>
      </c>
      <c r="V31" s="24">
        <f>_xlfn.WEIBULL.DIST($A31,V$12,V$14, TRUE)-SUM(V$25:V30)</f>
        <v>0.11005957524012278</v>
      </c>
      <c r="W31" s="24">
        <f>_xlfn.WEIBULL.DIST($A31,W$12,W$14, TRUE)-SUM(W$25:W30)</f>
        <v>0.10842441954641957</v>
      </c>
      <c r="X31" s="24">
        <f>_xlfn.WEIBULL.DIST($A31,X$12,X$14, TRUE)-SUM(X$25:X30)</f>
        <v>0.10679240398078227</v>
      </c>
      <c r="Y31" s="24">
        <f>_xlfn.WEIBULL.DIST($A31,Y$12,Y$14, TRUE)-SUM(Y$25:Y30)</f>
        <v>0.10516656014132436</v>
      </c>
      <c r="Z31" s="24">
        <f>_xlfn.WEIBULL.DIST($A31,Z$12,Z$14, TRUE)-SUM(Z$25:Z30)</f>
        <v>0.10354955641732028</v>
      </c>
      <c r="AA31" s="24">
        <f>_xlfn.WEIBULL.DIST($A31,AA$12,AA$14, TRUE)-SUM(AA$25:AA30)</f>
        <v>0.10194373303858856</v>
      </c>
      <c r="AB31" s="24">
        <f>_xlfn.WEIBULL.DIST($A31,AB$12,AB$14, TRUE)-SUM(AB$25:AB30)</f>
        <v>0.10035113406419893</v>
      </c>
      <c r="AC31" s="24">
        <f>_xlfn.WEIBULL.DIST($A31,AC$12,AC$14, TRUE)-SUM(AC$25:AC30)</f>
        <v>9.8773536535078366E-2</v>
      </c>
      <c r="AD31" s="24">
        <f>_xlfn.WEIBULL.DIST($A31,AD$12,AD$14, TRUE)-SUM(AD$25:AD30)</f>
        <v>9.7212477007758646E-2</v>
      </c>
      <c r="AE31" s="24">
        <f>_xlfn.WEIBULL.DIST($A31,AE$12,AE$14, TRUE)-SUM(AE$25:AE30)</f>
        <v>9.5669275677012611E-2</v>
      </c>
      <c r="AF31" s="24">
        <f>_xlfn.WEIBULL.DIST($A31,AF$12,AF$14, TRUE)-SUM(AF$25:AF30)</f>
        <v>9.4145058284244632E-2</v>
      </c>
      <c r="AG31" s="24">
        <f>_xlfn.WEIBULL.DIST($A31,AG$12,AG$14, TRUE)-SUM(AG$25:AG30)</f>
        <v>9.2640775996833347E-2</v>
      </c>
      <c r="AH31" s="24">
        <f>_xlfn.WEIBULL.DIST($A31,AH$12,AH$14, TRUE)-SUM(AH$25:AH30)</f>
        <v>9.1157223431588885E-2</v>
      </c>
      <c r="AI31" s="24">
        <f>_xlfn.WEIBULL.DIST($A31,AI$12,AI$14, TRUE)-SUM(AI$25:AI30)</f>
        <v>8.9695054983443323E-2</v>
      </c>
      <c r="AJ31" s="24">
        <f>_xlfn.WEIBULL.DIST($A31,AJ$12,AJ$14, TRUE)-SUM(AJ$25:AJ30)</f>
        <v>8.8254799608655454E-2</v>
      </c>
      <c r="AK31" s="24">
        <f>_xlfn.WEIBULL.DIST($A31,AK$12,AK$14, TRUE)-SUM(AK$25:AK30)</f>
        <v>8.6836874200365427E-2</v>
      </c>
      <c r="AL31" s="24">
        <f>_xlfn.WEIBULL.DIST($A31,AL$12,AL$14, TRUE)-SUM(AL$25:AL30)</f>
        <v>8.5441595683380417E-2</v>
      </c>
      <c r="AM31" s="24">
        <f>_xlfn.WEIBULL.DIST($A31,AM$12,AM$14, TRUE)-SUM(AM$25:AM30)</f>
        <v>8.4069191944707633E-2</v>
      </c>
      <c r="AN31" s="24">
        <f>_xlfn.WEIBULL.DIST($A31,AN$12,AN$14, TRUE)-SUM(AN$25:AN30)</f>
        <v>8.2719811706588486E-2</v>
      </c>
      <c r="AO31" s="24">
        <f>_xlfn.WEIBULL.DIST($A31,AO$12,AO$14, TRUE)-SUM(AO$25:AO30)</f>
        <v>8.139353343967104E-2</v>
      </c>
      <c r="AP31" s="24">
        <f>_xlfn.WEIBULL.DIST($A31,AP$12,AP$14, TRUE)-SUM(AP$25:AP30)</f>
        <v>8.0090373405474397E-2</v>
      </c>
      <c r="AQ31" s="24">
        <f>_xlfn.WEIBULL.DIST($A31,AQ$12,AQ$14, TRUE)-SUM(AQ$25:AQ30)</f>
        <v>7.8810292909440804E-2</v>
      </c>
      <c r="AR31" s="24">
        <f>_xlfn.WEIBULL.DIST($A31,AR$12,AR$14, TRUE)-SUM(AR$25:AR30)</f>
        <v>7.7553204838622769E-2</v>
      </c>
      <c r="AS31" s="24">
        <f>_xlfn.WEIBULL.DIST($A31,AS$12,AS$14, TRUE)-SUM(AS$25:AS30)</f>
        <v>7.6318979551373234E-2</v>
      </c>
    </row>
    <row r="32" spans="1:45" x14ac:dyDescent="0.25">
      <c r="A32">
        <v>7</v>
      </c>
      <c r="B32" s="26">
        <v>1298</v>
      </c>
      <c r="C32" s="24">
        <f>_xlfn.WEIBULL.DIST(A32,$C$12,$C$14, TRUE)-SUM($C$25:C31)</f>
        <v>0.10893424536150698</v>
      </c>
      <c r="E32" s="24">
        <f>_xlfn.WEIBULL.DIST($A32,E$12,E$14, TRUE)-SUM(E$25:E31)</f>
        <v>0.10992930345452789</v>
      </c>
      <c r="F32" s="24">
        <f>_xlfn.WEIBULL.DIST($A32,F$12,F$14, TRUE)-SUM(F$25:F31)</f>
        <v>0.11092073606019248</v>
      </c>
      <c r="G32" s="24">
        <f>_xlfn.WEIBULL.DIST($A32,G$12,G$14, TRUE)-SUM(G$25:G31)</f>
        <v>0.11169864085469616</v>
      </c>
      <c r="H32" s="24">
        <f>_xlfn.WEIBULL.DIST($A32,H$12,H$14, TRUE)-SUM(H$25:H31)</f>
        <v>0.11227810772468472</v>
      </c>
      <c r="I32" s="24">
        <f>_xlfn.WEIBULL.DIST($A32,I$12,I$14, TRUE)-SUM(I$25:I31)</f>
        <v>0.11267384957743776</v>
      </c>
      <c r="J32" s="24">
        <f>_xlfn.WEIBULL.DIST($A32,J$12,J$14, TRUE)-SUM(J$25:J31)</f>
        <v>0.11290008717884781</v>
      </c>
      <c r="K32" s="24">
        <f>_xlfn.WEIBULL.DIST($A32,K$12,K$14, TRUE)-SUM(K$25:K31)</f>
        <v>0.11297046556333268</v>
      </c>
      <c r="L32" s="24">
        <f>_xlfn.WEIBULL.DIST($A32,L$12,L$14, TRUE)-SUM(L$25:L31)</f>
        <v>0.11289799645671117</v>
      </c>
      <c r="M32" s="24">
        <f>_xlfn.WEIBULL.DIST($A32,M$12,M$14, TRUE)-SUM(M$25:M31)</f>
        <v>0.1126950219041849</v>
      </c>
      <c r="N32" s="24">
        <f>_xlfn.WEIBULL.DIST($A32,N$12,N$14, TRUE)-SUM(N$25:N31)</f>
        <v>0.11237319498860099</v>
      </c>
      <c r="O32" s="24">
        <f>_xlfn.WEIBULL.DIST($A32,O$12,O$14, TRUE)-SUM(O$25:O31)</f>
        <v>0.11194347414990491</v>
      </c>
      <c r="P32" s="24">
        <f>_xlfn.WEIBULL.DIST($A32,P$12,P$14, TRUE)-SUM(P$25:P31)</f>
        <v>0.11141612817222468</v>
      </c>
      <c r="Q32" s="24">
        <f>_xlfn.WEIBULL.DIST($A32,Q$12,Q$14, TRUE)-SUM(Q$25:Q31)</f>
        <v>0.11080074939170625</v>
      </c>
      <c r="R32" s="24">
        <f>_xlfn.WEIBULL.DIST($A32,R$12,R$14, TRUE)-SUM(R$25:R31)</f>
        <v>0.11010627309984033</v>
      </c>
      <c r="S32" s="24">
        <f>_xlfn.WEIBULL.DIST($A32,S$12,S$14, TRUE)-SUM(S$25:S31)</f>
        <v>0.10934100147889442</v>
      </c>
      <c r="T32" s="24">
        <f>_xlfn.WEIBULL.DIST($A32,T$12,T$14, TRUE)-SUM(T$25:T31)</f>
        <v>0.1085126307141383</v>
      </c>
      <c r="U32" s="24">
        <f>_xlfn.WEIBULL.DIST($A32,U$12,U$14, TRUE)-SUM(U$25:U31)</f>
        <v>0.10762828018794129</v>
      </c>
      <c r="V32" s="24">
        <f>_xlfn.WEIBULL.DIST($A32,V$12,V$14, TRUE)-SUM(V$25:V31)</f>
        <v>0.10669452287945491</v>
      </c>
      <c r="W32" s="24">
        <f>_xlfn.WEIBULL.DIST($A32,W$12,W$14, TRUE)-SUM(W$25:W31)</f>
        <v>0.10571741627605763</v>
      </c>
      <c r="X32" s="24">
        <f>_xlfn.WEIBULL.DIST($A32,X$12,X$14, TRUE)-SUM(X$25:X31)</f>
        <v>0.10470253325410628</v>
      </c>
      <c r="Y32" s="24">
        <f>_xlfn.WEIBULL.DIST($A32,Y$12,Y$14, TRUE)-SUM(Y$25:Y31)</f>
        <v>0.10365499251138921</v>
      </c>
      <c r="Z32" s="24">
        <f>_xlfn.WEIBULL.DIST($A32,Z$12,Z$14, TRUE)-SUM(Z$25:Z31)</f>
        <v>0.10257948823604979</v>
      </c>
      <c r="AA32" s="24">
        <f>_xlfn.WEIBULL.DIST($A32,AA$12,AA$14, TRUE)-SUM(AA$25:AA31)</f>
        <v>0.10148031878017189</v>
      </c>
      <c r="AB32" s="24">
        <f>_xlfn.WEIBULL.DIST($A32,AB$12,AB$14, TRUE)-SUM(AB$25:AB31)</f>
        <v>0.1003614141737631</v>
      </c>
      <c r="AC32" s="24">
        <f>_xlfn.WEIBULL.DIST($A32,AC$12,AC$14, TRUE)-SUM(AC$25:AC31)</f>
        <v>9.9226362369146115E-2</v>
      </c>
      <c r="AD32" s="24">
        <f>_xlfn.WEIBULL.DIST($A32,AD$12,AD$14, TRUE)-SUM(AD$25:AD31)</f>
        <v>9.8078434149051708E-2</v>
      </c>
      <c r="AE32" s="24">
        <f>_xlfn.WEIBULL.DIST($A32,AE$12,AE$14, TRUE)-SUM(AE$25:AE31)</f>
        <v>9.6920606665864717E-2</v>
      </c>
      <c r="AF32" s="24">
        <f>_xlfn.WEIBULL.DIST($A32,AF$12,AF$14, TRUE)-SUM(AF$25:AF31)</f>
        <v>9.5755585606150773E-2</v>
      </c>
      <c r="AG32" s="24">
        <f>_xlfn.WEIBULL.DIST($A32,AG$12,AG$14, TRUE)-SUM(AG$25:AG31)</f>
        <v>9.4585825995121664E-2</v>
      </c>
      <c r="AH32" s="24">
        <f>_xlfn.WEIBULL.DIST($A32,AH$12,AH$14, TRUE)-SUM(AH$25:AH31)</f>
        <v>9.3413551671216899E-2</v>
      </c>
      <c r="AI32" s="24">
        <f>_xlfn.WEIBULL.DIST($A32,AI$12,AI$14, TRUE)-SUM(AI$25:AI31)</f>
        <v>9.2240773472442195E-2</v>
      </c>
      <c r="AJ32" s="24">
        <f>_xlfn.WEIBULL.DIST($A32,AJ$12,AJ$14, TRUE)-SUM(AJ$25:AJ31)</f>
        <v>9.1069306184284049E-2</v>
      </c>
      <c r="AK32" s="24">
        <f>_xlfn.WEIBULL.DIST($A32,AK$12,AK$14, TRUE)-SUM(AK$25:AK31)</f>
        <v>8.9900784304578651E-2</v>
      </c>
      <c r="AL32" s="24">
        <f>_xlfn.WEIBULL.DIST($A32,AL$12,AL$14, TRUE)-SUM(AL$25:AL31)</f>
        <v>8.8736676684184002E-2</v>
      </c>
      <c r="AM32" s="24">
        <f>_xlfn.WEIBULL.DIST($A32,AM$12,AM$14, TRUE)-SUM(AM$25:AM31)</f>
        <v>8.7578300104119933E-2</v>
      </c>
      <c r="AN32" s="24">
        <f>_xlfn.WEIBULL.DIST($A32,AN$12,AN$14, TRUE)-SUM(AN$25:AN31)</f>
        <v>8.6426831850382912E-2</v>
      </c>
      <c r="AO32" s="24">
        <f>_xlfn.WEIBULL.DIST($A32,AO$12,AO$14, TRUE)-SUM(AO$25:AO31)</f>
        <v>8.5283321347186802E-2</v>
      </c>
      <c r="AP32" s="24">
        <f>_xlfn.WEIBULL.DIST($A32,AP$12,AP$14, TRUE)-SUM(AP$25:AP31)</f>
        <v>8.4148700908180496E-2</v>
      </c>
      <c r="AQ32" s="24">
        <f>_xlfn.WEIBULL.DIST($A32,AQ$12,AQ$14, TRUE)-SUM(AQ$25:AQ31)</f>
        <v>8.302379566343826E-2</v>
      </c>
      <c r="AR32" s="24">
        <f>_xlfn.WEIBULL.DIST($A32,AR$12,AR$14, TRUE)-SUM(AR$25:AR31)</f>
        <v>8.190933271785894E-2</v>
      </c>
      <c r="AS32" s="24">
        <f>_xlfn.WEIBULL.DIST($A32,AS$12,AS$14, TRUE)-SUM(AS$25:AS31)</f>
        <v>8.0805949594189963E-2</v>
      </c>
    </row>
    <row r="33" spans="1:45" x14ac:dyDescent="0.25">
      <c r="A33">
        <v>8</v>
      </c>
      <c r="B33" s="26">
        <v>1915</v>
      </c>
      <c r="C33" s="24">
        <f>_xlfn.WEIBULL.DIST(A33,$C$12,$C$14, TRUE)-SUM($C$25:C32)</f>
        <v>9.795536844520869E-2</v>
      </c>
      <c r="E33" s="24">
        <f>_xlfn.WEIBULL.DIST($A33,E$12,E$14, TRUE)-SUM(E$25:E32)</f>
        <v>8.3834180984742934E-2</v>
      </c>
      <c r="F33" s="24">
        <f>_xlfn.WEIBULL.DIST($A33,F$12,F$14, TRUE)-SUM(F$25:F32)</f>
        <v>8.5954905634594292E-2</v>
      </c>
      <c r="G33" s="24">
        <f>_xlfn.WEIBULL.DIST($A33,G$12,G$14, TRUE)-SUM(G$25:G32)</f>
        <v>8.7874205937923944E-2</v>
      </c>
      <c r="H33" s="24">
        <f>_xlfn.WEIBULL.DIST($A33,H$12,H$14, TRUE)-SUM(H$25:H32)</f>
        <v>8.9598104022281966E-2</v>
      </c>
      <c r="I33" s="24">
        <f>_xlfn.WEIBULL.DIST($A33,I$12,I$14, TRUE)-SUM(I$25:I32)</f>
        <v>9.1133554624882263E-2</v>
      </c>
      <c r="J33" s="24">
        <f>_xlfn.WEIBULL.DIST($A33,J$12,J$14, TRUE)-SUM(J$25:J32)</f>
        <v>9.2488209901398943E-2</v>
      </c>
      <c r="K33" s="24">
        <f>_xlfn.WEIBULL.DIST($A33,K$12,K$14, TRUE)-SUM(K$25:K32)</f>
        <v>9.3670217057230887E-2</v>
      </c>
      <c r="L33" s="24">
        <f>_xlfn.WEIBULL.DIST($A33,L$12,L$14, TRUE)-SUM(L$25:L32)</f>
        <v>9.4688046118846181E-2</v>
      </c>
      <c r="M33" s="24">
        <f>_xlfn.WEIBULL.DIST($A33,M$12,M$14, TRUE)-SUM(M$25:M32)</f>
        <v>9.5550344966477074E-2</v>
      </c>
      <c r="N33" s="24">
        <f>_xlfn.WEIBULL.DIST($A33,N$12,N$14, TRUE)-SUM(N$25:N32)</f>
        <v>9.6265818713106022E-2</v>
      </c>
      <c r="O33" s="24">
        <f>_xlfn.WEIBULL.DIST($A33,O$12,O$14, TRUE)-SUM(O$25:O32)</f>
        <v>9.6843130589197357E-2</v>
      </c>
      <c r="P33" s="24">
        <f>_xlfn.WEIBULL.DIST($A33,P$12,P$14, TRUE)-SUM(P$25:P32)</f>
        <v>9.7290821640256708E-2</v>
      </c>
      <c r="Q33" s="24">
        <f>_xlfn.WEIBULL.DIST($A33,Q$12,Q$14, TRUE)-SUM(Q$25:Q32)</f>
        <v>9.7617246736578123E-2</v>
      </c>
      <c r="R33" s="24">
        <f>_xlfn.WEIBULL.DIST($A33,R$12,R$14, TRUE)-SUM(R$25:R32)</f>
        <v>9.7830524610594161E-2</v>
      </c>
      <c r="S33" s="24">
        <f>_xlfn.WEIBULL.DIST($A33,S$12,S$14, TRUE)-SUM(S$25:S32)</f>
        <v>9.7938499861966233E-2</v>
      </c>
      <c r="T33" s="24">
        <f>_xlfn.WEIBULL.DIST($A33,T$12,T$14, TRUE)-SUM(T$25:T32)</f>
        <v>9.7948715093513328E-2</v>
      </c>
      <c r="U33" s="24">
        <f>_xlfn.WEIBULL.DIST($A33,U$12,U$14, TRUE)-SUM(U$25:U32)</f>
        <v>9.786839155518634E-2</v>
      </c>
      <c r="V33" s="24">
        <f>_xlfn.WEIBULL.DIST($A33,V$12,V$14, TRUE)-SUM(V$25:V32)</f>
        <v>9.7704416874173861E-2</v>
      </c>
      <c r="W33" s="24">
        <f>_xlfn.WEIBULL.DIST($A33,W$12,W$14, TRUE)-SUM(W$25:W32)</f>
        <v>9.7463338634299568E-2</v>
      </c>
      <c r="X33" s="24">
        <f>_xlfn.WEIBULL.DIST($A33,X$12,X$14, TRUE)-SUM(X$25:X32)</f>
        <v>9.7151362736023206E-2</v>
      </c>
      <c r="Y33" s="24">
        <f>_xlfn.WEIBULL.DIST($A33,Y$12,Y$14, TRUE)-SUM(Y$25:Y32)</f>
        <v>9.6774355619365093E-2</v>
      </c>
      <c r="Z33" s="24">
        <f>_xlfn.WEIBULL.DIST($A33,Z$12,Z$14, TRUE)-SUM(Z$25:Z32)</f>
        <v>9.6337849566396683E-2</v>
      </c>
      <c r="AA33" s="24">
        <f>_xlfn.WEIBULL.DIST($A33,AA$12,AA$14, TRUE)-SUM(AA$25:AA32)</f>
        <v>9.5847050418476742E-2</v>
      </c>
      <c r="AB33" s="24">
        <f>_xlfn.WEIBULL.DIST($A33,AB$12,AB$14, TRUE)-SUM(AB$25:AB32)</f>
        <v>9.5306847147244744E-2</v>
      </c>
      <c r="AC33" s="24">
        <f>_xlfn.WEIBULL.DIST($A33,AC$12,AC$14, TRUE)-SUM(AC$25:AC32)</f>
        <v>9.4721822808823686E-2</v>
      </c>
      <c r="AD33" s="24">
        <f>_xlfn.WEIBULL.DIST($A33,AD$12,AD$14, TRUE)-SUM(AD$25:AD32)</f>
        <v>9.4096266488962854E-2</v>
      </c>
      <c r="AE33" s="24">
        <f>_xlfn.WEIBULL.DIST($A33,AE$12,AE$14, TRUE)-SUM(AE$25:AE32)</f>
        <v>9.3434185914317014E-2</v>
      </c>
      <c r="AF33" s="24">
        <f>_xlfn.WEIBULL.DIST($A33,AF$12,AF$14, TRUE)-SUM(AF$25:AF32)</f>
        <v>9.2739320462882857E-2</v>
      </c>
      <c r="AG33" s="24">
        <f>_xlfn.WEIBULL.DIST($A33,AG$12,AG$14, TRUE)-SUM(AG$25:AG32)</f>
        <v>9.2015154355972295E-2</v>
      </c>
      <c r="AH33" s="24">
        <f>_xlfn.WEIBULL.DIST($A33,AH$12,AH$14, TRUE)-SUM(AH$25:AH32)</f>
        <v>9.1264929856051114E-2</v>
      </c>
      <c r="AI33" s="24">
        <f>_xlfn.WEIBULL.DIST($A33,AI$12,AI$14, TRUE)-SUM(AI$25:AI32)</f>
        <v>9.0491660330248969E-2</v>
      </c>
      <c r="AJ33" s="24">
        <f>_xlfn.WEIBULL.DIST($A33,AJ$12,AJ$14, TRUE)-SUM(AJ$25:AJ32)</f>
        <v>8.9698143069250613E-2</v>
      </c>
      <c r="AK33" s="24">
        <f>_xlfn.WEIBULL.DIST($A33,AK$12,AK$14, TRUE)-SUM(AK$25:AK32)</f>
        <v>8.8886971776330093E-2</v>
      </c>
      <c r="AL33" s="24">
        <f>_xlfn.WEIBULL.DIST($A33,AL$12,AL$14, TRUE)-SUM(AL$25:AL32)</f>
        <v>8.8060548662212579E-2</v>
      </c>
      <c r="AM33" s="24">
        <f>_xlfn.WEIBULL.DIST($A33,AM$12,AM$14, TRUE)-SUM(AM$25:AM32)</f>
        <v>8.7221096098808293E-2</v>
      </c>
      <c r="AN33" s="24">
        <f>_xlfn.WEIBULL.DIST($A33,AN$12,AN$14, TRUE)-SUM(AN$25:AN32)</f>
        <v>8.6370667799200052E-2</v>
      </c>
      <c r="AO33" s="24">
        <f>_xlfn.WEIBULL.DIST($A33,AO$12,AO$14, TRUE)-SUM(AO$25:AO32)</f>
        <v>8.5511159503013245E-2</v>
      </c>
      <c r="AP33" s="24">
        <f>_xlfn.WEIBULL.DIST($A33,AP$12,AP$14, TRUE)-SUM(AP$25:AP32)</f>
        <v>8.4644319155877557E-2</v>
      </c>
      <c r="AQ33" s="24">
        <f>_xlfn.WEIBULL.DIST($A33,AQ$12,AQ$14, TRUE)-SUM(AQ$25:AQ32)</f>
        <v>8.3771756579411161E-2</v>
      </c>
      <c r="AR33" s="24">
        <f>_xlfn.WEIBULL.DIST($A33,AR$12,AR$14, TRUE)-SUM(AR$25:AR32)</f>
        <v>8.2894952634334662E-2</v>
      </c>
      <c r="AS33" s="24">
        <f>_xlfn.WEIBULL.DIST($A33,AS$12,AS$14, TRUE)-SUM(AS$25:AS32)</f>
        <v>8.2015267884194887E-2</v>
      </c>
    </row>
    <row r="34" spans="1:45" x14ac:dyDescent="0.25">
      <c r="A34">
        <v>9</v>
      </c>
      <c r="B34" s="26">
        <v>2533</v>
      </c>
      <c r="C34" s="24">
        <f>_xlfn.WEIBULL.DIST(A34,$C$12,$C$14, TRUE)-SUM($C$25:C33)</f>
        <v>8.3489630244434898E-2</v>
      </c>
      <c r="E34" s="24">
        <f>_xlfn.WEIBULL.DIST($A34,E$12,E$14, TRUE)-SUM(E$25:E33)</f>
        <v>5.9189704293011847E-2</v>
      </c>
      <c r="F34" s="24">
        <f>_xlfn.WEIBULL.DIST($A34,F$12,F$14, TRUE)-SUM(F$25:F33)</f>
        <v>6.1807192193980898E-2</v>
      </c>
      <c r="G34" s="24">
        <f>_xlfn.WEIBULL.DIST($A34,G$12,G$14, TRUE)-SUM(G$25:G33)</f>
        <v>6.4286826027430855E-2</v>
      </c>
      <c r="H34" s="24">
        <f>_xlfn.WEIBULL.DIST($A34,H$12,H$14, TRUE)-SUM(H$25:H33)</f>
        <v>6.6624507009683587E-2</v>
      </c>
      <c r="I34" s="24">
        <f>_xlfn.WEIBULL.DIST($A34,I$12,I$14, TRUE)-SUM(I$25:I33)</f>
        <v>6.8817824541095862E-2</v>
      </c>
      <c r="J34" s="24">
        <f>_xlfn.WEIBULL.DIST($A34,J$12,J$14, TRUE)-SUM(J$25:J33)</f>
        <v>7.0865846114321562E-2</v>
      </c>
      <c r="K34" s="24">
        <f>_xlfn.WEIBULL.DIST($A34,K$12,K$14, TRUE)-SUM(K$25:K33)</f>
        <v>7.276891728314161E-2</v>
      </c>
      <c r="L34" s="24">
        <f>_xlfn.WEIBULL.DIST($A34,L$12,L$14, TRUE)-SUM(L$25:L33)</f>
        <v>7.4528474491187047E-2</v>
      </c>
      <c r="M34" s="24">
        <f>_xlfn.WEIBULL.DIST($A34,M$12,M$14, TRUE)-SUM(M$25:M33)</f>
        <v>7.6146872458246029E-2</v>
      </c>
      <c r="N34" s="24">
        <f>_xlfn.WEIBULL.DIST($A34,N$12,N$14, TRUE)-SUM(N$25:N33)</f>
        <v>7.7627226965729323E-2</v>
      </c>
      <c r="O34" s="24">
        <f>_xlfn.WEIBULL.DIST($A34,O$12,O$14, TRUE)-SUM(O$25:O33)</f>
        <v>7.8973273234366426E-2</v>
      </c>
      <c r="P34" s="24">
        <f>_xlfn.WEIBULL.DIST($A34,P$12,P$14, TRUE)-SUM(P$25:P33)</f>
        <v>8.0189239610459984E-2</v>
      </c>
      <c r="Q34" s="24">
        <f>_xlfn.WEIBULL.DIST($A34,Q$12,Q$14, TRUE)-SUM(Q$25:Q33)</f>
        <v>8.1279735939626896E-2</v>
      </c>
      <c r="R34" s="24">
        <f>_xlfn.WEIBULL.DIST($A34,R$12,R$14, TRUE)-SUM(R$25:R33)</f>
        <v>8.2249655780454844E-2</v>
      </c>
      <c r="S34" s="24">
        <f>_xlfn.WEIBULL.DIST($A34,S$12,S$14, TRUE)-SUM(S$25:S33)</f>
        <v>8.3104091470699193E-2</v>
      </c>
      <c r="T34" s="24">
        <f>_xlfn.WEIBULL.DIST($A34,T$12,T$14, TRUE)-SUM(T$25:T33)</f>
        <v>8.3848260985191936E-2</v>
      </c>
      <c r="U34" s="24">
        <f>_xlfn.WEIBULL.DIST($A34,U$12,U$14, TRUE)-SUM(U$25:U33)</f>
        <v>8.4487445500932012E-2</v>
      </c>
      <c r="V34" s="24">
        <f>_xlfn.WEIBULL.DIST($A34,V$12,V$14, TRUE)-SUM(V$25:V33)</f>
        <v>8.5026936597363156E-2</v>
      </c>
      <c r="W34" s="24">
        <f>_xlfn.WEIBULL.DIST($A34,W$12,W$14, TRUE)-SUM(W$25:W33)</f>
        <v>8.5471992057948754E-2</v>
      </c>
      <c r="X34" s="24">
        <f>_xlfn.WEIBULL.DIST($A34,X$12,X$14, TRUE)-SUM(X$25:X33)</f>
        <v>8.5827799294405094E-2</v>
      </c>
      <c r="Y34" s="24">
        <f>_xlfn.WEIBULL.DIST($A34,Y$12,Y$14, TRUE)-SUM(Y$25:Y33)</f>
        <v>8.6099445480893211E-2</v>
      </c>
      <c r="Z34" s="24">
        <f>_xlfn.WEIBULL.DIST($A34,Z$12,Z$14, TRUE)-SUM(Z$25:Z33)</f>
        <v>8.6291893557203792E-2</v>
      </c>
      <c r="AA34" s="24">
        <f>_xlfn.WEIBULL.DIST($A34,AA$12,AA$14, TRUE)-SUM(AA$25:AA33)</f>
        <v>8.6409963333818229E-2</v>
      </c>
      <c r="AB34" s="24">
        <f>_xlfn.WEIBULL.DIST($A34,AB$12,AB$14, TRUE)-SUM(AB$25:AB33)</f>
        <v>8.6458317005104868E-2</v>
      </c>
      <c r="AC34" s="24">
        <f>_xlfn.WEIBULL.DIST($A34,AC$12,AC$14, TRUE)-SUM(AC$25:AC33)</f>
        <v>8.6441448447914127E-2</v>
      </c>
      <c r="AD34" s="24">
        <f>_xlfn.WEIBULL.DIST($A34,AD$12,AD$14, TRUE)-SUM(AD$25:AD33)</f>
        <v>8.6363675750252833E-2</v>
      </c>
      <c r="AE34" s="24">
        <f>_xlfn.WEIBULL.DIST($A34,AE$12,AE$14, TRUE)-SUM(AE$25:AE33)</f>
        <v>8.6229136477764756E-2</v>
      </c>
      <c r="AF34" s="24">
        <f>_xlfn.WEIBULL.DIST($A34,AF$12,AF$14, TRUE)-SUM(AF$25:AF33)</f>
        <v>8.6041785243978763E-2</v>
      </c>
      <c r="AG34" s="24">
        <f>_xlfn.WEIBULL.DIST($A34,AG$12,AG$14, TRUE)-SUM(AG$25:AG33)</f>
        <v>8.5805393203574054E-2</v>
      </c>
      <c r="AH34" s="24">
        <f>_xlfn.WEIBULL.DIST($A34,AH$12,AH$14, TRUE)-SUM(AH$25:AH33)</f>
        <v>8.5523549136219734E-2</v>
      </c>
      <c r="AI34" s="24">
        <f>_xlfn.WEIBULL.DIST($A34,AI$12,AI$14, TRUE)-SUM(AI$25:AI33)</f>
        <v>8.5199661832077833E-2</v>
      </c>
      <c r="AJ34" s="24">
        <f>_xlfn.WEIBULL.DIST($A34,AJ$12,AJ$14, TRUE)-SUM(AJ$25:AJ33)</f>
        <v>8.4836963528996168E-2</v>
      </c>
      <c r="AK34" s="24">
        <f>_xlfn.WEIBULL.DIST($A34,AK$12,AK$14, TRUE)-SUM(AK$25:AK33)</f>
        <v>8.4438514186097047E-2</v>
      </c>
      <c r="AL34" s="24">
        <f>_xlfn.WEIBULL.DIST($A34,AL$12,AL$14, TRUE)-SUM(AL$25:AL33)</f>
        <v>8.4007206409164981E-2</v>
      </c>
      <c r="AM34" s="24">
        <f>_xlfn.WEIBULL.DIST($A34,AM$12,AM$14, TRUE)-SUM(AM$25:AM33)</f>
        <v>8.3545770870325775E-2</v>
      </c>
      <c r="AN34" s="24">
        <f>_xlfn.WEIBULL.DIST($A34,AN$12,AN$14, TRUE)-SUM(AN$25:AN33)</f>
        <v>8.3056782088274883E-2</v>
      </c>
      <c r="AO34" s="24">
        <f>_xlfn.WEIBULL.DIST($A34,AO$12,AO$14, TRUE)-SUM(AO$25:AO33)</f>
        <v>8.2542664456137005E-2</v>
      </c>
      <c r="AP34" s="24">
        <f>_xlfn.WEIBULL.DIST($A34,AP$12,AP$14, TRUE)-SUM(AP$25:AP33)</f>
        <v>8.2005698422157047E-2</v>
      </c>
      <c r="AQ34" s="24">
        <f>_xlfn.WEIBULL.DIST($A34,AQ$12,AQ$14, TRUE)-SUM(AQ$25:AQ33)</f>
        <v>8.1448026744182223E-2</v>
      </c>
      <c r="AR34" s="24">
        <f>_xlfn.WEIBULL.DIST($A34,AR$12,AR$14, TRUE)-SUM(AR$25:AR33)</f>
        <v>8.0871660752537211E-2</v>
      </c>
      <c r="AS34" s="24">
        <f>_xlfn.WEIBULL.DIST($A34,AS$12,AS$14, TRUE)-SUM(AS$25:AS33)</f>
        <v>8.0278486567653851E-2</v>
      </c>
    </row>
    <row r="35" spans="1:45" x14ac:dyDescent="0.25">
      <c r="A35">
        <v>10</v>
      </c>
      <c r="B35" s="26">
        <v>2881</v>
      </c>
      <c r="C35" s="24">
        <f>_xlfn.WEIBULL.DIST(A35,$C$12,$C$14, TRUE)-SUM($C$25:C34)</f>
        <v>6.7719622663635626E-2</v>
      </c>
      <c r="E35" s="24">
        <f>_xlfn.WEIBULL.DIST($A35,E$12,E$14, TRUE)-SUM(E$25:E34)</f>
        <v>3.8844140462381493E-2</v>
      </c>
      <c r="F35" s="24">
        <f>_xlfn.WEIBULL.DIST($A35,F$12,F$14, TRUE)-SUM(F$25:F34)</f>
        <v>4.1405186150289763E-2</v>
      </c>
      <c r="G35" s="24">
        <f>_xlfn.WEIBULL.DIST($A35,G$12,G$14, TRUE)-SUM(G$25:G34)</f>
        <v>4.3910320008107906E-2</v>
      </c>
      <c r="H35" s="24">
        <f>_xlfn.WEIBULL.DIST($A35,H$12,H$14, TRUE)-SUM(H$25:H34)</f>
        <v>4.6348714037683703E-2</v>
      </c>
      <c r="I35" s="24">
        <f>_xlfn.WEIBULL.DIST($A35,I$12,I$14, TRUE)-SUM(I$25:I34)</f>
        <v>4.8711117177780872E-2</v>
      </c>
      <c r="J35" s="24">
        <f>_xlfn.WEIBULL.DIST($A35,J$12,J$14, TRUE)-SUM(J$25:J34)</f>
        <v>5.0989785069581628E-2</v>
      </c>
      <c r="K35" s="24">
        <f>_xlfn.WEIBULL.DIST($A35,K$12,K$14, TRUE)-SUM(K$25:K34)</f>
        <v>5.3178391322332819E-2</v>
      </c>
      <c r="L35" s="24">
        <f>_xlfn.WEIBULL.DIST($A35,L$12,L$14, TRUE)-SUM(L$25:L34)</f>
        <v>5.5271926417252981E-2</v>
      </c>
      <c r="M35" s="24">
        <f>_xlfn.WEIBULL.DIST($A35,M$12,M$14, TRUE)-SUM(M$25:M34)</f>
        <v>5.7266589322212069E-2</v>
      </c>
      <c r="N35" s="24">
        <f>_xlfn.WEIBULL.DIST($A35,N$12,N$14, TRUE)-SUM(N$25:N34)</f>
        <v>5.9159675912160425E-2</v>
      </c>
      <c r="O35" s="24">
        <f>_xlfn.WEIBULL.DIST($A35,O$12,O$14, TRUE)-SUM(O$25:O34)</f>
        <v>6.0949467420002068E-2</v>
      </c>
      <c r="P35" s="24">
        <f>_xlfn.WEIBULL.DIST($A35,P$12,P$14, TRUE)-SUM(P$25:P34)</f>
        <v>6.2635121386660164E-2</v>
      </c>
      <c r="Q35" s="24">
        <f>_xlfn.WEIBULL.DIST($A35,Q$12,Q$14, TRUE)-SUM(Q$25:Q34)</f>
        <v>6.4216566936297625E-2</v>
      </c>
      <c r="R35" s="24">
        <f>_xlfn.WEIBULL.DIST($A35,R$12,R$14, TRUE)-SUM(R$25:R34)</f>
        <v>6.5694405666594347E-2</v>
      </c>
      <c r="S35" s="24">
        <f>_xlfn.WEIBULL.DIST($A35,S$12,S$14, TRUE)-SUM(S$25:S34)</f>
        <v>6.7069819005118547E-2</v>
      </c>
      <c r="T35" s="24">
        <f>_xlfn.WEIBULL.DIST($A35,T$12,T$14, TRUE)-SUM(T$25:T34)</f>
        <v>6.8344482530159456E-2</v>
      </c>
      <c r="U35" s="24">
        <f>_xlfn.WEIBULL.DIST($A35,U$12,U$14, TRUE)-SUM(U$25:U34)</f>
        <v>6.9520487476482984E-2</v>
      </c>
      <c r="V35" s="24">
        <f>_xlfn.WEIBULL.DIST($A35,V$12,V$14, TRUE)-SUM(V$25:V34)</f>
        <v>7.060026943224007E-2</v>
      </c>
      <c r="W35" s="24">
        <f>_xlfn.WEIBULL.DIST($A35,W$12,W$14, TRUE)-SUM(W$25:W34)</f>
        <v>7.1586544072353431E-2</v>
      </c>
      <c r="X35" s="24">
        <f>_xlfn.WEIBULL.DIST($A35,X$12,X$14, TRUE)-SUM(X$25:X34)</f>
        <v>7.248224965677752E-2</v>
      </c>
      <c r="Y35" s="24">
        <f>_xlfn.WEIBULL.DIST($A35,Y$12,Y$14, TRUE)-SUM(Y$25:Y34)</f>
        <v>7.329049594084569E-2</v>
      </c>
      <c r="Z35" s="24">
        <f>_xlfn.WEIBULL.DIST($A35,Z$12,Z$14, TRUE)-SUM(Z$25:Z34)</f>
        <v>7.4014519092317155E-2</v>
      </c>
      <c r="AA35" s="24">
        <f>_xlfn.WEIBULL.DIST($A35,AA$12,AA$14, TRUE)-SUM(AA$25:AA34)</f>
        <v>7.4657642179696837E-2</v>
      </c>
      <c r="AB35" s="24">
        <f>_xlfn.WEIBULL.DIST($A35,AB$12,AB$14, TRUE)-SUM(AB$25:AB34)</f>
        <v>7.5223240783773737E-2</v>
      </c>
      <c r="AC35" s="24">
        <f>_xlfn.WEIBULL.DIST($A35,AC$12,AC$14, TRUE)-SUM(AC$25:AC34)</f>
        <v>7.5714713284924962E-2</v>
      </c>
      <c r="AD35" s="24">
        <f>_xlfn.WEIBULL.DIST($A35,AD$12,AD$14, TRUE)-SUM(AD$25:AD34)</f>
        <v>7.6135455389114925E-2</v>
      </c>
      <c r="AE35" s="24">
        <f>_xlfn.WEIBULL.DIST($A35,AE$12,AE$14, TRUE)-SUM(AE$25:AE34)</f>
        <v>7.6488838472870802E-2</v>
      </c>
      <c r="AF35" s="24">
        <f>_xlfn.WEIBULL.DIST($A35,AF$12,AF$14, TRUE)-SUM(AF$25:AF34)</f>
        <v>7.67781913496417E-2</v>
      </c>
      <c r="AG35" s="24">
        <f>_xlfn.WEIBULL.DIST($A35,AG$12,AG$14, TRUE)-SUM(AG$25:AG34)</f>
        <v>7.7006785085081519E-2</v>
      </c>
      <c r="AH35" s="24">
        <f>_xlfn.WEIBULL.DIST($A35,AH$12,AH$14, TRUE)-SUM(AH$25:AH34)</f>
        <v>7.7177820515582196E-2</v>
      </c>
      <c r="AI35" s="24">
        <f>_xlfn.WEIBULL.DIST($A35,AI$12,AI$14, TRUE)-SUM(AI$25:AI34)</f>
        <v>7.7294418151795163E-2</v>
      </c>
      <c r="AJ35" s="24">
        <f>_xlfn.WEIBULL.DIST($A35,AJ$12,AJ$14, TRUE)-SUM(AJ$25:AJ34)</f>
        <v>7.7359610176121807E-2</v>
      </c>
      <c r="AK35" s="24">
        <f>_xlfn.WEIBULL.DIST($A35,AK$12,AK$14, TRUE)-SUM(AK$25:AK34)</f>
        <v>7.7376334269683378E-2</v>
      </c>
      <c r="AL35" s="24">
        <f>_xlfn.WEIBULL.DIST($A35,AL$12,AL$14, TRUE)-SUM(AL$25:AL34)</f>
        <v>7.734742902969638E-2</v>
      </c>
      <c r="AM35" s="24">
        <f>_xlfn.WEIBULL.DIST($A35,AM$12,AM$14, TRUE)-SUM(AM$25:AM34)</f>
        <v>7.7275630762196346E-2</v>
      </c>
      <c r="AN35" s="24">
        <f>_xlfn.WEIBULL.DIST($A35,AN$12,AN$14, TRUE)-SUM(AN$25:AN34)</f>
        <v>7.716357145754249E-2</v>
      </c>
      <c r="AO35" s="24">
        <f>_xlfn.WEIBULL.DIST($A35,AO$12,AO$14, TRUE)-SUM(AO$25:AO34)</f>
        <v>7.7013777776983261E-2</v>
      </c>
      <c r="AP35" s="24">
        <f>_xlfn.WEIBULL.DIST($A35,AP$12,AP$14, TRUE)-SUM(AP$25:AP34)</f>
        <v>7.682867089775669E-2</v>
      </c>
      <c r="AQ35" s="24">
        <f>_xlfn.WEIBULL.DIST($A35,AQ$12,AQ$14, TRUE)-SUM(AQ$25:AQ34)</f>
        <v>7.661056708176639E-2</v>
      </c>
      <c r="AR35" s="24">
        <f>_xlfn.WEIBULL.DIST($A35,AR$12,AR$14, TRUE)-SUM(AR$25:AR34)</f>
        <v>7.6361678848842374E-2</v>
      </c>
      <c r="AS35" s="24">
        <f>_xlfn.WEIBULL.DIST($A35,AS$12,AS$14, TRUE)-SUM(AS$25:AS34)</f>
        <v>7.6084116650054989E-2</v>
      </c>
    </row>
    <row r="36" spans="1:45" x14ac:dyDescent="0.25">
      <c r="A36">
        <v>11</v>
      </c>
      <c r="B36" s="26">
        <v>2997</v>
      </c>
      <c r="C36" s="24">
        <f>_xlfn.WEIBULL.DIST(A36,$C$12,$C$14, TRUE)-SUM($C$25:C35)</f>
        <v>5.241893129790054E-2</v>
      </c>
      <c r="E36" s="24">
        <f>_xlfn.WEIBULL.DIST($A36,E$12,E$14, TRUE)-SUM(E$25:E35)</f>
        <v>2.3761440304266079E-2</v>
      </c>
      <c r="F36" s="24">
        <f>_xlfn.WEIBULL.DIST($A36,F$12,F$14, TRUE)-SUM(F$25:F35)</f>
        <v>2.5913824020179943E-2</v>
      </c>
      <c r="G36" s="24">
        <f>_xlfn.WEIBULL.DIST($A36,G$12,G$14, TRUE)-SUM(G$25:G35)</f>
        <v>2.8080767430447184E-2</v>
      </c>
      <c r="H36" s="24">
        <f>_xlfn.WEIBULL.DIST($A36,H$12,H$14, TRUE)-SUM(H$25:H35)</f>
        <v>3.0249876609955151E-2</v>
      </c>
      <c r="I36" s="24">
        <f>_xlfn.WEIBULL.DIST($A36,I$12,I$14, TRUE)-SUM(I$25:I35)</f>
        <v>3.2409590395886534E-2</v>
      </c>
      <c r="J36" s="24">
        <f>_xlfn.WEIBULL.DIST($A36,J$12,J$14, TRUE)-SUM(J$25:J35)</f>
        <v>3.454926379330725E-2</v>
      </c>
      <c r="K36" s="24">
        <f>_xlfn.WEIBULL.DIST($A36,K$12,K$14, TRUE)-SUM(K$25:K35)</f>
        <v>3.6659219024792522E-2</v>
      </c>
      <c r="L36" s="24">
        <f>_xlfn.WEIBULL.DIST($A36,L$12,L$14, TRUE)-SUM(L$25:L35)</f>
        <v>3.8730769024349243E-2</v>
      </c>
      <c r="M36" s="24">
        <f>_xlfn.WEIBULL.DIST($A36,M$12,M$14, TRUE)-SUM(M$25:M35)</f>
        <v>4.0756218035338687E-2</v>
      </c>
      <c r="N36" s="24">
        <f>_xlfn.WEIBULL.DIST($A36,N$12,N$14, TRUE)-SUM(N$25:N35)</f>
        <v>4.2728843674240902E-2</v>
      </c>
      <c r="O36" s="24">
        <f>_xlfn.WEIBULL.DIST($A36,O$12,O$14, TRUE)-SUM(O$25:O35)</f>
        <v>4.4642864427253626E-2</v>
      </c>
      <c r="P36" s="24">
        <f>_xlfn.WEIBULL.DIST($A36,P$12,P$14, TRUE)-SUM(P$25:P35)</f>
        <v>4.6493396101422113E-2</v>
      </c>
      <c r="Q36" s="24">
        <f>_xlfn.WEIBULL.DIST($A36,Q$12,Q$14, TRUE)-SUM(Q$25:Q35)</f>
        <v>4.8276400290796162E-2</v>
      </c>
      <c r="R36" s="24">
        <f>_xlfn.WEIBULL.DIST($A36,R$12,R$14, TRUE)-SUM(R$25:R35)</f>
        <v>4.9988627465498148E-2</v>
      </c>
      <c r="S36" s="24">
        <f>_xlfn.WEIBULL.DIST($A36,S$12,S$14, TRUE)-SUM(S$25:S35)</f>
        <v>5.1627556864052959E-2</v>
      </c>
      <c r="T36" s="24">
        <f>_xlfn.WEIBULL.DIST($A36,T$12,T$14, TRUE)-SUM(T$25:T35)</f>
        <v>5.3191334976996685E-2</v>
      </c>
      <c r="U36" s="24">
        <f>_xlfn.WEIBULL.DIST($A36,U$12,U$14, TRUE)-SUM(U$25:U35)</f>
        <v>5.4678714058113864E-2</v>
      </c>
      <c r="V36" s="24">
        <f>_xlfn.WEIBULL.DIST($A36,V$12,V$14, TRUE)-SUM(V$25:V35)</f>
        <v>5.6088991790565035E-2</v>
      </c>
      <c r="W36" s="24">
        <f>_xlfn.WEIBULL.DIST($A36,W$12,W$14, TRUE)-SUM(W$25:W35)</f>
        <v>5.7421952968211731E-2</v>
      </c>
      <c r="X36" s="24">
        <f>_xlfn.WEIBULL.DIST($A36,X$12,X$14, TRUE)-SUM(X$25:X35)</f>
        <v>5.8677813825517067E-2</v>
      </c>
      <c r="Y36" s="24">
        <f>_xlfn.WEIBULL.DIST($A36,Y$12,Y$14, TRUE)-SUM(Y$25:Y35)</f>
        <v>5.9857169459404225E-2</v>
      </c>
      <c r="Z36" s="24">
        <f>_xlfn.WEIBULL.DIST($A36,Z$12,Z$14, TRUE)-SUM(Z$25:Z35)</f>
        <v>6.0960944629779745E-2</v>
      </c>
      <c r="AA36" s="24">
        <f>_xlfn.WEIBULL.DIST($A36,AA$12,AA$14, TRUE)-SUM(AA$25:AA35)</f>
        <v>6.1990348098216574E-2</v>
      </c>
      <c r="AB36" s="24">
        <f>_xlfn.WEIBULL.DIST($A36,AB$12,AB$14, TRUE)-SUM(AB$25:AB35)</f>
        <v>6.2946830562749967E-2</v>
      </c>
      <c r="AC36" s="24">
        <f>_xlfn.WEIBULL.DIST($A36,AC$12,AC$14, TRUE)-SUM(AC$25:AC35)</f>
        <v>6.3832046167236145E-2</v>
      </c>
      <c r="AD36" s="24">
        <f>_xlfn.WEIBULL.DIST($A36,AD$12,AD$14, TRUE)-SUM(AD$25:AD35)</f>
        <v>6.4647817502865412E-2</v>
      </c>
      <c r="AE36" s="24">
        <f>_xlfn.WEIBULL.DIST($A36,AE$12,AE$14, TRUE)-SUM(AE$25:AE35)</f>
        <v>6.539610397419926E-2</v>
      </c>
      <c r="AF36" s="24">
        <f>_xlfn.WEIBULL.DIST($A36,AF$12,AF$14, TRUE)-SUM(AF$25:AF35)</f>
        <v>6.6078973369786298E-2</v>
      </c>
      <c r="AG36" s="24">
        <f>_xlfn.WEIBULL.DIST($A36,AG$12,AG$14, TRUE)-SUM(AG$25:AG35)</f>
        <v>6.6698576455624603E-2</v>
      </c>
      <c r="AH36" s="24">
        <f>_xlfn.WEIBULL.DIST($A36,AH$12,AH$14, TRUE)-SUM(AH$25:AH35)</f>
        <v>6.7257124396467916E-2</v>
      </c>
      <c r="AI36" s="24">
        <f>_xlfn.WEIBULL.DIST($A36,AI$12,AI$14, TRUE)-SUM(AI$25:AI35)</f>
        <v>6.7756868803434789E-2</v>
      </c>
      <c r="AJ36" s="24">
        <f>_xlfn.WEIBULL.DIST($A36,AJ$12,AJ$14, TRUE)-SUM(AJ$25:AJ35)</f>
        <v>6.8200084205121247E-2</v>
      </c>
      <c r="AK36" s="24">
        <f>_xlfn.WEIBULL.DIST($A36,AK$12,AK$14, TRUE)-SUM(AK$25:AK35)</f>
        <v>6.8589052742207501E-2</v>
      </c>
      <c r="AL36" s="24">
        <f>_xlfn.WEIBULL.DIST($A36,AL$12,AL$14, TRUE)-SUM(AL$25:AL35)</f>
        <v>6.8926050891342738E-2</v>
      </c>
      <c r="AM36" s="24">
        <f>_xlfn.WEIBULL.DIST($A36,AM$12,AM$14, TRUE)-SUM(AM$25:AM35)</f>
        <v>6.9213338032100613E-2</v>
      </c>
      <c r="AN36" s="24">
        <f>_xlfn.WEIBULL.DIST($A36,AN$12,AN$14, TRUE)-SUM(AN$25:AN35)</f>
        <v>6.9453146680290012E-2</v>
      </c>
      <c r="AO36" s="24">
        <f>_xlfn.WEIBULL.DIST($A36,AO$12,AO$14, TRUE)-SUM(AO$25:AO35)</f>
        <v>6.9647674221377409E-2</v>
      </c>
      <c r="AP36" s="24">
        <f>_xlfn.WEIBULL.DIST($A36,AP$12,AP$14, TRUE)-SUM(AP$25:AP35)</f>
        <v>6.9799075988795645E-2</v>
      </c>
      <c r="AQ36" s="24">
        <f>_xlfn.WEIBULL.DIST($A36,AQ$12,AQ$14, TRUE)-SUM(AQ$25:AQ35)</f>
        <v>6.990945954311012E-2</v>
      </c>
      <c r="AR36" s="24">
        <f>_xlfn.WEIBULL.DIST($A36,AR$12,AR$14, TRUE)-SUM(AR$25:AR35)</f>
        <v>6.9980880019186342E-2</v>
      </c>
      <c r="AS36" s="24">
        <f>_xlfn.WEIBULL.DIST($A36,AS$12,AS$14, TRUE)-SUM(AS$25:AS35)</f>
        <v>7.0015336419400054E-2</v>
      </c>
    </row>
    <row r="37" spans="1:45" x14ac:dyDescent="0.25">
      <c r="A37">
        <v>12</v>
      </c>
      <c r="B37" s="26">
        <v>3000</v>
      </c>
      <c r="C37" s="24">
        <f>_xlfn.WEIBULL.DIST(A37,$C$12,$C$14, TRUE)-SUM($C$25:C36)</f>
        <v>3.88003114141795E-2</v>
      </c>
      <c r="E37" s="24">
        <f>_xlfn.WEIBULL.DIST($A37,E$12,E$14, TRUE)-SUM(E$25:E36)</f>
        <v>1.3575921003752045E-2</v>
      </c>
      <c r="F37" s="24">
        <f>_xlfn.WEIBULL.DIST($A37,F$12,F$14, TRUE)-SUM(F$25:F36)</f>
        <v>1.5182761260210897E-2</v>
      </c>
      <c r="G37" s="24">
        <f>_xlfn.WEIBULL.DIST($A37,G$12,G$14, TRUE)-SUM(G$25:G36)</f>
        <v>1.6847311525116981E-2</v>
      </c>
      <c r="H37" s="24">
        <f>_xlfn.WEIBULL.DIST($A37,H$12,H$14, TRUE)-SUM(H$25:H36)</f>
        <v>1.8559801193954395E-2</v>
      </c>
      <c r="I37" s="24">
        <f>_xlfn.WEIBULL.DIST($A37,I$12,I$14, TRUE)-SUM(I$25:I36)</f>
        <v>2.0310419341542763E-2</v>
      </c>
      <c r="J37" s="24">
        <f>_xlfn.WEIBULL.DIST($A37,J$12,J$14, TRUE)-SUM(J$25:J36)</f>
        <v>2.208947792355842E-2</v>
      </c>
      <c r="K37" s="24">
        <f>_xlfn.WEIBULL.DIST($A37,K$12,K$14, TRUE)-SUM(K$25:K36)</f>
        <v>2.3887549858293222E-2</v>
      </c>
      <c r="L37" s="24">
        <f>_xlfn.WEIBULL.DIST($A37,L$12,L$14, TRUE)-SUM(L$25:L36)</f>
        <v>2.5695582398425842E-2</v>
      </c>
      <c r="M37" s="24">
        <f>_xlfn.WEIBULL.DIST($A37,M$12,M$14, TRUE)-SUM(M$25:M36)</f>
        <v>2.7504987010002702E-2</v>
      </c>
      <c r="N37" s="24">
        <f>_xlfn.WEIBULL.DIST($A37,N$12,N$14, TRUE)-SUM(N$25:N36)</f>
        <v>2.9307707530718985E-2</v>
      </c>
      <c r="O37" s="24">
        <f>_xlfn.WEIBULL.DIST($A37,O$12,O$14, TRUE)-SUM(O$25:O36)</f>
        <v>3.1096268723927345E-2</v>
      </c>
      <c r="P37" s="24">
        <f>_xlfn.WEIBULL.DIST($A37,P$12,P$14, TRUE)-SUM(P$25:P36)</f>
        <v>3.2863807520057353E-2</v>
      </c>
      <c r="Q37" s="24">
        <f>_xlfn.WEIBULL.DIST($A37,Q$12,Q$14, TRUE)-SUM(Q$25:Q36)</f>
        <v>3.4604089281616957E-2</v>
      </c>
      <c r="R37" s="24">
        <f>_xlfn.WEIBULL.DIST($A37,R$12,R$14, TRUE)-SUM(R$25:R36)</f>
        <v>3.6311511375492822E-2</v>
      </c>
      <c r="S37" s="24">
        <f>_xlfn.WEIBULL.DIST($A37,S$12,S$14, TRUE)-SUM(S$25:S36)</f>
        <v>3.7981096215487842E-2</v>
      </c>
      <c r="T37" s="24">
        <f>_xlfn.WEIBULL.DIST($A37,T$12,T$14, TRUE)-SUM(T$25:T36)</f>
        <v>3.9608475772476615E-2</v>
      </c>
      <c r="U37" s="24">
        <f>_xlfn.WEIBULL.DIST($A37,U$12,U$14, TRUE)-SUM(U$25:U36)</f>
        <v>4.1189869357873721E-2</v>
      </c>
      <c r="V37" s="24">
        <f>_xlfn.WEIBULL.DIST($A37,V$12,V$14, TRUE)-SUM(V$25:V36)</f>
        <v>4.2722056282717746E-2</v>
      </c>
      <c r="W37" s="24">
        <f>_xlfn.WEIBULL.DIST($A37,W$12,W$14, TRUE)-SUM(W$25:W36)</f>
        <v>4.4202344790253645E-2</v>
      </c>
      <c r="X37" s="24">
        <f>_xlfn.WEIBULL.DIST($A37,X$12,X$14, TRUE)-SUM(X$25:X36)</f>
        <v>4.5628538462112789E-2</v>
      </c>
      <c r="Y37" s="24">
        <f>_xlfn.WEIBULL.DIST($A37,Y$12,Y$14, TRUE)-SUM(Y$25:Y36)</f>
        <v>4.6998901112191294E-2</v>
      </c>
      <c r="Z37" s="24">
        <f>_xlfn.WEIBULL.DIST($A37,Z$12,Z$14, TRUE)-SUM(Z$25:Z36)</f>
        <v>4.8312121011337972E-2</v>
      </c>
      <c r="AA37" s="24">
        <f>_xlfn.WEIBULL.DIST($A37,AA$12,AA$14, TRUE)-SUM(AA$25:AA36)</f>
        <v>4.9567275131684241E-2</v>
      </c>
      <c r="AB37" s="24">
        <f>_xlfn.WEIBULL.DIST($A37,AB$12,AB$14, TRUE)-SUM(AB$25:AB36)</f>
        <v>5.0763793962507187E-2</v>
      </c>
      <c r="AC37" s="24">
        <f>_xlfn.WEIBULL.DIST($A37,AC$12,AC$14, TRUE)-SUM(AC$25:AC36)</f>
        <v>5.1901427329676397E-2</v>
      </c>
      <c r="AD37" s="24">
        <f>_xlfn.WEIBULL.DIST($A37,AD$12,AD$14, TRUE)-SUM(AD$25:AD36)</f>
        <v>5.2980211547290601E-2</v>
      </c>
      <c r="AE37" s="24">
        <f>_xlfn.WEIBULL.DIST($A37,AE$12,AE$14, TRUE)-SUM(AE$25:AE36)</f>
        <v>5.400043814190969E-2</v>
      </c>
      <c r="AF37" s="24">
        <f>_xlfn.WEIBULL.DIST($A37,AF$12,AF$14, TRUE)-SUM(AF$25:AF36)</f>
        <v>5.4962624315550879E-2</v>
      </c>
      <c r="AG37" s="24">
        <f>_xlfn.WEIBULL.DIST($A37,AG$12,AG$14, TRUE)-SUM(AG$25:AG36)</f>
        <v>5.5867485251913873E-2</v>
      </c>
      <c r="AH37" s="24">
        <f>_xlfn.WEIBULL.DIST($A37,AH$12,AH$14, TRUE)-SUM(AH$25:AH36)</f>
        <v>5.6715908319718067E-2</v>
      </c>
      <c r="AI37" s="24">
        <f>_xlfn.WEIBULL.DIST($A37,AI$12,AI$14, TRUE)-SUM(AI$25:AI36)</f>
        <v>5.7508929186160906E-2</v>
      </c>
      <c r="AJ37" s="24">
        <f>_xlfn.WEIBULL.DIST($A37,AJ$12,AJ$14, TRUE)-SUM(AJ$25:AJ36)</f>
        <v>5.8247709821077076E-2</v>
      </c>
      <c r="AK37" s="24">
        <f>_xlfn.WEIBULL.DIST($A37,AK$12,AK$14, TRUE)-SUM(AK$25:AK36)</f>
        <v>5.8933518347124125E-2</v>
      </c>
      <c r="AL37" s="24">
        <f>_xlfn.WEIBULL.DIST($A37,AL$12,AL$14, TRUE)-SUM(AL$25:AL36)</f>
        <v>5.9567710672198904E-2</v>
      </c>
      <c r="AM37" s="24">
        <f>_xlfn.WEIBULL.DIST($A37,AM$12,AM$14, TRUE)-SUM(AM$25:AM36)</f>
        <v>6.0151713826266606E-2</v>
      </c>
      <c r="AN37" s="24">
        <f>_xlfn.WEIBULL.DIST($A37,AN$12,AN$14, TRUE)-SUM(AN$25:AN36)</f>
        <v>6.0687010915037587E-2</v>
      </c>
      <c r="AO37" s="24">
        <f>_xlfn.WEIBULL.DIST($A37,AO$12,AO$14, TRUE)-SUM(AO$25:AO36)</f>
        <v>6.1175127596653001E-2</v>
      </c>
      <c r="AP37" s="24">
        <f>_xlfn.WEIBULL.DIST($A37,AP$12,AP$14, TRUE)-SUM(AP$25:AP36)</f>
        <v>6.1617619984109639E-2</v>
      </c>
      <c r="AQ37" s="24">
        <f>_xlfn.WEIBULL.DIST($A37,AQ$12,AQ$14, TRUE)-SUM(AQ$25:AQ36)</f>
        <v>6.2016063875000915E-2</v>
      </c>
      <c r="AR37" s="24">
        <f>_xlfn.WEIBULL.DIST($A37,AR$12,AR$14, TRUE)-SUM(AR$25:AR36)</f>
        <v>6.2372045210763338E-2</v>
      </c>
      <c r="AS37" s="24">
        <f>_xlfn.WEIBULL.DIST($A37,AS$12,AS$14, TRUE)-SUM(AS$25:AS36)</f>
        <v>6.2687151669647223E-2</v>
      </c>
    </row>
    <row r="38" spans="1:45" x14ac:dyDescent="0.25">
      <c r="A38">
        <v>13</v>
      </c>
      <c r="B38" s="26">
        <v>3000</v>
      </c>
      <c r="C38" s="24">
        <f>_xlfn.WEIBULL.DIST(A38,$C$12,$C$14, TRUE)-SUM($C$25:C37)</f>
        <v>2.7505300618682171E-2</v>
      </c>
      <c r="E38" s="24">
        <f>_xlfn.WEIBULL.DIST($A38,E$12,E$14, TRUE)-SUM(E$25:E37)</f>
        <v>7.2556352133892332E-3</v>
      </c>
      <c r="F38" s="24">
        <f>_xlfn.WEIBULL.DIST($A38,F$12,F$14, TRUE)-SUM(F$25:F37)</f>
        <v>8.340131297616904E-3</v>
      </c>
      <c r="G38" s="24">
        <f>_xlfn.WEIBULL.DIST($A38,G$12,G$14, TRUE)-SUM(G$25:G37)</f>
        <v>9.4971202010439848E-3</v>
      </c>
      <c r="H38" s="24">
        <f>_xlfn.WEIBULL.DIST($A38,H$12,H$14, TRUE)-SUM(H$25:H37)</f>
        <v>1.0721296491426946E-2</v>
      </c>
      <c r="I38" s="24">
        <f>_xlfn.WEIBULL.DIST($A38,I$12,I$14, TRUE)-SUM(I$25:I37)</f>
        <v>1.2006727542280493E-2</v>
      </c>
      <c r="J38" s="24">
        <f>_xlfn.WEIBULL.DIST($A38,J$12,J$14, TRUE)-SUM(J$25:J37)</f>
        <v>1.3347001244283563E-2</v>
      </c>
      <c r="K38" s="24">
        <f>_xlfn.WEIBULL.DIST($A38,K$12,K$14, TRUE)-SUM(K$25:K37)</f>
        <v>1.473536766295569E-2</v>
      </c>
      <c r="L38" s="24">
        <f>_xlfn.WEIBULL.DIST($A38,L$12,L$14, TRUE)-SUM(L$25:L37)</f>
        <v>1.6164871267992043E-2</v>
      </c>
      <c r="M38" s="24">
        <f>_xlfn.WEIBULL.DIST($A38,M$12,M$14, TRUE)-SUM(M$25:M37)</f>
        <v>1.7628471381698985E-2</v>
      </c>
      <c r="N38" s="24">
        <f>_xlfn.WEIBULL.DIST($A38,N$12,N$14, TRUE)-SUM(N$25:N37)</f>
        <v>1.9119149386145562E-2</v>
      </c>
      <c r="O38" s="24">
        <f>_xlfn.WEIBULL.DIST($A38,O$12,O$14, TRUE)-SUM(O$25:O37)</f>
        <v>2.0630001977582357E-2</v>
      </c>
      <c r="P38" s="24">
        <f>_xlfn.WEIBULL.DIST($A38,P$12,P$14, TRUE)-SUM(P$25:P37)</f>
        <v>2.2154320361828406E-2</v>
      </c>
      <c r="Q38" s="24">
        <f>_xlfn.WEIBULL.DIST($A38,Q$12,Q$14, TRUE)-SUM(Q$25:Q37)</f>
        <v>2.3685655753792112E-2</v>
      </c>
      <c r="R38" s="24">
        <f>_xlfn.WEIBULL.DIST($A38,R$12,R$14, TRUE)-SUM(R$25:R37)</f>
        <v>2.5217871891477173E-2</v>
      </c>
      <c r="S38" s="24">
        <f>_xlfn.WEIBULL.DIST($A38,S$12,S$14, TRUE)-SUM(S$25:S37)</f>
        <v>2.6745185515933634E-2</v>
      </c>
      <c r="T38" s="24">
        <f>_xlfn.WEIBULL.DIST($A38,T$12,T$14, TRUE)-SUM(T$25:T37)</f>
        <v>2.8262195920678135E-2</v>
      </c>
      <c r="U38" s="24">
        <f>_xlfn.WEIBULL.DIST($A38,U$12,U$14, TRUE)-SUM(U$25:U37)</f>
        <v>2.9763904753759451E-2</v>
      </c>
      <c r="V38" s="24">
        <f>_xlfn.WEIBULL.DIST($A38,V$12,V$14, TRUE)-SUM(V$25:V37)</f>
        <v>3.1245727278280011E-2</v>
      </c>
      <c r="W38" s="24">
        <f>_xlfn.WEIBULL.DIST($A38,W$12,W$14, TRUE)-SUM(W$25:W37)</f>
        <v>3.270349627648117E-2</v>
      </c>
      <c r="X38" s="24">
        <f>_xlfn.WEIBULL.DIST($A38,X$12,X$14, TRUE)-SUM(X$25:X37)</f>
        <v>3.4133459730227633E-2</v>
      </c>
      <c r="Y38" s="24">
        <f>_xlfn.WEIBULL.DIST($A38,Y$12,Y$14, TRUE)-SUM(Y$25:Y37)</f>
        <v>3.5532273336752795E-2</v>
      </c>
      <c r="Z38" s="24">
        <f>_xlfn.WEIBULL.DIST($A38,Z$12,Z$14, TRUE)-SUM(Z$25:Z37)</f>
        <v>3.6896988830852684E-2</v>
      </c>
      <c r="AA38" s="24">
        <f>_xlfn.WEIBULL.DIST($A38,AA$12,AA$14, TRUE)-SUM(AA$25:AA37)</f>
        <v>3.822503898972629E-2</v>
      </c>
      <c r="AB38" s="24">
        <f>_xlfn.WEIBULL.DIST($A38,AB$12,AB$14, TRUE)-SUM(AB$25:AB37)</f>
        <v>3.9514220099235775E-2</v>
      </c>
      <c r="AC38" s="24">
        <f>_xlfn.WEIBULL.DIST($A38,AC$12,AC$14, TRUE)-SUM(AC$25:AC37)</f>
        <v>4.0762672564196079E-2</v>
      </c>
      <c r="AD38" s="24">
        <f>_xlfn.WEIBULL.DIST($A38,AD$12,AD$14, TRUE)-SUM(AD$25:AD37)</f>
        <v>4.196886025299551E-2</v>
      </c>
      <c r="AE38" s="24">
        <f>_xlfn.WEIBULL.DIST($A38,AE$12,AE$14, TRUE)-SUM(AE$25:AE37)</f>
        <v>4.3131549080218101E-2</v>
      </c>
      <c r="AF38" s="24">
        <f>_xlfn.WEIBULL.DIST($A38,AF$12,AF$14, TRUE)-SUM(AF$25:AF37)</f>
        <v>4.4249785251073925E-2</v>
      </c>
      <c r="AG38" s="24">
        <f>_xlfn.WEIBULL.DIST($A38,AG$12,AG$14, TRUE)-SUM(AG$25:AG37)</f>
        <v>4.5322873518970574E-2</v>
      </c>
      <c r="AH38" s="24">
        <f>_xlfn.WEIBULL.DIST($A38,AH$12,AH$14, TRUE)-SUM(AH$25:AH37)</f>
        <v>4.6350355742648008E-2</v>
      </c>
      <c r="AI38" s="24">
        <f>_xlfn.WEIBULL.DIST($A38,AI$12,AI$14, TRUE)-SUM(AI$25:AI37)</f>
        <v>4.7331989971907684E-2</v>
      </c>
      <c r="AJ38" s="24">
        <f>_xlfn.WEIBULL.DIST($A38,AJ$12,AJ$14, TRUE)-SUM(AJ$25:AJ37)</f>
        <v>4.8267730240744933E-2</v>
      </c>
      <c r="AK38" s="24">
        <f>_xlfn.WEIBULL.DIST($A38,AK$12,AK$14, TRUE)-SUM(AK$25:AK37)</f>
        <v>4.9157707203269729E-2</v>
      </c>
      <c r="AL38" s="24">
        <f>_xlfn.WEIBULL.DIST($A38,AL$12,AL$14, TRUE)-SUM(AL$25:AL37)</f>
        <v>5.0002209710615309E-2</v>
      </c>
      <c r="AM38" s="24">
        <f>_xlfn.WEIBULL.DIST($A38,AM$12,AM$14, TRUE)-SUM(AM$25:AM37)</f>
        <v>5.0801667395542704E-2</v>
      </c>
      <c r="AN38" s="24">
        <f>_xlfn.WEIBULL.DIST($A38,AN$12,AN$14, TRUE)-SUM(AN$25:AN37)</f>
        <v>5.1556634305087501E-2</v>
      </c>
      <c r="AO38" s="24">
        <f>_xlfn.WEIBULL.DIST($A38,AO$12,AO$14, TRUE)-SUM(AO$25:AO37)</f>
        <v>5.226777359976742E-2</v>
      </c>
      <c r="AP38" s="24">
        <f>_xlfn.WEIBULL.DIST($A38,AP$12,AP$14, TRUE)-SUM(AP$25:AP37)</f>
        <v>5.2935843320061182E-2</v>
      </c>
      <c r="AQ38" s="24">
        <f>_xlfn.WEIBULL.DIST($A38,AQ$12,AQ$14, TRUE)-SUM(AQ$25:AQ37)</f>
        <v>5.3561683206544308E-2</v>
      </c>
      <c r="AR38" s="24">
        <f>_xlfn.WEIBULL.DIST($A38,AR$12,AR$14, TRUE)-SUM(AR$25:AR37)</f>
        <v>5.4146202548763234E-2</v>
      </c>
      <c r="AS38" s="24">
        <f>_xlfn.WEIBULL.DIST($A38,AS$12,AS$14, TRUE)-SUM(AS$25:AS37)</f>
        <v>5.4690369029214203E-2</v>
      </c>
    </row>
    <row r="39" spans="1:45" x14ac:dyDescent="0.25">
      <c r="A39">
        <v>14</v>
      </c>
      <c r="B39" s="26">
        <v>3000</v>
      </c>
      <c r="C39" s="24">
        <f>_xlfn.WEIBULL.DIST(A39,$C$12,$C$14, TRUE)-SUM($C$25:C38)</f>
        <v>1.8695608201185876E-2</v>
      </c>
      <c r="E39" s="24">
        <f>_xlfn.WEIBULL.DIST($A39,E$12,E$14, TRUE)-SUM(E$25:E38)</f>
        <v>3.6316049995057664E-3</v>
      </c>
      <c r="F39" s="24">
        <f>_xlfn.WEIBULL.DIST($A39,F$12,F$14, TRUE)-SUM(F$25:F38)</f>
        <v>4.3003656536388934E-3</v>
      </c>
      <c r="G39" s="24">
        <f>_xlfn.WEIBULL.DIST($A39,G$12,G$14, TRUE)-SUM(G$25:G38)</f>
        <v>5.0361716710229931E-3</v>
      </c>
      <c r="H39" s="24">
        <f>_xlfn.WEIBULL.DIST($A39,H$12,H$14, TRUE)-SUM(H$25:H38)</f>
        <v>5.8378534517012914E-3</v>
      </c>
      <c r="I39" s="24">
        <f>_xlfn.WEIBULL.DIST($A39,I$12,I$14, TRUE)-SUM(I$25:I38)</f>
        <v>6.7034520266400222E-3</v>
      </c>
      <c r="J39" s="24">
        <f>_xlfn.WEIBULL.DIST($A39,J$12,J$14, TRUE)-SUM(J$25:J38)</f>
        <v>7.6302936287626633E-3</v>
      </c>
      <c r="K39" s="24">
        <f>_xlfn.WEIBULL.DIST($A39,K$12,K$14, TRUE)-SUM(K$25:K38)</f>
        <v>8.6150748740274619E-3</v>
      </c>
      <c r="L39" s="24">
        <f>_xlfn.WEIBULL.DIST($A39,L$12,L$14, TRUE)-SUM(L$25:L38)</f>
        <v>9.6539543421308993E-3</v>
      </c>
      <c r="M39" s="24">
        <f>_xlfn.WEIBULL.DIST($A39,M$12,M$14, TRUE)-SUM(M$25:M38)</f>
        <v>1.0742646843493686E-2</v>
      </c>
      <c r="N39" s="24">
        <f>_xlfn.WEIBULL.DIST($A39,N$12,N$14, TRUE)-SUM(N$25:N38)</f>
        <v>1.1876517226497962E-2</v>
      </c>
      <c r="O39" s="24">
        <f>_xlfn.WEIBULL.DIST($A39,O$12,O$14, TRUE)-SUM(O$25:O38)</f>
        <v>1.3050671167259664E-2</v>
      </c>
      <c r="P39" s="24">
        <f>_xlfn.WEIBULL.DIST($A39,P$12,P$14, TRUE)-SUM(P$25:P38)</f>
        <v>1.4260040956770581E-2</v>
      </c>
      <c r="Q39" s="24">
        <f>_xlfn.WEIBULL.DIST($A39,Q$12,Q$14, TRUE)-SUM(Q$25:Q38)</f>
        <v>1.5499464831588261E-2</v>
      </c>
      <c r="R39" s="24">
        <f>_xlfn.WEIBULL.DIST($A39,R$12,R$14, TRUE)-SUM(R$25:R38)</f>
        <v>1.6763758868514556E-2</v>
      </c>
      <c r="S39" s="24">
        <f>_xlfn.WEIBULL.DIST($A39,S$12,S$14, TRUE)-SUM(S$25:S38)</f>
        <v>1.8047780872680108E-2</v>
      </c>
      <c r="T39" s="24">
        <f>_xlfn.WEIBULL.DIST($A39,T$12,T$14, TRUE)-SUM(T$25:T38)</f>
        <v>1.9346486029771959E-2</v>
      </c>
      <c r="U39" s="24">
        <f>_xlfn.WEIBULL.DIST($A39,U$12,U$14, TRUE)-SUM(U$25:U38)</f>
        <v>2.065497436866226E-2</v>
      </c>
      <c r="V39" s="24">
        <f>_xlfn.WEIBULL.DIST($A39,V$12,V$14, TRUE)-SUM(V$25:V38)</f>
        <v>2.1968530295043975E-2</v>
      </c>
      <c r="W39" s="24">
        <f>_xlfn.WEIBULL.DIST($A39,W$12,W$14, TRUE)-SUM(W$25:W38)</f>
        <v>2.3282654616223364E-2</v>
      </c>
      <c r="X39" s="24">
        <f>_xlfn.WEIBULL.DIST($A39,X$12,X$14, TRUE)-SUM(X$25:X38)</f>
        <v>2.4593089589123207E-2</v>
      </c>
      <c r="Y39" s="24">
        <f>_xlfn.WEIBULL.DIST($A39,Y$12,Y$14, TRUE)-SUM(Y$25:Y38)</f>
        <v>2.5895837595199533E-2</v>
      </c>
      <c r="Z39" s="24">
        <f>_xlfn.WEIBULL.DIST($A39,Z$12,Z$14, TRUE)-SUM(Z$25:Z38)</f>
        <v>2.7187174084512211E-2</v>
      </c>
      <c r="AA39" s="24">
        <f>_xlfn.WEIBULL.DIST($A39,AA$12,AA$14, TRUE)-SUM(AA$25:AA38)</f>
        <v>2.8463655443235369E-2</v>
      </c>
      <c r="AB39" s="24">
        <f>_xlfn.WEIBULL.DIST($A39,AB$12,AB$14, TRUE)-SUM(AB$25:AB38)</f>
        <v>2.9722122430375308E-2</v>
      </c>
      <c r="AC39" s="24">
        <f>_xlfn.WEIBULL.DIST($A39,AC$12,AC$14, TRUE)-SUM(AC$25:AC38)</f>
        <v>3.0959699805553575E-2</v>
      </c>
      <c r="AD39" s="24">
        <f>_xlfn.WEIBULL.DIST($A39,AD$12,AD$14, TRUE)-SUM(AD$25:AD38)</f>
        <v>3.2173792734808471E-2</v>
      </c>
      <c r="AE39" s="24">
        <f>_xlfn.WEIBULL.DIST($A39,AE$12,AE$14, TRUE)-SUM(AE$25:AE38)</f>
        <v>3.3362080519105164E-2</v>
      </c>
      <c r="AF39" s="24">
        <f>_xlfn.WEIBULL.DIST($A39,AF$12,AF$14, TRUE)-SUM(AF$25:AF38)</f>
        <v>3.4522508143615793E-2</v>
      </c>
      <c r="AG39" s="24">
        <f>_xlfn.WEIBULL.DIST($A39,AG$12,AG$14, TRUE)-SUM(AG$25:AG38)</f>
        <v>3.5653276097150632E-2</v>
      </c>
      <c r="AH39" s="24">
        <f>_xlfn.WEIBULL.DIST($A39,AH$12,AH$14, TRUE)-SUM(AH$25:AH38)</f>
        <v>3.6752828862254283E-2</v>
      </c>
      <c r="AI39" s="24">
        <f>_xlfn.WEIBULL.DIST($A39,AI$12,AI$14, TRUE)-SUM(AI$25:AI38)</f>
        <v>3.7819842428742589E-2</v>
      </c>
      <c r="AJ39" s="24">
        <f>_xlfn.WEIBULL.DIST($A39,AJ$12,AJ$14, TRUE)-SUM(AJ$25:AJ38)</f>
        <v>3.8853211137871879E-2</v>
      </c>
      <c r="AK39" s="24">
        <f>_xlfn.WEIBULL.DIST($A39,AK$12,AK$14, TRUE)-SUM(AK$25:AK38)</f>
        <v>3.9852034121551694E-2</v>
      </c>
      <c r="AL39" s="24">
        <f>_xlfn.WEIBULL.DIST($A39,AL$12,AL$14, TRUE)-SUM(AL$25:AL38)</f>
        <v>4.0815601561458248E-2</v>
      </c>
      <c r="AM39" s="24">
        <f>_xlfn.WEIBULL.DIST($A39,AM$12,AM$14, TRUE)-SUM(AM$25:AM38)</f>
        <v>4.1743380956824172E-2</v>
      </c>
      <c r="AN39" s="24">
        <f>_xlfn.WEIBULL.DIST($A39,AN$12,AN$14, TRUE)-SUM(AN$25:AN38)</f>
        <v>4.2635003557108475E-2</v>
      </c>
      <c r="AO39" s="24">
        <f>_xlfn.WEIBULL.DIST($A39,AO$12,AO$14, TRUE)-SUM(AO$25:AO38)</f>
        <v>4.3490251086696352E-2</v>
      </c>
      <c r="AP39" s="24">
        <f>_xlfn.WEIBULL.DIST($A39,AP$12,AP$14, TRUE)-SUM(AP$25:AP38)</f>
        <v>4.4309042863067916E-2</v>
      </c>
      <c r="AQ39" s="24">
        <f>_xlfn.WEIBULL.DIST($A39,AQ$12,AQ$14, TRUE)-SUM(AQ$25:AQ38)</f>
        <v>4.5091423387373042E-2</v>
      </c>
      <c r="AR39" s="24">
        <f>_xlfn.WEIBULL.DIST($A39,AR$12,AR$14, TRUE)-SUM(AR$25:AR38)</f>
        <v>4.5837550466808152E-2</v>
      </c>
      <c r="AS39" s="24">
        <f>_xlfn.WEIBULL.DIST($A39,AS$12,AS$14, TRUE)-SUM(AS$25:AS38)</f>
        <v>4.6547683911388416E-2</v>
      </c>
    </row>
    <row r="40" spans="1:45" x14ac:dyDescent="0.25">
      <c r="A40">
        <v>15</v>
      </c>
      <c r="B40" s="26">
        <v>3000</v>
      </c>
      <c r="C40" s="24">
        <f>_xlfn.WEIBULL.DIST(A40,$C$12,$C$14, TRUE)-SUM($C$25:C39)</f>
        <v>1.2195613092454538E-2</v>
      </c>
      <c r="E40" s="24">
        <f>_xlfn.WEIBULL.DIST($A40,E$12,E$14, TRUE)-SUM(E$25:E39)</f>
        <v>1.7038726559562845E-3</v>
      </c>
      <c r="F40" s="24">
        <f>_xlfn.WEIBULL.DIST($A40,F$12,F$14, TRUE)-SUM(F$25:F39)</f>
        <v>2.0832753193377185E-3</v>
      </c>
      <c r="G40" s="24">
        <f>_xlfn.WEIBULL.DIST($A40,G$12,G$14, TRUE)-SUM(G$25:G39)</f>
        <v>2.5145186586332802E-3</v>
      </c>
      <c r="H40" s="24">
        <f>_xlfn.WEIBULL.DIST($A40,H$12,H$14, TRUE)-SUM(H$25:H39)</f>
        <v>2.9990900572657297E-3</v>
      </c>
      <c r="I40" s="24">
        <f>_xlfn.WEIBULL.DIST($A40,I$12,I$14, TRUE)-SUM(I$25:I39)</f>
        <v>3.5378468513235228E-3</v>
      </c>
      <c r="J40" s="24">
        <f>_xlfn.WEIBULL.DIST($A40,J$12,J$14, TRUE)-SUM(J$25:J39)</f>
        <v>4.1310146113358037E-3</v>
      </c>
      <c r="K40" s="24">
        <f>_xlfn.WEIBULL.DIST($A40,K$12,K$14, TRUE)-SUM(K$25:K39)</f>
        <v>4.7782020596993657E-3</v>
      </c>
      <c r="L40" s="24">
        <f>_xlfn.WEIBULL.DIST($A40,L$12,L$14, TRUE)-SUM(L$25:L39)</f>
        <v>5.4784301790106182E-3</v>
      </c>
      <c r="M40" s="24">
        <f>_xlfn.WEIBULL.DIST($A40,M$12,M$14, TRUE)-SUM(M$25:M39)</f>
        <v>6.2301728618641139E-3</v>
      </c>
      <c r="N40" s="24">
        <f>_xlfn.WEIBULL.DIST($A40,N$12,N$14, TRUE)-SUM(N$25:N39)</f>
        <v>7.0314064205363458E-3</v>
      </c>
      <c r="O40" s="24">
        <f>_xlfn.WEIBULL.DIST($A40,O$12,O$14, TRUE)-SUM(O$25:O39)</f>
        <v>7.8796653771536773E-3</v>
      </c>
      <c r="P40" s="24">
        <f>_xlfn.WEIBULL.DIST($A40,P$12,P$14, TRUE)-SUM(P$25:P39)</f>
        <v>8.7721021543649691E-3</v>
      </c>
      <c r="Q40" s="24">
        <f>_xlfn.WEIBULL.DIST($A40,Q$12,Q$14, TRUE)-SUM(Q$25:Q39)</f>
        <v>9.7055485497692384E-3</v>
      </c>
      <c r="R40" s="24">
        <f>_xlfn.WEIBULL.DIST($A40,R$12,R$14, TRUE)-SUM(R$25:R39)</f>
        <v>1.0676577175901203E-2</v>
      </c>
      <c r="S40" s="24">
        <f>_xlfn.WEIBULL.DIST($A40,S$12,S$14, TRUE)-SUM(S$25:S39)</f>
        <v>1.1681561358467762E-2</v>
      </c>
      <c r="T40" s="24">
        <f>_xlfn.WEIBULL.DIST($A40,T$12,T$14, TRUE)-SUM(T$25:T39)</f>
        <v>1.2716732291179755E-2</v>
      </c>
      <c r="U40" s="24">
        <f>_xlfn.WEIBULL.DIST($A40,U$12,U$14, TRUE)-SUM(U$25:U39)</f>
        <v>1.3778232533298351E-2</v>
      </c>
      <c r="V40" s="24">
        <f>_xlfn.WEIBULL.DIST($A40,V$12,V$14, TRUE)-SUM(V$25:V39)</f>
        <v>1.4862165197555233E-2</v>
      </c>
      <c r="W40" s="24">
        <f>_xlfn.WEIBULL.DIST($A40,W$12,W$14, TRUE)-SUM(W$25:W39)</f>
        <v>1.5964638406575138E-2</v>
      </c>
      <c r="X40" s="24">
        <f>_xlfn.WEIBULL.DIST($A40,X$12,X$14, TRUE)-SUM(X$25:X39)</f>
        <v>1.7081804793280253E-2</v>
      </c>
      <c r="Y40" s="24">
        <f>_xlfn.WEIBULL.DIST($A40,Y$12,Y$14, TRUE)-SUM(Y$25:Y39)</f>
        <v>1.8209895985012436E-2</v>
      </c>
      <c r="Z40" s="24">
        <f>_xlfn.WEIBULL.DIST($A40,Z$12,Z$14, TRUE)-SUM(Z$25:Z39)</f>
        <v>1.9345252143795677E-2</v>
      </c>
      <c r="AA40" s="24">
        <f>_xlfn.WEIBULL.DIST($A40,AA$12,AA$14, TRUE)-SUM(AA$25:AA39)</f>
        <v>2.048434673877042E-2</v>
      </c>
      <c r="AB40" s="24">
        <f>_xlfn.WEIBULL.DIST($A40,AB$12,AB$14, TRUE)-SUM(AB$25:AB39)</f>
        <v>2.1623806804446866E-2</v>
      </c>
      <c r="AC40" s="24">
        <f>_xlfn.WEIBULL.DIST($A40,AC$12,AC$14, TRUE)-SUM(AC$25:AC39)</f>
        <v>2.2760428993384485E-2</v>
      </c>
      <c r="AD40" s="24">
        <f>_xlfn.WEIBULL.DIST($A40,AD$12,AD$14, TRUE)-SUM(AD$25:AD39)</f>
        <v>2.389119176758947E-2</v>
      </c>
      <c r="AE40" s="24">
        <f>_xlfn.WEIBULL.DIST($A40,AE$12,AE$14, TRUE)-SUM(AE$25:AE39)</f>
        <v>2.5013264092593412E-2</v>
      </c>
      <c r="AF40" s="24">
        <f>_xlfn.WEIBULL.DIST($A40,AF$12,AF$14, TRUE)-SUM(AF$25:AF39)</f>
        <v>2.6124011004840519E-2</v>
      </c>
      <c r="AG40" s="24">
        <f>_xlfn.WEIBULL.DIST($A40,AG$12,AG$14, TRUE)-SUM(AG$25:AG39)</f>
        <v>2.7220996419417776E-2</v>
      </c>
      <c r="AH40" s="24">
        <f>_xlfn.WEIBULL.DIST($A40,AH$12,AH$14, TRUE)-SUM(AH$25:AH39)</f>
        <v>2.830198353368707E-2</v>
      </c>
      <c r="AI40" s="24">
        <f>_xlfn.WEIBULL.DIST($A40,AI$12,AI$14, TRUE)-SUM(AI$25:AI39)</f>
        <v>2.9364933165112683E-2</v>
      </c>
      <c r="AJ40" s="24">
        <f>_xlfn.WEIBULL.DIST($A40,AJ$12,AJ$14, TRUE)-SUM(AJ$25:AJ39)</f>
        <v>3.0408000340259922E-2</v>
      </c>
      <c r="AK40" s="24">
        <f>_xlfn.WEIBULL.DIST($A40,AK$12,AK$14, TRUE)-SUM(AK$25:AK39)</f>
        <v>3.1429529428013692E-2</v>
      </c>
      <c r="AL40" s="24">
        <f>_xlfn.WEIBULL.DIST($A40,AL$12,AL$14, TRUE)-SUM(AL$25:AL39)</f>
        <v>3.2428048084719885E-2</v>
      </c>
      <c r="AM40" s="24">
        <f>_xlfn.WEIBULL.DIST($A40,AM$12,AM$14, TRUE)-SUM(AM$25:AM39)</f>
        <v>3.3402260253107552E-2</v>
      </c>
      <c r="AN40" s="24">
        <f>_xlfn.WEIBULL.DIST($A40,AN$12,AN$14, TRUE)-SUM(AN$25:AN39)</f>
        <v>3.4351038431243985E-2</v>
      </c>
      <c r="AO40" s="24">
        <f>_xlfn.WEIBULL.DIST($A40,AO$12,AO$14, TRUE)-SUM(AO$25:AO39)</f>
        <v>3.5273415402934383E-2</v>
      </c>
      <c r="AP40" s="24">
        <f>_xlfn.WEIBULL.DIST($A40,AP$12,AP$14, TRUE)-SUM(AP$25:AP39)</f>
        <v>3.6168575597328889E-2</v>
      </c>
      <c r="AQ40" s="24">
        <f>_xlfn.WEIBULL.DIST($A40,AQ$12,AQ$14, TRUE)-SUM(AQ$25:AQ39)</f>
        <v>3.7035846223276492E-2</v>
      </c>
      <c r="AR40" s="24">
        <f>_xlfn.WEIBULL.DIST($A40,AR$12,AR$14, TRUE)-SUM(AR$25:AR39)</f>
        <v>3.7874688303373927E-2</v>
      </c>
      <c r="AS40" s="24">
        <f>_xlfn.WEIBULL.DIST($A40,AS$12,AS$14, TRUE)-SUM(AS$25:AS39)</f>
        <v>3.8684687713765986E-2</v>
      </c>
    </row>
    <row r="41" spans="1:45" x14ac:dyDescent="0.25">
      <c r="A41">
        <v>16</v>
      </c>
      <c r="B41" s="26">
        <v>3000</v>
      </c>
      <c r="C41" s="24">
        <f>_xlfn.WEIBULL.DIST(A41,$C$12,$C$14, TRUE)-SUM($C$25:C40)</f>
        <v>7.6405991931154382E-3</v>
      </c>
      <c r="E41" s="24">
        <f>_xlfn.WEIBULL.DIST($A41,E$12,E$14, TRUE)-SUM(E$25:E40)</f>
        <v>7.4991045543892909E-4</v>
      </c>
      <c r="F41" s="24">
        <f>_xlfn.WEIBULL.DIST($A41,F$12,F$14, TRUE)-SUM(F$25:F40)</f>
        <v>9.4888856013353173E-4</v>
      </c>
      <c r="G41" s="24">
        <f>_xlfn.WEIBULL.DIST($A41,G$12,G$14, TRUE)-SUM(G$25:G40)</f>
        <v>1.1829693374697525E-3</v>
      </c>
      <c r="H41" s="24">
        <f>_xlfn.WEIBULL.DIST($A41,H$12,H$14, TRUE)-SUM(H$25:H40)</f>
        <v>1.4547047777954125E-3</v>
      </c>
      <c r="I41" s="24">
        <f>_xlfn.WEIBULL.DIST($A41,I$12,I$14, TRUE)-SUM(I$25:I40)</f>
        <v>1.7663016757807348E-3</v>
      </c>
      <c r="J41" s="24">
        <f>_xlfn.WEIBULL.DIST($A41,J$12,J$14, TRUE)-SUM(J$25:J40)</f>
        <v>2.1195752581882887E-3</v>
      </c>
      <c r="K41" s="24">
        <f>_xlfn.WEIBULL.DIST($A41,K$12,K$14, TRUE)-SUM(K$25:K40)</f>
        <v>2.5159156590079945E-3</v>
      </c>
      <c r="L41" s="24">
        <f>_xlfn.WEIBULL.DIST($A41,L$12,L$14, TRUE)-SUM(L$25:L40)</f>
        <v>2.9562672429217507E-3</v>
      </c>
      <c r="M41" s="24">
        <f>_xlfn.WEIBULL.DIST($A41,M$12,M$14, TRUE)-SUM(M$25:M40)</f>
        <v>3.4411202173194599E-3</v>
      </c>
      <c r="N41" s="24">
        <f>_xlfn.WEIBULL.DIST($A41,N$12,N$14, TRUE)-SUM(N$25:N40)</f>
        <v>3.9705135401922886E-3</v>
      </c>
      <c r="O41" s="24">
        <f>_xlfn.WEIBULL.DIST($A41,O$12,O$14, TRUE)-SUM(O$25:O40)</f>
        <v>4.5440478253013783E-3</v>
      </c>
      <c r="P41" s="24">
        <f>_xlfn.WEIBULL.DIST($A41,P$12,P$14, TRUE)-SUM(P$25:P40)</f>
        <v>5.1609067575352219E-3</v>
      </c>
      <c r="Q41" s="24">
        <f>_xlfn.WEIBULL.DIST($A41,Q$12,Q$14, TRUE)-SUM(Q$25:Q40)</f>
        <v>5.8198854453034299E-3</v>
      </c>
      <c r="R41" s="24">
        <f>_xlfn.WEIBULL.DIST($A41,R$12,R$14, TRUE)-SUM(R$25:R40)</f>
        <v>6.5194241353880855E-3</v>
      </c>
      <c r="S41" s="24">
        <f>_xlfn.WEIBULL.DIST($A41,S$12,S$14, TRUE)-SUM(S$25:S40)</f>
        <v>7.2576457803343875E-3</v>
      </c>
      <c r="T41" s="24">
        <f>_xlfn.WEIBULL.DIST($A41,T$12,T$14, TRUE)-SUM(T$25:T40)</f>
        <v>8.0323960614625545E-3</v>
      </c>
      <c r="U41" s="24">
        <f>_xlfn.WEIBULL.DIST($A41,U$12,U$14, TRUE)-SUM(U$25:U40)</f>
        <v>8.8412846158867353E-3</v>
      </c>
      <c r="V41" s="24">
        <f>_xlfn.WEIBULL.DIST($A41,V$12,V$14, TRUE)-SUM(V$25:V40)</f>
        <v>9.6817263797946973E-3</v>
      </c>
      <c r="W41" s="24">
        <f>_xlfn.WEIBULL.DIST($A41,W$12,W$14, TRUE)-SUM(W$25:W40)</f>
        <v>1.0550982131401043E-2</v>
      </c>
      <c r="X41" s="24">
        <f>_xlfn.WEIBULL.DIST($A41,X$12,X$14, TRUE)-SUM(X$25:X40)</f>
        <v>1.1446197486657095E-2</v>
      </c>
      <c r="Y41" s="24">
        <f>_xlfn.WEIBULL.DIST($A41,Y$12,Y$14, TRUE)-SUM(Y$25:Y40)</f>
        <v>1.2364439762435842E-2</v>
      </c>
      <c r="Z41" s="24">
        <f>_xlfn.WEIBULL.DIST($A41,Z$12,Z$14, TRUE)-SUM(Z$25:Z40)</f>
        <v>1.3302732271021078E-2</v>
      </c>
      <c r="AA41" s="24">
        <f>_xlfn.WEIBULL.DIST($A41,AA$12,AA$14, TRUE)-SUM(AA$25:AA40)</f>
        <v>1.4258085743478088E-2</v>
      </c>
      <c r="AB41" s="24">
        <f>_xlfn.WEIBULL.DIST($A41,AB$12,AB$14, TRUE)-SUM(AB$25:AB40)</f>
        <v>1.522752669641636E-2</v>
      </c>
      <c r="AC41" s="24">
        <f>_xlfn.WEIBULL.DIST($A41,AC$12,AC$14, TRUE)-SUM(AC$25:AC40)</f>
        <v>1.6208122656396373E-2</v>
      </c>
      <c r="AD41" s="24">
        <f>_xlfn.WEIBULL.DIST($A41,AD$12,AD$14, TRUE)-SUM(AD$25:AD40)</f>
        <v>1.7197004239175473E-2</v>
      </c>
      <c r="AE41" s="24">
        <f>_xlfn.WEIBULL.DIST($A41,AE$12,AE$14, TRUE)-SUM(AE$25:AE40)</f>
        <v>1.8191384148111278E-2</v>
      </c>
      <c r="AF41" s="24">
        <f>_xlfn.WEIBULL.DIST($A41,AF$12,AF$14, TRUE)-SUM(AF$25:AF40)</f>
        <v>1.9188573208667181E-2</v>
      </c>
      <c r="AG41" s="24">
        <f>_xlfn.WEIBULL.DIST($A41,AG$12,AG$14, TRUE)-SUM(AG$25:AG40)</f>
        <v>2.0185993595637108E-2</v>
      </c>
      <c r="AH41" s="24">
        <f>_xlfn.WEIBULL.DIST($A41,AH$12,AH$14, TRUE)-SUM(AH$25:AH40)</f>
        <v>2.1181189438057579E-2</v>
      </c>
      <c r="AI41" s="24">
        <f>_xlfn.WEIBULL.DIST($A41,AI$12,AI$14, TRUE)-SUM(AI$25:AI40)</f>
        <v>2.2171835005420082E-2</v>
      </c>
      <c r="AJ41" s="24">
        <f>_xlfn.WEIBULL.DIST($A41,AJ$12,AJ$14, TRUE)-SUM(AJ$25:AJ40)</f>
        <v>2.3155740689311477E-2</v>
      </c>
      <c r="AK41" s="24">
        <f>_xlfn.WEIBULL.DIST($A41,AK$12,AK$14, TRUE)-SUM(AK$25:AK40)</f>
        <v>2.4130856998432759E-2</v>
      </c>
      <c r="AL41" s="24">
        <f>_xlfn.WEIBULL.DIST($A41,AL$12,AL$14, TRUE)-SUM(AL$25:AL40)</f>
        <v>2.5095276783414944E-2</v>
      </c>
      <c r="AM41" s="24">
        <f>_xlfn.WEIBULL.DIST($A41,AM$12,AM$14, TRUE)-SUM(AM$25:AM40)</f>
        <v>2.6047235902110999E-2</v>
      </c>
      <c r="AN41" s="24">
        <f>_xlfn.WEIBULL.DIST($A41,AN$12,AN$14, TRUE)-SUM(AN$25:AN40)</f>
        <v>2.6985112527146971E-2</v>
      </c>
      <c r="AO41" s="24">
        <f>_xlfn.WEIBULL.DIST($A41,AO$12,AO$14, TRUE)-SUM(AO$25:AO40)</f>
        <v>2.79074252863174E-2</v>
      </c>
      <c r="AP41" s="24">
        <f>_xlfn.WEIBULL.DIST($A41,AP$12,AP$14, TRUE)-SUM(AP$25:AP40)</f>
        <v>2.8812830413650792E-2</v>
      </c>
      <c r="AQ41" s="24">
        <f>_xlfn.WEIBULL.DIST($A41,AQ$12,AQ$14, TRUE)-SUM(AQ$25:AQ40)</f>
        <v>2.9700118075276727E-2</v>
      </c>
      <c r="AR41" s="24">
        <f>_xlfn.WEIBULL.DIST($A41,AR$12,AR$14, TRUE)-SUM(AR$25:AR40)</f>
        <v>3.056820802006821E-2</v>
      </c>
      <c r="AS41" s="24">
        <f>_xlfn.WEIBULL.DIST($A41,AS$12,AS$14, TRUE)-SUM(AS$25:AS40)</f>
        <v>3.1416144690822878E-2</v>
      </c>
    </row>
    <row r="42" spans="1:45" x14ac:dyDescent="0.25">
      <c r="A42">
        <v>17</v>
      </c>
      <c r="B42" s="26">
        <v>3000</v>
      </c>
      <c r="C42" s="24">
        <f>_xlfn.WEIBULL.DIST(A42,$C$12,$C$14, TRUE)-SUM($C$25:C41)</f>
        <v>4.6001282602124993E-3</v>
      </c>
      <c r="E42" s="24">
        <f>_xlfn.WEIBULL.DIST($A42,E$12,E$14, TRUE)-SUM(E$25:E41)</f>
        <v>3.0979462779801015E-4</v>
      </c>
      <c r="F42" s="24">
        <f>_xlfn.WEIBULL.DIST($A42,F$12,F$14, TRUE)-SUM(F$25:F41)</f>
        <v>4.0660203909759218E-4</v>
      </c>
      <c r="G42" s="24">
        <f>_xlfn.WEIBULL.DIST($A42,G$12,G$14, TRUE)-SUM(G$25:G41)</f>
        <v>5.2470477915411706E-4</v>
      </c>
      <c r="H42" s="24">
        <f>_xlfn.WEIBULL.DIST($A42,H$12,H$14, TRUE)-SUM(H$25:H41)</f>
        <v>6.6660404751617275E-4</v>
      </c>
      <c r="I42" s="24">
        <f>_xlfn.WEIBULL.DIST($A42,I$12,I$14, TRUE)-SUM(I$25:I41)</f>
        <v>8.3470843043409459E-4</v>
      </c>
      <c r="J42" s="24">
        <f>_xlfn.WEIBULL.DIST($A42,J$12,J$14, TRUE)-SUM(J$25:J41)</f>
        <v>1.0312794564082406E-3</v>
      </c>
      <c r="K42" s="24">
        <f>_xlfn.WEIBULL.DIST($A42,K$12,K$14, TRUE)-SUM(K$25:K41)</f>
        <v>1.258382245074352E-3</v>
      </c>
      <c r="L42" s="24">
        <f>_xlfn.WEIBULL.DIST($A42,L$12,L$14, TRUE)-SUM(L$25:L41)</f>
        <v>1.5178427472116729E-3</v>
      </c>
      <c r="M42" s="24">
        <f>_xlfn.WEIBULL.DIST($A42,M$12,M$14, TRUE)-SUM(M$25:M41)</f>
        <v>1.8112126067718615E-3</v>
      </c>
      <c r="N42" s="24">
        <f>_xlfn.WEIBULL.DIST($A42,N$12,N$14, TRUE)-SUM(N$25:N41)</f>
        <v>2.1397422241511421E-3</v>
      </c>
      <c r="O42" s="24">
        <f>_xlfn.WEIBULL.DIST($A42,O$12,O$14, TRUE)-SUM(O$25:O41)</f>
        <v>2.5043621892572032E-3</v>
      </c>
      <c r="P42" s="24">
        <f>_xlfn.WEIBULL.DIST($A42,P$12,P$14, TRUE)-SUM(P$25:P41)</f>
        <v>2.9056729001771808E-3</v>
      </c>
      <c r="Q42" s="24">
        <f>_xlfn.WEIBULL.DIST($A42,Q$12,Q$14, TRUE)-SUM(Q$25:Q41)</f>
        <v>3.3439418974255952E-3</v>
      </c>
      <c r="R42" s="24">
        <f>_xlfn.WEIBULL.DIST($A42,R$12,R$14, TRUE)-SUM(R$25:R41)</f>
        <v>3.8191082272625021E-3</v>
      </c>
      <c r="S42" s="24">
        <f>_xlfn.WEIBULL.DIST($A42,S$12,S$14, TRUE)-SUM(S$25:S41)</f>
        <v>4.3307929978784188E-3</v>
      </c>
      <c r="T42" s="24">
        <f>_xlfn.WEIBULL.DIST($A42,T$12,T$14, TRUE)-SUM(T$25:T41)</f>
        <v>4.8783152032867427E-3</v>
      </c>
      <c r="U42" s="24">
        <f>_xlfn.WEIBULL.DIST($A42,U$12,U$14, TRUE)-SUM(U$25:U41)</f>
        <v>5.4607118533832599E-3</v>
      </c>
      <c r="V42" s="24">
        <f>_xlfn.WEIBULL.DIST($A42,V$12,V$14, TRUE)-SUM(V$25:V41)</f>
        <v>6.0767614556144212E-3</v>
      </c>
      <c r="W42" s="24">
        <f>_xlfn.WEIBULL.DIST($A42,W$12,W$14, TRUE)-SUM(W$25:W41)</f>
        <v>6.725009934697157E-3</v>
      </c>
      <c r="X42" s="24">
        <f>_xlfn.WEIBULL.DIST($A42,X$12,X$14, TRUE)-SUM(X$25:X41)</f>
        <v>7.4037981429454502E-3</v>
      </c>
      <c r="Y42" s="24">
        <f>_xlfn.WEIBULL.DIST($A42,Y$12,Y$14, TRUE)-SUM(Y$25:Y41)</f>
        <v>8.1112901969480067E-3</v>
      </c>
      <c r="Z42" s="24">
        <f>_xlfn.WEIBULL.DIST($A42,Z$12,Z$14, TRUE)-SUM(Z$25:Z41)</f>
        <v>8.8455019696723758E-3</v>
      </c>
      <c r="AA42" s="24">
        <f>_xlfn.WEIBULL.DIST($A42,AA$12,AA$14, TRUE)-SUM(AA$25:AA41)</f>
        <v>9.6043291647696094E-3</v>
      </c>
      <c r="AB42" s="24">
        <f>_xlfn.WEIBULL.DIST($A42,AB$12,AB$14, TRUE)-SUM(AB$25:AB41)</f>
        <v>1.0385574497352779E-2</v>
      </c>
      <c r="AC42" s="24">
        <f>_xlfn.WEIBULL.DIST($A42,AC$12,AC$14, TRUE)-SUM(AC$25:AC41)</f>
        <v>1.1186973599322858E-2</v>
      </c>
      <c r="AD42" s="24">
        <f>_xlfn.WEIBULL.DIST($A42,AD$12,AD$14, TRUE)-SUM(AD$25:AD41)</f>
        <v>1.2006219354922854E-2</v>
      </c>
      <c r="AE42" s="24">
        <f>_xlfn.WEIBULL.DIST($A42,AE$12,AE$14, TRUE)-SUM(AE$25:AE41)</f>
        <v>1.2840984451955362E-2</v>
      </c>
      <c r="AF42" s="24">
        <f>_xlfn.WEIBULL.DIST($A42,AF$12,AF$14, TRUE)-SUM(AF$25:AF41)</f>
        <v>1.368894200503501E-2</v>
      </c>
      <c r="AG42" s="24">
        <f>_xlfn.WEIBULL.DIST($A42,AG$12,AG$14, TRUE)-SUM(AG$25:AG41)</f>
        <v>1.4547784168972844E-2</v>
      </c>
      <c r="AH42" s="24">
        <f>_xlfn.WEIBULL.DIST($A42,AH$12,AH$14, TRUE)-SUM(AH$25:AH41)</f>
        <v>1.5415238712932378E-2</v>
      </c>
      <c r="AI42" s="24">
        <f>_xlfn.WEIBULL.DIST($A42,AI$12,AI$14, TRUE)-SUM(AI$25:AI41)</f>
        <v>1.6289083569711038E-2</v>
      </c>
      <c r="AJ42" s="24">
        <f>_xlfn.WEIBULL.DIST($A42,AJ$12,AJ$14, TRUE)-SUM(AJ$25:AJ41)</f>
        <v>1.7167159409955945E-2</v>
      </c>
      <c r="AK42" s="24">
        <f>_xlfn.WEIBULL.DIST($A42,AK$12,AK$14, TRUE)-SUM(AK$25:AK41)</f>
        <v>1.8047380319047068E-2</v>
      </c>
      <c r="AL42" s="24">
        <f>_xlfn.WEIBULL.DIST($A42,AL$12,AL$14, TRUE)-SUM(AL$25:AL41)</f>
        <v>1.8927742675551085E-2</v>
      </c>
      <c r="AM42" s="24">
        <f>_xlfn.WEIBULL.DIST($A42,AM$12,AM$14, TRUE)-SUM(AM$25:AM41)</f>
        <v>1.9806332345415512E-2</v>
      </c>
      <c r="AN42" s="24">
        <f>_xlfn.WEIBULL.DIST($A42,AN$12,AN$14, TRUE)-SUM(AN$25:AN41)</f>
        <v>2.0681330316235202E-2</v>
      </c>
      <c r="AO42" s="24">
        <f>_xlfn.WEIBULL.DIST($A42,AO$12,AO$14, TRUE)-SUM(AO$25:AO41)</f>
        <v>2.1551016901767084E-2</v>
      </c>
      <c r="AP42" s="24">
        <f>_xlfn.WEIBULL.DIST($A42,AP$12,AP$14, TRUE)-SUM(AP$25:AP41)</f>
        <v>2.2413774649142959E-2</v>
      </c>
      <c r="AQ42" s="24">
        <f>_xlfn.WEIBULL.DIST($A42,AQ$12,AQ$14, TRUE)-SUM(AQ$25:AQ41)</f>
        <v>2.3268090080572734E-2</v>
      </c>
      <c r="AR42" s="24">
        <f>_xlfn.WEIBULL.DIST($A42,AR$12,AR$14, TRUE)-SUM(AR$25:AR41)</f>
        <v>2.4112554398366015E-2</v>
      </c>
      <c r="AS42" s="24">
        <f>_xlfn.WEIBULL.DIST($A42,AS$12,AS$14, TRUE)-SUM(AS$25:AS41)</f>
        <v>2.4945863277346381E-2</v>
      </c>
    </row>
    <row r="43" spans="1:45" x14ac:dyDescent="0.25">
      <c r="A43">
        <v>18</v>
      </c>
      <c r="B43" s="26">
        <v>3000</v>
      </c>
      <c r="C43" s="24">
        <f>_xlfn.WEIBULL.DIST(A43,$C$12,$C$14, TRUE)-SUM($C$25:C42)</f>
        <v>2.6628360129721251E-3</v>
      </c>
      <c r="E43" s="24">
        <f>_xlfn.WEIBULL.DIST($A43,E$12,E$14, TRUE)-SUM(E$25:E42)</f>
        <v>1.2018304102834332E-4</v>
      </c>
      <c r="F43" s="24">
        <f>_xlfn.WEIBULL.DIST($A43,F$12,F$14, TRUE)-SUM(F$25:F42)</f>
        <v>1.6399190979932143E-4</v>
      </c>
      <c r="G43" s="24">
        <f>_xlfn.WEIBULL.DIST($A43,G$12,G$14, TRUE)-SUM(G$25:G42)</f>
        <v>2.1952918731538151E-4</v>
      </c>
      <c r="H43" s="24">
        <f>_xlfn.WEIBULL.DIST($A43,H$12,H$14, TRUE)-SUM(H$25:H42)</f>
        <v>2.8872316490369254E-4</v>
      </c>
      <c r="I43" s="24">
        <f>_xlfn.WEIBULL.DIST($A43,I$12,I$14, TRUE)-SUM(I$25:I42)</f>
        <v>3.7356116663500583E-4</v>
      </c>
      <c r="J43" s="24">
        <f>_xlfn.WEIBULL.DIST($A43,J$12,J$14, TRUE)-SUM(J$25:J42)</f>
        <v>4.7604969736125824E-4</v>
      </c>
      <c r="K43" s="24">
        <f>_xlfn.WEIBULL.DIST($A43,K$12,K$14, TRUE)-SUM(K$25:K42)</f>
        <v>5.9817333851230892E-4</v>
      </c>
      <c r="L43" s="24">
        <f>_xlfn.WEIBULL.DIST($A43,L$12,L$14, TRUE)-SUM(L$25:L42)</f>
        <v>7.4185403304050102E-4</v>
      </c>
      <c r="M43" s="24">
        <f>_xlfn.WEIBULL.DIST($A43,M$12,M$14, TRUE)-SUM(M$25:M42)</f>
        <v>9.0891224541855831E-4</v>
      </c>
      <c r="N43" s="24">
        <f>_xlfn.WEIBULL.DIST($A43,N$12,N$14, TRUE)-SUM(N$25:N42)</f>
        <v>1.1010312623455087E-3</v>
      </c>
      <c r="O43" s="24">
        <f>_xlfn.WEIBULL.DIST($A43,O$12,O$14, TRUE)-SUM(O$25:O42)</f>
        <v>1.3197256403151281E-3</v>
      </c>
      <c r="P43" s="24">
        <f>_xlfn.WEIBULL.DIST($A43,P$12,P$14, TRUE)-SUM(P$25:P42)</f>
        <v>1.5663145307158732E-3</v>
      </c>
      <c r="Q43" s="24">
        <f>_xlfn.WEIBULL.DIST($A43,Q$12,Q$14, TRUE)-SUM(Q$25:Q42)</f>
        <v>1.8419003411328516E-3</v>
      </c>
      <c r="R43" s="24">
        <f>_xlfn.WEIBULL.DIST($A43,R$12,R$14, TRUE)-SUM(R$25:R42)</f>
        <v>2.1473529381219603E-3</v>
      </c>
      <c r="S43" s="24">
        <f>_xlfn.WEIBULL.DIST($A43,S$12,S$14, TRUE)-SUM(S$25:S42)</f>
        <v>2.4832993724944741E-3</v>
      </c>
      <c r="T43" s="24">
        <f>_xlfn.WEIBULL.DIST($A43,T$12,T$14, TRUE)-SUM(T$25:T42)</f>
        <v>2.8501189195215826E-3</v>
      </c>
      <c r="U43" s="24">
        <f>_xlfn.WEIBULL.DIST($A43,U$12,U$14, TRUE)-SUM(U$25:U42)</f>
        <v>3.2479430762576422E-3</v>
      </c>
      <c r="V43" s="24">
        <f>_xlfn.WEIBULL.DIST($A43,V$12,V$14, TRUE)-SUM(V$25:V42)</f>
        <v>3.6766600463634669E-3</v>
      </c>
      <c r="W43" s="24">
        <f>_xlfn.WEIBULL.DIST($A43,W$12,W$14, TRUE)-SUM(W$25:W42)</f>
        <v>4.1359231671764807E-3</v>
      </c>
      <c r="X43" s="24">
        <f>_xlfn.WEIBULL.DIST($A43,X$12,X$14, TRUE)-SUM(X$25:X42)</f>
        <v>4.6251626906763654E-3</v>
      </c>
      <c r="Y43" s="24">
        <f>_xlfn.WEIBULL.DIST($A43,Y$12,Y$14, TRUE)-SUM(Y$25:Y42)</f>
        <v>5.1436003149196718E-3</v>
      </c>
      <c r="Z43" s="24">
        <f>_xlfn.WEIBULL.DIST($A43,Z$12,Z$14, TRUE)-SUM(Z$25:Z42)</f>
        <v>5.690265870544553E-3</v>
      </c>
      <c r="AA43" s="24">
        <f>_xlfn.WEIBULL.DIST($A43,AA$12,AA$14, TRUE)-SUM(AA$25:AA42)</f>
        <v>6.2640155931967811E-3</v>
      </c>
      <c r="AB43" s="24">
        <f>_xlfn.WEIBULL.DIST($A43,AB$12,AB$14, TRUE)-SUM(AB$25:AB42)</f>
        <v>6.8635514525383634E-3</v>
      </c>
      <c r="AC43" s="24">
        <f>_xlfn.WEIBULL.DIST($A43,AC$12,AC$14, TRUE)-SUM(AC$25:AC42)</f>
        <v>7.4874410576947215E-3</v>
      </c>
      <c r="AD43" s="24">
        <f>_xlfn.WEIBULL.DIST($A43,AD$12,AD$14, TRUE)-SUM(AD$25:AD42)</f>
        <v>8.1341377139197979E-3</v>
      </c>
      <c r="AE43" s="24">
        <f>_xlfn.WEIBULL.DIST($A43,AE$12,AE$14, TRUE)-SUM(AE$25:AE42)</f>
        <v>8.8020002628416139E-3</v>
      </c>
      <c r="AF43" s="24">
        <f>_xlfn.WEIBULL.DIST($A43,AF$12,AF$14, TRUE)-SUM(AF$25:AF42)</f>
        <v>9.4893123964396864E-3</v>
      </c>
      <c r="AG43" s="24">
        <f>_xlfn.WEIBULL.DIST($A43,AG$12,AG$14, TRUE)-SUM(AG$25:AG42)</f>
        <v>1.0194301190954214E-2</v>
      </c>
      <c r="AH43" s="24">
        <f>_xlfn.WEIBULL.DIST($A43,AH$12,AH$14, TRUE)-SUM(AH$25:AH42)</f>
        <v>1.0915154659826176E-2</v>
      </c>
      <c r="AI43" s="24">
        <f>_xlfn.WEIBULL.DIST($A43,AI$12,AI$14, TRUE)-SUM(AI$25:AI42)</f>
        <v>1.1650038173530275E-2</v>
      </c>
      <c r="AJ43" s="24">
        <f>_xlfn.WEIBULL.DIST($A43,AJ$12,AJ$14, TRUE)-SUM(AJ$25:AJ42)</f>
        <v>1.2397109638161874E-2</v>
      </c>
      <c r="AK43" s="24">
        <f>_xlfn.WEIBULL.DIST($A43,AK$12,AK$14, TRUE)-SUM(AK$25:AK42)</f>
        <v>1.3154533363563092E-2</v>
      </c>
      <c r="AL43" s="24">
        <f>_xlfn.WEIBULL.DIST($A43,AL$12,AL$14, TRUE)-SUM(AL$25:AL42)</f>
        <v>1.3920492585553501E-2</v>
      </c>
      <c r="AM43" s="24">
        <f>_xlfn.WEIBULL.DIST($A43,AM$12,AM$14, TRUE)-SUM(AM$25:AM42)</f>
        <v>1.4693200635559234E-2</v>
      </c>
      <c r="AN43" s="24">
        <f>_xlfn.WEIBULL.DIST($A43,AN$12,AN$14, TRUE)-SUM(AN$25:AN42)</f>
        <v>1.5470910774863622E-2</v>
      </c>
      <c r="AO43" s="24">
        <f>_xlfn.WEIBULL.DIST($A43,AO$12,AO$14, TRUE)-SUM(AO$25:AO42)</f>
        <v>1.6251924730168676E-2</v>
      </c>
      <c r="AP43" s="24">
        <f>_xlfn.WEIBULL.DIST($A43,AP$12,AP$14, TRUE)-SUM(AP$25:AP42)</f>
        <v>1.7034599982547749E-2</v>
      </c>
      <c r="AQ43" s="24">
        <f>_xlfn.WEIBULL.DIST($A43,AQ$12,AQ$14, TRUE)-SUM(AQ$25:AQ42)</f>
        <v>1.7817355873611773E-2</v>
      </c>
      <c r="AR43" s="24">
        <f>_xlfn.WEIBULL.DIST($A43,AR$12,AR$14, TRUE)-SUM(AR$25:AR42)</f>
        <v>1.8598678601244978E-2</v>
      </c>
      <c r="AS43" s="24">
        <f>_xlfn.WEIBULL.DIST($A43,AS$12,AS$14, TRUE)-SUM(AS$25:AS42)</f>
        <v>1.9377125183011601E-2</v>
      </c>
    </row>
    <row r="44" spans="1:45" x14ac:dyDescent="0.25">
      <c r="A44">
        <v>19</v>
      </c>
      <c r="B44" s="26">
        <v>3000</v>
      </c>
      <c r="C44" s="24">
        <f>_xlfn.WEIBULL.DIST(A44,$C$12,$C$14, TRUE)-SUM($C$25:C43)</f>
        <v>1.4826153114065876E-3</v>
      </c>
      <c r="E44" s="24">
        <f>_xlfn.WEIBULL.DIST($A44,E$12,E$14, TRUE)-SUM(E$25:E43)</f>
        <v>4.3802039849660801E-5</v>
      </c>
      <c r="F44" s="24">
        <f>_xlfn.WEIBULL.DIST($A44,F$12,F$14, TRUE)-SUM(F$25:F43)</f>
        <v>6.2280333916087116E-5</v>
      </c>
      <c r="G44" s="24">
        <f>_xlfn.WEIBULL.DIST($A44,G$12,G$14, TRUE)-SUM(G$25:G43)</f>
        <v>8.667272074769361E-5</v>
      </c>
      <c r="H44" s="24">
        <f>_xlfn.WEIBULL.DIST($A44,H$12,H$14, TRUE)-SUM(H$25:H43)</f>
        <v>1.1824783004366068E-4</v>
      </c>
      <c r="I44" s="24">
        <f>_xlfn.WEIBULL.DIST($A44,I$12,I$14, TRUE)-SUM(I$25:I43)</f>
        <v>1.5838825569902681E-4</v>
      </c>
      <c r="J44" s="24">
        <f>_xlfn.WEIBULL.DIST($A44,J$12,J$14, TRUE)-SUM(J$25:J43)</f>
        <v>2.0857103659799314E-4</v>
      </c>
      <c r="K44" s="24">
        <f>_xlfn.WEIBULL.DIST($A44,K$12,K$14, TRUE)-SUM(K$25:K43)</f>
        <v>2.703441086263636E-4</v>
      </c>
      <c r="L44" s="24">
        <f>_xlfn.WEIBULL.DIST($A44,L$12,L$14, TRUE)-SUM(L$25:L43)</f>
        <v>3.452996975875644E-4</v>
      </c>
      <c r="M44" s="24">
        <f>_xlfn.WEIBULL.DIST($A44,M$12,M$14, TRUE)-SUM(M$25:M43)</f>
        <v>4.3504572387087492E-4</v>
      </c>
      <c r="N44" s="24">
        <f>_xlfn.WEIBULL.DIST($A44,N$12,N$14, TRUE)-SUM(N$25:N43)</f>
        <v>5.4117631702033098E-4</v>
      </c>
      <c r="O44" s="24">
        <f>_xlfn.WEIBULL.DIST($A44,O$12,O$14, TRUE)-SUM(O$25:O43)</f>
        <v>6.6524250052235612E-4</v>
      </c>
      <c r="P44" s="24">
        <f>_xlfn.WEIBULL.DIST($A44,P$12,P$14, TRUE)-SUM(P$25:P43)</f>
        <v>8.0872401637188673E-4</v>
      </c>
      <c r="Q44" s="24">
        <f>_xlfn.WEIBULL.DIST($A44,Q$12,Q$14, TRUE)-SUM(Q$25:Q43)</f>
        <v>9.7300312925707733E-4</v>
      </c>
      <c r="R44" s="24">
        <f>_xlfn.WEIBULL.DIST($A44,R$12,R$14, TRUE)-SUM(R$25:R43)</f>
        <v>1.1593410955311745E-3</v>
      </c>
      <c r="S44" s="24">
        <f>_xlfn.WEIBULL.DIST($A44,S$12,S$14, TRUE)-SUM(S$25:S43)</f>
        <v>1.3688578155459652E-3</v>
      </c>
      <c r="T44" s="24">
        <f>_xlfn.WEIBULL.DIST($A44,T$12,T$14, TRUE)-SUM(T$25:T43)</f>
        <v>1.6025150205684069E-3</v>
      </c>
      <c r="U44" s="24">
        <f>_xlfn.WEIBULL.DIST($A44,U$12,U$14, TRUE)-SUM(U$25:U43)</f>
        <v>1.8611031863665639E-3</v>
      </c>
      <c r="V44" s="24">
        <f>_xlfn.WEIBULL.DIST($A44,V$12,V$14, TRUE)-SUM(V$25:V43)</f>
        <v>2.1452322212374142E-3</v>
      </c>
      <c r="W44" s="24">
        <f>_xlfn.WEIBULL.DIST($A44,W$12,W$14, TRUE)-SUM(W$25:W43)</f>
        <v>2.4553258511507137E-3</v>
      </c>
      <c r="X44" s="24">
        <f>_xlfn.WEIBULL.DIST($A44,X$12,X$14, TRUE)-SUM(X$25:X43)</f>
        <v>2.7916195211783457E-3</v>
      </c>
      <c r="Y44" s="24">
        <f>_xlfn.WEIBULL.DIST($A44,Y$12,Y$14, TRUE)-SUM(Y$25:Y43)</f>
        <v>3.1541615511870846E-3</v>
      </c>
      <c r="Z44" s="24">
        <f>_xlfn.WEIBULL.DIST($A44,Z$12,Z$14, TRUE)-SUM(Z$25:Z43)</f>
        <v>3.5428172243096023E-3</v>
      </c>
      <c r="AA44" s="24">
        <f>_xlfn.WEIBULL.DIST($A44,AA$12,AA$14, TRUE)-SUM(AA$25:AA43)</f>
        <v>3.9572754474265226E-3</v>
      </c>
      <c r="AB44" s="24">
        <f>_xlfn.WEIBULL.DIST($A44,AB$12,AB$14, TRUE)-SUM(AB$25:AB43)</f>
        <v>4.3970576016019169E-3</v>
      </c>
      <c r="AC44" s="24">
        <f>_xlfn.WEIBULL.DIST($A44,AC$12,AC$14, TRUE)-SUM(AC$25:AC43)</f>
        <v>4.8615281945824096E-3</v>
      </c>
      <c r="AD44" s="24">
        <f>_xlfn.WEIBULL.DIST($A44,AD$12,AD$14, TRUE)-SUM(AD$25:AD43)</f>
        <v>5.3499069343776462E-3</v>
      </c>
      <c r="AE44" s="24">
        <f>_xlfn.WEIBULL.DIST($A44,AE$12,AE$14, TRUE)-SUM(AE$25:AE43)</f>
        <v>5.8612818599705907E-3</v>
      </c>
      <c r="AF44" s="24">
        <f>_xlfn.WEIBULL.DIST($A44,AF$12,AF$14, TRUE)-SUM(AF$25:AF43)</f>
        <v>6.3946231898107664E-3</v>
      </c>
      <c r="AG44" s="24">
        <f>_xlfn.WEIBULL.DIST($A44,AG$12,AG$14, TRUE)-SUM(AG$25:AG43)</f>
        <v>6.9487975786822753E-3</v>
      </c>
      <c r="AH44" s="24">
        <f>_xlfn.WEIBULL.DIST($A44,AH$12,AH$14, TRUE)-SUM(AH$25:AH43)</f>
        <v>7.5225825068205854E-3</v>
      </c>
      <c r="AI44" s="24">
        <f>_xlfn.WEIBULL.DIST($A44,AI$12,AI$14, TRUE)-SUM(AI$25:AI43)</f>
        <v>8.1146805600746941E-3</v>
      </c>
      <c r="AJ44" s="24">
        <f>_xlfn.WEIBULL.DIST($A44,AJ$12,AJ$14, TRUE)-SUM(AJ$25:AJ43)</f>
        <v>8.7237333951281082E-3</v>
      </c>
      <c r="AK44" s="24">
        <f>_xlfn.WEIBULL.DIST($A44,AK$12,AK$14, TRUE)-SUM(AK$25:AK43)</f>
        <v>9.3483352181780166E-3</v>
      </c>
      <c r="AL44" s="24">
        <f>_xlfn.WEIBULL.DIST($A44,AL$12,AL$14, TRUE)-SUM(AL$25:AL43)</f>
        <v>9.9870456382226136E-3</v>
      </c>
      <c r="AM44" s="24">
        <f>_xlfn.WEIBULL.DIST($A44,AM$12,AM$14, TRUE)-SUM(AM$25:AM43)</f>
        <v>1.0638401786605578E-2</v>
      </c>
      <c r="AN44" s="24">
        <f>_xlfn.WEIBULL.DIST($A44,AN$12,AN$14, TRUE)-SUM(AN$25:AN43)</f>
        <v>1.1300929622341527E-2</v>
      </c>
      <c r="AO44" s="24">
        <f>_xlfn.WEIBULL.DIST($A44,AO$12,AO$14, TRUE)-SUM(AO$25:AO43)</f>
        <v>1.197315436773827E-2</v>
      </c>
      <c r="AP44" s="24">
        <f>_xlfn.WEIBULL.DIST($A44,AP$12,AP$14, TRUE)-SUM(AP$25:AP43)</f>
        <v>1.2653610040878505E-2</v>
      </c>
      <c r="AQ44" s="24">
        <f>_xlfn.WEIBULL.DIST($A44,AQ$12,AQ$14, TRUE)-SUM(AQ$25:AQ43)</f>
        <v>1.3340848070616307E-2</v>
      </c>
      <c r="AR44" s="24">
        <f>_xlfn.WEIBULL.DIST($A44,AR$12,AR$14, TRUE)-SUM(AR$25:AR43)</f>
        <v>1.403344499599124E-2</v>
      </c>
      <c r="AS44" s="24">
        <f>_xlfn.WEIBULL.DIST($A44,AS$12,AS$14, TRUE)-SUM(AS$25:AS43)</f>
        <v>1.4730009265516819E-2</v>
      </c>
    </row>
    <row r="45" spans="1:45" x14ac:dyDescent="0.25">
      <c r="A45">
        <v>20</v>
      </c>
      <c r="B45" s="26">
        <v>3000</v>
      </c>
      <c r="C45" s="24">
        <f>_xlfn.WEIBULL.DIST(A45,$C$12,$C$14, TRUE)-SUM($C$25:C44)</f>
        <v>7.9427637168394405E-4</v>
      </c>
      <c r="E45" s="24">
        <f>_xlfn.WEIBULL.DIST($A45,E$12,E$14, TRUE)-SUM(E$25:E44)</f>
        <v>1.5002934304897408E-5</v>
      </c>
      <c r="F45" s="24">
        <f>_xlfn.WEIBULL.DIST($A45,F$12,F$14, TRUE)-SUM(F$25:F44)</f>
        <v>2.2279429585658761E-5</v>
      </c>
      <c r="G45" s="24">
        <f>_xlfn.WEIBULL.DIST($A45,G$12,G$14, TRUE)-SUM(G$25:G44)</f>
        <v>3.230238414264619E-5</v>
      </c>
      <c r="H45" s="24">
        <f>_xlfn.WEIBULL.DIST($A45,H$12,H$14, TRUE)-SUM(H$25:H44)</f>
        <v>4.5809098919380453E-5</v>
      </c>
      <c r="I45" s="24">
        <f>_xlfn.WEIBULL.DIST($A45,I$12,I$14, TRUE)-SUM(I$25:I44)</f>
        <v>6.3645510649523729E-5</v>
      </c>
      <c r="J45" s="24">
        <f>_xlfn.WEIBULL.DIST($A45,J$12,J$14, TRUE)-SUM(J$25:J44)</f>
        <v>8.6762240026572179E-5</v>
      </c>
      <c r="K45" s="24">
        <f>_xlfn.WEIBULL.DIST($A45,K$12,K$14, TRUE)-SUM(K$25:K44)</f>
        <v>1.1620678156798459E-4</v>
      </c>
      <c r="L45" s="24">
        <f>_xlfn.WEIBULL.DIST($A45,L$12,L$14, TRUE)-SUM(L$25:L44)</f>
        <v>1.531120408139186E-4</v>
      </c>
      <c r="M45" s="24">
        <f>_xlfn.WEIBULL.DIST($A45,M$12,M$14, TRUE)-SUM(M$25:M44)</f>
        <v>1.9868161128910877E-4</v>
      </c>
      <c r="N45" s="24">
        <f>_xlfn.WEIBULL.DIST($A45,N$12,N$14, TRUE)-SUM(N$25:N44)</f>
        <v>2.5417233300528697E-4</v>
      </c>
      <c r="O45" s="24">
        <f>_xlfn.WEIBULL.DIST($A45,O$12,O$14, TRUE)-SUM(O$25:O44)</f>
        <v>3.2087477973141709E-4</v>
      </c>
      <c r="P45" s="24">
        <f>_xlfn.WEIBULL.DIST($A45,P$12,P$14, TRUE)-SUM(P$25:P44)</f>
        <v>4.0009238198301933E-4</v>
      </c>
      <c r="Q45" s="24">
        <f>_xlfn.WEIBULL.DIST($A45,Q$12,Q$14, TRUE)-SUM(Q$25:Q44)</f>
        <v>4.9311990874134626E-4</v>
      </c>
      <c r="R45" s="24">
        <f>_xlfn.WEIBULL.DIST($A45,R$12,R$14, TRUE)-SUM(R$25:R44)</f>
        <v>6.0122200828860439E-4</v>
      </c>
      <c r="S45" s="24">
        <f>_xlfn.WEIBULL.DIST($A45,S$12,S$14, TRUE)-SUM(S$25:S44)</f>
        <v>7.256124541037412E-4</v>
      </c>
      <c r="T45" s="24">
        <f>_xlfn.WEIBULL.DIST($A45,T$12,T$14, TRUE)-SUM(T$25:T44)</f>
        <v>8.6743466333072394E-4</v>
      </c>
      <c r="U45" s="24">
        <f>_xlfn.WEIBULL.DIST($A45,U$12,U$14, TRUE)-SUM(U$25:U44)</f>
        <v>1.0277439608560313E-3</v>
      </c>
      <c r="V45" s="24">
        <f>_xlfn.WEIBULL.DIST($A45,V$12,V$14, TRUE)-SUM(V$25:V44)</f>
        <v>1.2074919589747379E-3</v>
      </c>
      <c r="W45" s="24">
        <f>_xlfn.WEIBULL.DIST($A45,W$12,W$14, TRUE)-SUM(W$25:W44)</f>
        <v>1.4075133175691645E-3</v>
      </c>
      <c r="X45" s="24">
        <f>_xlfn.WEIBULL.DIST($A45,X$12,X$14, TRUE)-SUM(X$25:X44)</f>
        <v>1.6285150480491728E-3</v>
      </c>
      <c r="Y45" s="24">
        <f>_xlfn.WEIBULL.DIST($A45,Y$12,Y$14, TRUE)-SUM(Y$25:Y44)</f>
        <v>1.871068430200018E-3</v>
      </c>
      <c r="Z45" s="24">
        <f>_xlfn.WEIBULL.DIST($A45,Z$12,Z$14, TRUE)-SUM(Z$25:Z44)</f>
        <v>2.1356035274634477E-3</v>
      </c>
      <c r="AA45" s="24">
        <f>_xlfn.WEIBULL.DIST($A45,AA$12,AA$14, TRUE)-SUM(AA$25:AA44)</f>
        <v>2.422406214851236E-3</v>
      </c>
      <c r="AB45" s="24">
        <f>_xlfn.WEIBULL.DIST($A45,AB$12,AB$14, TRUE)-SUM(AB$25:AB44)</f>
        <v>2.7316175755009997E-3</v>
      </c>
      <c r="AC45" s="24">
        <f>_xlfn.WEIBULL.DIST($A45,AC$12,AC$14, TRUE)-SUM(AC$25:AC44)</f>
        <v>3.0632354768427295E-3</v>
      </c>
      <c r="AD45" s="24">
        <f>_xlfn.WEIBULL.DIST($A45,AD$12,AD$14, TRUE)-SUM(AD$25:AD44)</f>
        <v>3.4171181049013066E-3</v>
      </c>
      <c r="AE45" s="24">
        <f>_xlfn.WEIBULL.DIST($A45,AE$12,AE$14, TRUE)-SUM(AE$25:AE44)</f>
        <v>3.7929892143659938E-3</v>
      </c>
      <c r="AF45" s="24">
        <f>_xlfn.WEIBULL.DIST($A45,AF$12,AF$14, TRUE)-SUM(AF$25:AF44)</f>
        <v>4.1904448414205042E-3</v>
      </c>
      <c r="AG45" s="24">
        <f>_xlfn.WEIBULL.DIST($A45,AG$12,AG$14, TRUE)-SUM(AG$25:AG44)</f>
        <v>4.6089612244748501E-3</v>
      </c>
      <c r="AH45" s="24">
        <f>_xlfn.WEIBULL.DIST($A45,AH$12,AH$14, TRUE)-SUM(AH$25:AH44)</f>
        <v>5.0479036833519508E-3</v>
      </c>
      <c r="AI45" s="24">
        <f>_xlfn.WEIBULL.DIST($A45,AI$12,AI$14, TRUE)-SUM(AI$25:AI44)</f>
        <v>5.5065362186796918E-3</v>
      </c>
      <c r="AJ45" s="24">
        <f>_xlfn.WEIBULL.DIST($A45,AJ$12,AJ$14, TRUE)-SUM(AJ$25:AJ44)</f>
        <v>5.9840316088176637E-3</v>
      </c>
      <c r="AK45" s="24">
        <f>_xlfn.WEIBULL.DIST($A45,AK$12,AK$14, TRUE)-SUM(AK$25:AK44)</f>
        <v>6.4794818003437449E-3</v>
      </c>
      <c r="AL45" s="24">
        <f>_xlfn.WEIBULL.DIST($A45,AL$12,AL$14, TRUE)-SUM(AL$25:AL44)</f>
        <v>6.9919084088213568E-3</v>
      </c>
      <c r="AM45" s="24">
        <f>_xlfn.WEIBULL.DIST($A45,AM$12,AM$14, TRUE)-SUM(AM$25:AM44)</f>
        <v>7.5202731683124968E-3</v>
      </c>
      <c r="AN45" s="24">
        <f>_xlfn.WEIBULL.DIST($A45,AN$12,AN$14, TRUE)-SUM(AN$25:AN44)</f>
        <v>8.063488190093393E-3</v>
      </c>
      <c r="AO45" s="24">
        <f>_xlfn.WEIBULL.DIST($A45,AO$12,AO$14, TRUE)-SUM(AO$25:AO44)</f>
        <v>8.620425912648666E-3</v>
      </c>
      <c r="AP45" s="24">
        <f>_xlfn.WEIBULL.DIST($A45,AP$12,AP$14, TRUE)-SUM(AP$25:AP44)</f>
        <v>9.1899286457497453E-3</v>
      </c>
      <c r="AQ45" s="24">
        <f>_xlfn.WEIBULL.DIST($A45,AQ$12,AQ$14, TRUE)-SUM(AQ$25:AQ44)</f>
        <v>9.7708176309193595E-3</v>
      </c>
      <c r="AR45" s="24">
        <f>_xlfn.WEIBULL.DIST($A45,AR$12,AR$14, TRUE)-SUM(AR$25:AR44)</f>
        <v>1.0361901558578968E-2</v>
      </c>
      <c r="AS45" s="24">
        <f>_xlfn.WEIBULL.DIST($A45,AS$12,AS$14, TRUE)-SUM(AS$25:AS44)</f>
        <v>1.0961984498512489E-2</v>
      </c>
    </row>
    <row r="46" spans="1:45" x14ac:dyDescent="0.25">
      <c r="A46">
        <v>21</v>
      </c>
      <c r="B46" s="26">
        <v>0</v>
      </c>
      <c r="C46" s="24">
        <f>_xlfn.WEIBULL.DIST(A46,$C$12,$C$14, TRUE)-SUM($C$25:C45)</f>
        <v>4.0954437407425548E-4</v>
      </c>
      <c r="E46" s="24">
        <f>_xlfn.WEIBULL.DIST($A46,E$12,E$14, TRUE)-SUM(E$25:E45)</f>
        <v>4.830756978102535E-6</v>
      </c>
      <c r="F46" s="24">
        <f>_xlfn.WEIBULL.DIST($A46,F$12,F$14, TRUE)-SUM(F$25:F45)</f>
        <v>7.5094533551478548E-6</v>
      </c>
      <c r="G46" s="24">
        <f>_xlfn.WEIBULL.DIST($A46,G$12,G$14, TRUE)-SUM(G$25:G45)</f>
        <v>1.1367770579973069E-5</v>
      </c>
      <c r="H46" s="24">
        <f>_xlfn.WEIBULL.DIST($A46,H$12,H$14, TRUE)-SUM(H$25:H45)</f>
        <v>1.6791287723139092E-5</v>
      </c>
      <c r="I46" s="24">
        <f>_xlfn.WEIBULL.DIST($A46,I$12,I$14, TRUE)-SUM(I$25:I45)</f>
        <v>2.424503711739856E-5</v>
      </c>
      <c r="J46" s="24">
        <f>_xlfn.WEIBULL.DIST($A46,J$12,J$14, TRUE)-SUM(J$25:J45)</f>
        <v>3.4277516790082174E-5</v>
      </c>
      <c r="K46" s="24">
        <f>_xlfn.WEIBULL.DIST($A46,K$12,K$14, TRUE)-SUM(K$25:K45)</f>
        <v>4.7522314080561401E-5</v>
      </c>
      <c r="L46" s="24">
        <f>_xlfn.WEIBULL.DIST($A46,L$12,L$14, TRUE)-SUM(L$25:L45)</f>
        <v>6.4697095416343942E-5</v>
      </c>
      <c r="M46" s="24">
        <f>_xlfn.WEIBULL.DIST($A46,M$12,M$14, TRUE)-SUM(M$25:M45)</f>
        <v>8.6599857552438486E-5</v>
      </c>
      <c r="N46" s="24">
        <f>_xlfn.WEIBULL.DIST($A46,N$12,N$14, TRUE)-SUM(N$25:N45)</f>
        <v>1.1410247754450875E-4</v>
      </c>
      <c r="O46" s="24">
        <f>_xlfn.WEIBULL.DIST($A46,O$12,O$14, TRUE)-SUM(O$25:O45)</f>
        <v>1.4814173147603693E-4</v>
      </c>
      <c r="P46" s="24">
        <f>_xlfn.WEIBULL.DIST($A46,P$12,P$14, TRUE)-SUM(P$25:P45)</f>
        <v>1.8970806689100339E-4</v>
      </c>
      <c r="Q46" s="24">
        <f>_xlfn.WEIBULL.DIST($A46,Q$12,Q$14, TRUE)-SUM(Q$25:Q45)</f>
        <v>2.3983250498205155E-4</v>
      </c>
      <c r="R46" s="24">
        <f>_xlfn.WEIBULL.DIST($A46,R$12,R$14, TRUE)-SUM(R$25:R45)</f>
        <v>2.9957211260034367E-4</v>
      </c>
      <c r="S46" s="24">
        <f>_xlfn.WEIBULL.DIST($A46,S$12,S$14, TRUE)-SUM(S$25:S45)</f>
        <v>3.6999452034114366E-4</v>
      </c>
      <c r="T46" s="24">
        <f>_xlfn.WEIBULL.DIST($A46,T$12,T$14, TRUE)-SUM(T$25:T45)</f>
        <v>4.521619726387538E-4</v>
      </c>
      <c r="U46" s="24">
        <f>_xlfn.WEIBULL.DIST($A46,U$12,U$14, TRUE)-SUM(U$25:U45)</f>
        <v>5.4711538192686593E-4</v>
      </c>
      <c r="V46" s="24">
        <f>_xlfn.WEIBULL.DIST($A46,V$12,V$14, TRUE)-SUM(V$25:V45)</f>
        <v>6.5585882544438867E-4</v>
      </c>
      <c r="W46" s="24">
        <f>_xlfn.WEIBULL.DIST($A46,W$12,W$14, TRUE)-SUM(W$25:W45)</f>
        <v>7.7934487470254776E-4</v>
      </c>
      <c r="X46" s="24">
        <f>_xlfn.WEIBULL.DIST($A46,X$12,X$14, TRUE)-SUM(X$25:X45)</f>
        <v>9.1846108861037834E-4</v>
      </c>
      <c r="Y46" s="24">
        <f>_xlfn.WEIBULL.DIST($A46,Y$12,Y$14, TRUE)-SUM(Y$25:Y45)</f>
        <v>1.0740179361663493E-3</v>
      </c>
      <c r="Z46" s="24">
        <f>_xlfn.WEIBULL.DIST($A46,Z$12,Z$14, TRUE)-SUM(Z$25:Z45)</f>
        <v>1.2467383474095151E-3</v>
      </c>
      <c r="AA46" s="24">
        <f>_xlfn.WEIBULL.DIST($A46,AA$12,AA$14, TRUE)-SUM(AA$25:AA45)</f>
        <v>1.4372490252967385E-3</v>
      </c>
      <c r="AB46" s="24">
        <f>_xlfn.WEIBULL.DIST($A46,AB$12,AB$14, TRUE)-SUM(AB$25:AB45)</f>
        <v>1.6460735889727296E-3</v>
      </c>
      <c r="AC46" s="24">
        <f>_xlfn.WEIBULL.DIST($A46,AC$12,AC$14, TRUE)-SUM(AC$25:AC45)</f>
        <v>1.8736275624787746E-3</v>
      </c>
      <c r="AD46" s="24">
        <f>_xlfn.WEIBULL.DIST($A46,AD$12,AD$14, TRUE)-SUM(AD$25:AD45)</f>
        <v>2.1202151736160468E-3</v>
      </c>
      <c r="AE46" s="24">
        <f>_xlfn.WEIBULL.DIST($A46,AE$12,AE$14, TRUE)-SUM(AE$25:AE45)</f>
        <v>2.3860278861442819E-3</v>
      </c>
      <c r="AF46" s="24">
        <f>_xlfn.WEIBULL.DIST($A46,AF$12,AF$14, TRUE)-SUM(AF$25:AF45)</f>
        <v>2.6711445550340329E-3</v>
      </c>
      <c r="AG46" s="24">
        <f>_xlfn.WEIBULL.DIST($A46,AG$12,AG$14, TRUE)-SUM(AG$25:AG45)</f>
        <v>2.9755330689098525E-3</v>
      </c>
      <c r="AH46" s="24">
        <f>_xlfn.WEIBULL.DIST($A46,AH$12,AH$14, TRUE)-SUM(AH$25:AH45)</f>
        <v>3.299053325706014E-3</v>
      </c>
      <c r="AI46" s="24">
        <f>_xlfn.WEIBULL.DIST($A46,AI$12,AI$14, TRUE)-SUM(AI$25:AI45)</f>
        <v>3.6414613762273396E-3</v>
      </c>
      <c r="AJ46" s="24">
        <f>_xlfn.WEIBULL.DIST($A46,AJ$12,AJ$14, TRUE)-SUM(AJ$25:AJ45)</f>
        <v>4.0024145649747433E-3</v>
      </c>
      <c r="AK46" s="24">
        <f>_xlfn.WEIBULL.DIST($A46,AK$12,AK$14, TRUE)-SUM(AK$25:AK45)</f>
        <v>4.3814774974111348E-3</v>
      </c>
      <c r="AL46" s="24">
        <f>_xlfn.WEIBULL.DIST($A46,AL$12,AL$14, TRUE)-SUM(AL$25:AL45)</f>
        <v>4.7781286669046352E-3</v>
      </c>
      <c r="AM46" s="24">
        <f>_xlfn.WEIBULL.DIST($A46,AM$12,AM$14, TRUE)-SUM(AM$25:AM45)</f>
        <v>5.1917675820651876E-3</v>
      </c>
      <c r="AN46" s="24">
        <f>_xlfn.WEIBULL.DIST($A46,AN$12,AN$14, TRUE)-SUM(AN$25:AN45)</f>
        <v>5.621722245263916E-3</v>
      </c>
      <c r="AO46" s="24">
        <f>_xlfn.WEIBULL.DIST($A46,AO$12,AO$14, TRUE)-SUM(AO$25:AO45)</f>
        <v>6.0672568450753639E-3</v>
      </c>
      <c r="AP46" s="24">
        <f>_xlfn.WEIBULL.DIST($A46,AP$12,AP$14, TRUE)-SUM(AP$25:AP45)</f>
        <v>6.5275795385643098E-3</v>
      </c>
      <c r="AQ46" s="24">
        <f>_xlfn.WEIBULL.DIST($A46,AQ$12,AQ$14, TRUE)-SUM(AQ$25:AQ45)</f>
        <v>7.0018502131863336E-3</v>
      </c>
      <c r="AR46" s="24">
        <f>_xlfn.WEIBULL.DIST($A46,AR$12,AR$14, TRUE)-SUM(AR$25:AR45)</f>
        <v>7.4891881321301756E-3</v>
      </c>
      <c r="AS46" s="24">
        <f>_xlfn.WEIBULL.DIST($A46,AS$12,AS$14, TRUE)-SUM(AS$25:AS45)</f>
        <v>7.9886793808127132E-3</v>
      </c>
    </row>
    <row r="47" spans="1:45" x14ac:dyDescent="0.25">
      <c r="A47">
        <v>22</v>
      </c>
      <c r="B47" s="26">
        <v>0</v>
      </c>
      <c r="C47" s="24">
        <f>_xlfn.WEIBULL.DIST(A47,$C$12,$C$14, TRUE)-SUM($C$25:C46)</f>
        <v>2.0329435220323155E-4</v>
      </c>
      <c r="E47" s="24">
        <f>_xlfn.WEIBULL.DIST($A47,E$12,E$14, TRUE)-SUM(E$25:E46)</f>
        <v>1.4625794115818991E-6</v>
      </c>
      <c r="F47" s="24">
        <f>_xlfn.WEIBULL.DIST($A47,F$12,F$14, TRUE)-SUM(F$25:F46)</f>
        <v>2.3854591703065253E-6</v>
      </c>
      <c r="G47" s="24">
        <f>_xlfn.WEIBULL.DIST($A47,G$12,G$14, TRUE)-SUM(G$25:G46)</f>
        <v>3.7784439079757703E-6</v>
      </c>
      <c r="H47" s="24">
        <f>_xlfn.WEIBULL.DIST($A47,H$12,H$14, TRUE)-SUM(H$25:H46)</f>
        <v>5.8250332067855126E-6</v>
      </c>
      <c r="I47" s="24">
        <f>_xlfn.WEIBULL.DIST($A47,I$12,I$14, TRUE)-SUM(I$25:I46)</f>
        <v>8.7578346671390861E-6</v>
      </c>
      <c r="J47" s="24">
        <f>_xlfn.WEIBULL.DIST($A47,J$12,J$14, TRUE)-SUM(J$25:J46)</f>
        <v>1.2864661976252911E-5</v>
      </c>
      <c r="K47" s="24">
        <f>_xlfn.WEIBULL.DIST($A47,K$12,K$14, TRUE)-SUM(K$25:K46)</f>
        <v>1.8493702757083064E-5</v>
      </c>
      <c r="L47" s="24">
        <f>_xlfn.WEIBULL.DIST($A47,L$12,L$14, TRUE)-SUM(L$25:L46)</f>
        <v>2.6057407111701458E-5</v>
      </c>
      <c r="M47" s="24">
        <f>_xlfn.WEIBULL.DIST($A47,M$12,M$14, TRUE)-SUM(M$25:M46)</f>
        <v>3.6034801994322407E-5</v>
      </c>
      <c r="N47" s="24">
        <f>_xlfn.WEIBULL.DIST($A47,N$12,N$14, TRUE)-SUM(N$25:N46)</f>
        <v>4.8972010705083946E-5</v>
      </c>
      <c r="O47" s="24">
        <f>_xlfn.WEIBULL.DIST($A47,O$12,O$14, TRUE)-SUM(O$25:O46)</f>
        <v>6.5480844059884191E-5</v>
      </c>
      <c r="P47" s="24">
        <f>_xlfn.WEIBULL.DIST($A47,P$12,P$14, TRUE)-SUM(P$25:P46)</f>
        <v>8.623542278174412E-5</v>
      </c>
      <c r="Q47" s="24">
        <f>_xlfn.WEIBULL.DIST($A47,Q$12,Q$14, TRUE)-SUM(Q$25:Q46)</f>
        <v>1.1196688237169461E-4</v>
      </c>
      <c r="R47" s="24">
        <f>_xlfn.WEIBULL.DIST($A47,R$12,R$14, TRUE)-SUM(R$25:R46)</f>
        <v>1.434562960400676E-4</v>
      </c>
      <c r="S47" s="24">
        <f>_xlfn.WEIBULL.DIST($A47,S$12,S$14, TRUE)-SUM(S$25:S46)</f>
        <v>1.8152602345222757E-4</v>
      </c>
      <c r="T47" s="24">
        <f>_xlfn.WEIBULL.DIST($A47,T$12,T$14, TRUE)-SUM(T$25:T46)</f>
        <v>2.2702974987065527E-4</v>
      </c>
      <c r="U47" s="24">
        <f>_xlfn.WEIBULL.DIST($A47,U$12,U$14, TRUE)-SUM(U$25:U46)</f>
        <v>2.8084152003315932E-4</v>
      </c>
      <c r="V47" s="24">
        <f>_xlfn.WEIBULL.DIST($A47,V$12,V$14, TRUE)-SUM(V$25:V46)</f>
        <v>3.4384409355137091E-4</v>
      </c>
      <c r="W47" s="24">
        <f>_xlfn.WEIBULL.DIST($A47,W$12,W$14, TRUE)-SUM(W$25:W46)</f>
        <v>4.1691695458667688E-4</v>
      </c>
      <c r="X47" s="24">
        <f>_xlfn.WEIBULL.DIST($A47,X$12,X$14, TRUE)-SUM(X$25:X46)</f>
        <v>5.0092429984749387E-4</v>
      </c>
      <c r="Y47" s="24">
        <f>_xlfn.WEIBULL.DIST($A47,Y$12,Y$14, TRUE)-SUM(Y$25:Y46)</f>
        <v>5.9670330789562964E-4</v>
      </c>
      <c r="Z47" s="24">
        <f>_xlfn.WEIBULL.DIST($A47,Z$12,Z$14, TRUE)-SUM(Z$25:Z46)</f>
        <v>7.0505296202572065E-4</v>
      </c>
      <c r="AA47" s="24">
        <f>_xlfn.WEIBULL.DIST($A47,AA$12,AA$14, TRUE)-SUM(AA$25:AA46)</f>
        <v>8.2672366134084463E-4</v>
      </c>
      <c r="AB47" s="24">
        <f>_xlfn.WEIBULL.DIST($A47,AB$12,AB$14, TRUE)-SUM(AB$25:AB46)</f>
        <v>9.6240781274226084E-4</v>
      </c>
      <c r="AC47" s="24">
        <f>_xlfn.WEIBULL.DIST($A47,AC$12,AC$14, TRUE)-SUM(AC$25:AC46)</f>
        <v>1.1127315527857951E-3</v>
      </c>
      <c r="AD47" s="24">
        <f>_xlfn.WEIBULL.DIST($A47,AD$12,AD$14, TRUE)-SUM(AD$25:AD46)</f>
        <v>1.2782477047945662E-3</v>
      </c>
      <c r="AE47" s="24">
        <f>_xlfn.WEIBULL.DIST($A47,AE$12,AE$14, TRUE)-SUM(AE$25:AE46)</f>
        <v>1.4594300349677347E-3</v>
      </c>
      <c r="AF47" s="24">
        <f>_xlfn.WEIBULL.DIST($A47,AF$12,AF$14, TRUE)-SUM(AF$25:AF46)</f>
        <v>1.6566688327624979E-3</v>
      </c>
      <c r="AG47" s="24">
        <f>_xlfn.WEIBULL.DIST($A47,AG$12,AG$14, TRUE)-SUM(AG$25:AG46)</f>
        <v>1.870267806497794E-3</v>
      </c>
      <c r="AH47" s="24">
        <f>_xlfn.WEIBULL.DIST($A47,AH$12,AH$14, TRUE)-SUM(AH$25:AH46)</f>
        <v>2.1004422554886659E-3</v>
      </c>
      <c r="AI47" s="24">
        <f>_xlfn.WEIBULL.DIST($A47,AI$12,AI$14, TRUE)-SUM(AI$25:AI46)</f>
        <v>2.3473184553562954E-3</v>
      </c>
      <c r="AJ47" s="24">
        <f>_xlfn.WEIBULL.DIST($A47,AJ$12,AJ$14, TRUE)-SUM(AJ$25:AJ46)</f>
        <v>2.6109341735023328E-3</v>
      </c>
      <c r="AK47" s="24">
        <f>_xlfn.WEIBULL.DIST($A47,AK$12,AK$14, TRUE)-SUM(AK$25:AK46)</f>
        <v>2.8912402168924656E-3</v>
      </c>
      <c r="AL47" s="24">
        <f>_xlfn.WEIBULL.DIST($A47,AL$12,AL$14, TRUE)-SUM(AL$25:AL46)</f>
        <v>3.1881029039788622E-3</v>
      </c>
      <c r="AM47" s="24">
        <f>_xlfn.WEIBULL.DIST($A47,AM$12,AM$14, TRUE)-SUM(AM$25:AM46)</f>
        <v>3.5013073463407984E-3</v>
      </c>
      <c r="AN47" s="24">
        <f>_xlfn.WEIBULL.DIST($A47,AN$12,AN$14, TRUE)-SUM(AN$25:AN46)</f>
        <v>3.8305614229923179E-3</v>
      </c>
      <c r="AO47" s="24">
        <f>_xlfn.WEIBULL.DIST($A47,AO$12,AO$14, TRUE)-SUM(AO$25:AO46)</f>
        <v>4.1755003307403227E-3</v>
      </c>
      <c r="AP47" s="24">
        <f>_xlfn.WEIBULL.DIST($A47,AP$12,AP$14, TRUE)-SUM(AP$25:AP46)</f>
        <v>4.5356915969820832E-3</v>
      </c>
      <c r="AQ47" s="24">
        <f>_xlfn.WEIBULL.DIST($A47,AQ$12,AQ$14, TRUE)-SUM(AQ$25:AQ46)</f>
        <v>4.9106404463964415E-3</v>
      </c>
      <c r="AR47" s="24">
        <f>_xlfn.WEIBULL.DIST($A47,AR$12,AR$14, TRUE)-SUM(AR$25:AR46)</f>
        <v>5.2997954196242203E-3</v>
      </c>
      <c r="AS47" s="24">
        <f>_xlfn.WEIBULL.DIST($A47,AS$12,AS$14, TRUE)-SUM(AS$25:AS46)</f>
        <v>5.7025541498384458E-3</v>
      </c>
    </row>
    <row r="48" spans="1:45" x14ac:dyDescent="0.25">
      <c r="A48">
        <v>23</v>
      </c>
      <c r="B48" s="26">
        <v>0</v>
      </c>
      <c r="C48" s="24">
        <f>_xlfn.WEIBULL.DIST(A48,$C$12,$C$14, TRUE)-SUM($C$25:C47)</f>
        <v>9.7171449774280383E-5</v>
      </c>
      <c r="E48" s="24">
        <f>_xlfn.WEIBULL.DIST($A48,E$12,E$14, TRUE)-SUM(E$25:E47)</f>
        <v>4.1646861070887553E-7</v>
      </c>
      <c r="F48" s="24">
        <f>_xlfn.WEIBULL.DIST($A48,F$12,F$14, TRUE)-SUM(F$25:F47)</f>
        <v>7.1431281911671363E-7</v>
      </c>
      <c r="G48" s="24">
        <f>_xlfn.WEIBULL.DIST($A48,G$12,G$14, TRUE)-SUM(G$25:G47)</f>
        <v>1.1864272142503296E-6</v>
      </c>
      <c r="H48" s="24">
        <f>_xlfn.WEIBULL.DIST($A48,H$12,H$14, TRUE)-SUM(H$25:H47)</f>
        <v>1.9128835156978496E-6</v>
      </c>
      <c r="I48" s="24">
        <f>_xlfn.WEIBULL.DIST($A48,I$12,I$14, TRUE)-SUM(I$25:I47)</f>
        <v>3.000427126642613E-6</v>
      </c>
      <c r="J48" s="24">
        <f>_xlfn.WEIBULL.DIST($A48,J$12,J$14, TRUE)-SUM(J$25:J47)</f>
        <v>4.5876633425478985E-6</v>
      </c>
      <c r="K48" s="24">
        <f>_xlfn.WEIBULL.DIST($A48,K$12,K$14, TRUE)-SUM(K$25:K47)</f>
        <v>6.8502134955572558E-6</v>
      </c>
      <c r="L48" s="24">
        <f>_xlfn.WEIBULL.DIST($A48,L$12,L$14, TRUE)-SUM(L$25:L47)</f>
        <v>1.0005582804728519E-5</v>
      </c>
      <c r="M48" s="24">
        <f>_xlfn.WEIBULL.DIST($A48,M$12,M$14, TRUE)-SUM(M$25:M47)</f>
        <v>1.4317473899350119E-5</v>
      </c>
      <c r="N48" s="24">
        <f>_xlfn.WEIBULL.DIST($A48,N$12,N$14, TRUE)-SUM(N$25:N47)</f>
        <v>2.0099290727104702E-5</v>
      </c>
      <c r="O48" s="24">
        <f>_xlfn.WEIBULL.DIST($A48,O$12,O$14, TRUE)-SUM(O$25:O47)</f>
        <v>2.7716605681016304E-5</v>
      </c>
      <c r="P48" s="24">
        <f>_xlfn.WEIBULL.DIST($A48,P$12,P$14, TRUE)-SUM(P$25:P47)</f>
        <v>3.7588405570443406E-5</v>
      </c>
      <c r="Q48" s="24">
        <f>_xlfn.WEIBULL.DIST($A48,Q$12,Q$14, TRUE)-SUM(Q$25:Q47)</f>
        <v>5.0186985718680965E-5</v>
      </c>
      <c r="R48" s="24">
        <f>_xlfn.WEIBULL.DIST($A48,R$12,R$14, TRUE)-SUM(R$25:R47)</f>
        <v>6.6036421624615649E-5</v>
      </c>
      <c r="S48" s="24">
        <f>_xlfn.WEIBULL.DIST($A48,S$12,S$14, TRUE)-SUM(S$25:S47)</f>
        <v>8.5709609811690513E-5</v>
      </c>
      <c r="T48" s="24">
        <f>_xlfn.WEIBULL.DIST($A48,T$12,T$14, TRUE)-SUM(T$25:T47)</f>
        <v>1.0982392957192832E-4</v>
      </c>
      <c r="U48" s="24">
        <f>_xlfn.WEIBULL.DIST($A48,U$12,U$14, TRUE)-SUM(U$25:U47)</f>
        <v>1.390356318026198E-4</v>
      </c>
      <c r="V48" s="24">
        <f>_xlfn.WEIBULL.DIST($A48,V$12,V$14, TRUE)-SUM(V$25:V47)</f>
        <v>1.7403310733998811E-4</v>
      </c>
      <c r="W48" s="24">
        <f>_xlfn.WEIBULL.DIST($A48,W$12,W$14, TRUE)-SUM(W$25:W47)</f>
        <v>2.155292233592121E-4</v>
      </c>
      <c r="X48" s="24">
        <f>_xlfn.WEIBULL.DIST($A48,X$12,X$14, TRUE)-SUM(X$25:X47)</f>
        <v>2.6425294163989754E-4</v>
      </c>
      <c r="Y48" s="24">
        <f>_xlfn.WEIBULL.DIST($A48,Y$12,Y$14, TRUE)-SUM(Y$25:Y47)</f>
        <v>3.2094044670494259E-4</v>
      </c>
      <c r="Z48" s="24">
        <f>_xlfn.WEIBULL.DIST($A48,Z$12,Z$14, TRUE)-SUM(Z$25:Z47)</f>
        <v>3.8632601561106039E-4</v>
      </c>
      <c r="AA48" s="24">
        <f>_xlfn.WEIBULL.DIST($A48,AA$12,AA$14, TRUE)-SUM(AA$25:AA47)</f>
        <v>4.6113285557947137E-4</v>
      </c>
      <c r="AB48" s="24">
        <f>_xlfn.WEIBULL.DIST($A48,AB$12,AB$14, TRUE)-SUM(AB$25:AB47)</f>
        <v>5.460641221346485E-4</v>
      </c>
      <c r="AC48" s="24">
        <f>_xlfn.WEIBULL.DIST($A48,AC$12,AC$14, TRUE)-SUM(AC$25:AC47)</f>
        <v>6.4179431059507852E-4</v>
      </c>
      <c r="AD48" s="24">
        <f>_xlfn.WEIBULL.DIST($A48,AD$12,AD$14, TRUE)-SUM(AD$25:AD47)</f>
        <v>7.48961189292352E-4</v>
      </c>
      <c r="AE48" s="24">
        <f>_xlfn.WEIBULL.DIST($A48,AE$12,AE$14, TRUE)-SUM(AE$25:AE47)</f>
        <v>8.681584154346389E-4</v>
      </c>
      <c r="AF48" s="24">
        <f>_xlfn.WEIBULL.DIST($A48,AF$12,AF$14, TRUE)-SUM(AF$25:AF47)</f>
        <v>9.9992894555622769E-4</v>
      </c>
      <c r="AG48" s="24">
        <f>_xlfn.WEIBULL.DIST($A48,AG$12,AG$14, TRUE)-SUM(AG$25:AG47)</f>
        <v>1.1447593233303577E-3</v>
      </c>
      <c r="AH48" s="24">
        <f>_xlfn.WEIBULL.DIST($A48,AH$12,AH$14, TRUE)-SUM(AH$25:AH47)</f>
        <v>1.3030748992624019E-3</v>
      </c>
      <c r="AI48" s="24">
        <f>_xlfn.WEIBULL.DIST($A48,AI$12,AI$14, TRUE)-SUM(AI$25:AI47)</f>
        <v>1.4752360102942008E-3</v>
      </c>
      <c r="AJ48" s="24">
        <f>_xlfn.WEIBULL.DIST($A48,AJ$12,AJ$14, TRUE)-SUM(AJ$25:AJ47)</f>
        <v>1.6615351232778242E-3</v>
      </c>
      <c r="AK48" s="24">
        <f>_xlfn.WEIBULL.DIST($A48,AK$12,AK$14, TRUE)-SUM(AK$25:AK47)</f>
        <v>1.8621949250662295E-3</v>
      </c>
      <c r="AL48" s="24">
        <f>_xlfn.WEIBULL.DIST($A48,AL$12,AL$14, TRUE)-SUM(AL$25:AL47)</f>
        <v>2.077367323844892E-3</v>
      </c>
      <c r="AM48" s="24">
        <f>_xlfn.WEIBULL.DIST($A48,AM$12,AM$14, TRUE)-SUM(AM$25:AM47)</f>
        <v>2.3071333114146331E-3</v>
      </c>
      <c r="AN48" s="24">
        <f>_xlfn.WEIBULL.DIST($A48,AN$12,AN$14, TRUE)-SUM(AN$25:AN47)</f>
        <v>2.5515036243484168E-3</v>
      </c>
      <c r="AO48" s="24">
        <f>_xlfn.WEIBULL.DIST($A48,AO$12,AO$14, TRUE)-SUM(AO$25:AO47)</f>
        <v>2.8104201331816681E-3</v>
      </c>
      <c r="AP48" s="24">
        <f>_xlfn.WEIBULL.DIST($A48,AP$12,AP$14, TRUE)-SUM(AP$25:AP47)</f>
        <v>3.0837578828034617E-3</v>
      </c>
      <c r="AQ48" s="24">
        <f>_xlfn.WEIBULL.DIST($A48,AQ$12,AQ$14, TRUE)-SUM(AQ$25:AQ47)</f>
        <v>3.3713277037387135E-3</v>
      </c>
      <c r="AR48" s="24">
        <f>_xlfn.WEIBULL.DIST($A48,AR$12,AR$14, TRUE)-SUM(AR$25:AR47)</f>
        <v>3.6728793127462911E-3</v>
      </c>
      <c r="AS48" s="24">
        <f>_xlfn.WEIBULL.DIST($A48,AS$12,AS$14, TRUE)-SUM(AS$25:AS47)</f>
        <v>3.9881048217824677E-3</v>
      </c>
    </row>
    <row r="49" spans="1:45" x14ac:dyDescent="0.25">
      <c r="A49">
        <v>24</v>
      </c>
      <c r="B49" s="26">
        <v>0</v>
      </c>
      <c r="C49" s="24">
        <f>_xlfn.WEIBULL.DIST(A49,$C$12,$C$14, TRUE)-SUM($C$25:C48)</f>
        <v>4.4732459150265136E-5</v>
      </c>
      <c r="E49" s="24">
        <f>_xlfn.WEIBULL.DIST($A49,E$12,E$14, TRUE)-SUM(E$25:E48)</f>
        <v>1.1155385981620469E-7</v>
      </c>
      <c r="F49" s="24">
        <f>_xlfn.WEIBULL.DIST($A49,F$12,F$14, TRUE)-SUM(F$25:F48)</f>
        <v>2.0166882586103441E-7</v>
      </c>
      <c r="G49" s="24">
        <f>_xlfn.WEIBULL.DIST($A49,G$12,G$14, TRUE)-SUM(G$25:G48)</f>
        <v>3.5199852232992157E-7</v>
      </c>
      <c r="H49" s="24">
        <f>_xlfn.WEIBULL.DIST($A49,H$12,H$14, TRUE)-SUM(H$25:H48)</f>
        <v>5.9475160985034137E-7</v>
      </c>
      <c r="I49" s="24">
        <f>_xlfn.WEIBULL.DIST($A49,I$12,I$14, TRUE)-SUM(I$25:I48)</f>
        <v>9.7513156771533716E-7</v>
      </c>
      <c r="J49" s="24">
        <f>_xlfn.WEIBULL.DIST($A49,J$12,J$14, TRUE)-SUM(J$25:J48)</f>
        <v>1.5547846293761935E-6</v>
      </c>
      <c r="K49" s="24">
        <f>_xlfn.WEIBULL.DIST($A49,K$12,K$14, TRUE)-SUM(K$25:K48)</f>
        <v>2.4155706265238663E-6</v>
      </c>
      <c r="L49" s="24">
        <f>_xlfn.WEIBULL.DIST($A49,L$12,L$14, TRUE)-SUM(L$25:L48)</f>
        <v>3.6635309474952749E-6</v>
      </c>
      <c r="M49" s="24">
        <f>_xlfn.WEIBULL.DIST($A49,M$12,M$14, TRUE)-SUM(M$25:M48)</f>
        <v>5.4328973907447065E-6</v>
      </c>
      <c r="N49" s="24">
        <f>_xlfn.WEIBULL.DIST($A49,N$12,N$14, TRUE)-SUM(N$25:N48)</f>
        <v>7.8899643938257213E-6</v>
      </c>
      <c r="O49" s="24">
        <f>_xlfn.WEIBULL.DIST($A49,O$12,O$14, TRUE)-SUM(O$25:O48)</f>
        <v>1.123663694913013E-5</v>
      </c>
      <c r="P49" s="24">
        <f>_xlfn.WEIBULL.DIST($A49,P$12,P$14, TRUE)-SUM(P$25:P48)</f>
        <v>1.5713468392797303E-5</v>
      </c>
      <c r="Q49" s="24">
        <f>_xlfn.WEIBULL.DIST($A49,Q$12,Q$14, TRUE)-SUM(Q$25:Q48)</f>
        <v>2.1602015910393568E-5</v>
      </c>
      <c r="R49" s="24">
        <f>_xlfn.WEIBULL.DIST($A49,R$12,R$14, TRUE)-SUM(R$25:R48)</f>
        <v>2.9226365772849761E-5</v>
      </c>
      <c r="S49" s="24">
        <f>_xlfn.WEIBULL.DIST($A49,S$12,S$14, TRUE)-SUM(S$25:S48)</f>
        <v>3.8953712941269814E-5</v>
      </c>
      <c r="T49" s="24">
        <f>_xlfn.WEIBULL.DIST($A49,T$12,T$14, TRUE)-SUM(T$25:T48)</f>
        <v>5.1193918199521349E-5</v>
      </c>
      <c r="U49" s="24">
        <f>_xlfn.WEIBULL.DIST($A49,U$12,U$14, TRUE)-SUM(U$25:U48)</f>
        <v>6.6398007597112674E-5</v>
      </c>
      <c r="V49" s="24">
        <f>_xlfn.WEIBULL.DIST($A49,V$12,V$14, TRUE)-SUM(V$25:V48)</f>
        <v>8.5055620989593628E-5</v>
      </c>
      <c r="W49" s="24">
        <f>_xlfn.WEIBULL.DIST($A49,W$12,W$14, TRUE)-SUM(W$25:W48)</f>
        <v>1.0769145638200861E-4</v>
      </c>
      <c r="X49" s="24">
        <f>_xlfn.WEIBULL.DIST($A49,X$12,X$14, TRUE)-SUM(X$25:X48)</f>
        <v>1.3486079256264105E-4</v>
      </c>
      <c r="Y49" s="24">
        <f>_xlfn.WEIBULL.DIST($A49,Y$12,Y$14, TRUE)-SUM(Y$25:Y48)</f>
        <v>1.6714420263364005E-4</v>
      </c>
      <c r="Z49" s="24">
        <f>_xlfn.WEIBULL.DIST($A49,Z$12,Z$14, TRUE)-SUM(Z$25:Z48)</f>
        <v>2.0514159449147584E-4</v>
      </c>
      <c r="AA49" s="24">
        <f>_xlfn.WEIBULL.DIST($A49,AA$12,AA$14, TRUE)-SUM(AA$25:AA48)</f>
        <v>2.4946573063266975E-4</v>
      </c>
      <c r="AB49" s="24">
        <f>_xlfn.WEIBULL.DIST($A49,AB$12,AB$14, TRUE)-SUM(AB$25:AB48)</f>
        <v>3.0073538883645945E-4</v>
      </c>
      <c r="AC49" s="24">
        <f>_xlfn.WEIBULL.DIST($A49,AC$12,AC$14, TRUE)-SUM(AC$25:AC48)</f>
        <v>3.5956832769434843E-4</v>
      </c>
      <c r="AD49" s="24">
        <f>_xlfn.WEIBULL.DIST($A49,AD$12,AD$14, TRUE)-SUM(AD$25:AD48)</f>
        <v>4.2657421730829537E-4</v>
      </c>
      <c r="AE49" s="24">
        <f>_xlfn.WEIBULL.DIST($A49,AE$12,AE$14, TRUE)-SUM(AE$25:AE48)</f>
        <v>5.0234768662726914E-4</v>
      </c>
      <c r="AF49" s="24">
        <f>_xlfn.WEIBULL.DIST($A49,AF$12,AF$14, TRUE)-SUM(AF$25:AF48)</f>
        <v>5.874616258669807E-4</v>
      </c>
      <c r="AG49" s="24">
        <f>_xlfn.WEIBULL.DIST($A49,AG$12,AG$14, TRUE)-SUM(AG$25:AG48)</f>
        <v>6.8246086627488101E-4</v>
      </c>
      <c r="AH49" s="24">
        <f>_xlfn.WEIBULL.DIST($A49,AH$12,AH$14, TRUE)-SUM(AH$25:AH48)</f>
        <v>7.87856341205595E-4</v>
      </c>
      <c r="AI49" s="24">
        <f>_xlfn.WEIBULL.DIST($A49,AI$12,AI$14, TRUE)-SUM(AI$25:AI48)</f>
        <v>9.0411981299587385E-4</v>
      </c>
      <c r="AJ49" s="24">
        <f>_xlfn.WEIBULL.DIST($A49,AJ$12,AJ$14, TRUE)-SUM(AJ$25:AJ48)</f>
        <v>1.0316792303241007E-3</v>
      </c>
      <c r="AK49" s="24">
        <f>_xlfn.WEIBULL.DIST($A49,AK$12,AK$14, TRUE)-SUM(AK$25:AK48)</f>
        <v>1.1709147613291337E-3</v>
      </c>
      <c r="AL49" s="24">
        <f>_xlfn.WEIBULL.DIST($A49,AL$12,AL$14, TRUE)-SUM(AL$25:AL48)</f>
        <v>1.3221555293267961E-3</v>
      </c>
      <c r="AM49" s="24">
        <f>_xlfn.WEIBULL.DIST($A49,AM$12,AM$14, TRUE)-SUM(AM$25:AM48)</f>
        <v>1.4856770609519288E-3</v>
      </c>
      <c r="AN49" s="24">
        <f>_xlfn.WEIBULL.DIST($A49,AN$12,AN$14, TRUE)-SUM(AN$25:AN48)</f>
        <v>1.6616994412972375E-3</v>
      </c>
      <c r="AO49" s="24">
        <f>_xlfn.WEIBULL.DIST($A49,AO$12,AO$14, TRUE)-SUM(AO$25:AO48)</f>
        <v>1.8503861573027081E-3</v>
      </c>
      <c r="AP49" s="24">
        <f>_xlfn.WEIBULL.DIST($A49,AP$12,AP$14, TRUE)-SUM(AP$25:AP48)</f>
        <v>2.0518435993980289E-3</v>
      </c>
      <c r="AQ49" s="24">
        <f>_xlfn.WEIBULL.DIST($A49,AQ$12,AQ$14, TRUE)-SUM(AQ$25:AQ48)</f>
        <v>2.2661211822061489E-3</v>
      </c>
      <c r="AR49" s="24">
        <f>_xlfn.WEIBULL.DIST($A49,AR$12,AR$14, TRUE)-SUM(AR$25:AR48)</f>
        <v>2.4932120379387301E-3</v>
      </c>
      <c r="AS49" s="24">
        <f>_xlfn.WEIBULL.DIST($A49,AS$12,AS$14, TRUE)-SUM(AS$25:AS48)</f>
        <v>2.7330542308341421E-3</v>
      </c>
    </row>
    <row r="50" spans="1:45" x14ac:dyDescent="0.25">
      <c r="A50">
        <v>25</v>
      </c>
      <c r="B50" s="26">
        <v>0</v>
      </c>
      <c r="C50" s="24">
        <f>_xlfn.WEIBULL.DIST(A50,$C$12,$C$14, TRUE)-SUM($C$25:C49)</f>
        <v>1.9835769450748941E-5</v>
      </c>
      <c r="E50" s="24">
        <f>_xlfn.WEIBULL.DIST($A50,E$12,E$14, TRUE)-SUM(E$25:E49)</f>
        <v>2.8112348671172072E-8</v>
      </c>
      <c r="F50" s="24">
        <f>_xlfn.WEIBULL.DIST($A50,F$12,F$14, TRUE)-SUM(F$25:F49)</f>
        <v>5.3690046519783152E-8</v>
      </c>
      <c r="G50" s="24">
        <f>_xlfn.WEIBULL.DIST($A50,G$12,G$14, TRUE)-SUM(G$25:G49)</f>
        <v>9.8692266137234697E-8</v>
      </c>
      <c r="H50" s="24">
        <f>_xlfn.WEIBULL.DIST($A50,H$12,H$14, TRUE)-SUM(H$25:H49)</f>
        <v>1.7510990846236751E-7</v>
      </c>
      <c r="I50" s="24">
        <f>_xlfn.WEIBULL.DIST($A50,I$12,I$14, TRUE)-SUM(I$25:I49)</f>
        <v>3.0068255230109031E-7</v>
      </c>
      <c r="J50" s="24">
        <f>_xlfn.WEIBULL.DIST($A50,J$12,J$14, TRUE)-SUM(J$25:J49)</f>
        <v>5.0084763403290822E-7</v>
      </c>
      <c r="K50" s="24">
        <f>_xlfn.WEIBULL.DIST($A50,K$12,K$14, TRUE)-SUM(K$25:K49)</f>
        <v>8.1103945304139557E-7</v>
      </c>
      <c r="L50" s="24">
        <f>_xlfn.WEIBULL.DIST($A50,L$12,L$14, TRUE)-SUM(L$25:L49)</f>
        <v>1.2793073006500677E-6</v>
      </c>
      <c r="M50" s="24">
        <f>_xlfn.WEIBULL.DIST($A50,M$12,M$14, TRUE)-SUM(M$25:M49)</f>
        <v>1.9691951048672607E-6</v>
      </c>
      <c r="N50" s="24">
        <f>_xlfn.WEIBULL.DIST($A50,N$12,N$14, TRUE)-SUM(N$25:N49)</f>
        <v>2.9627991056102587E-6</v>
      </c>
      <c r="O50" s="24">
        <f>_xlfn.WEIBULL.DIST($A50,O$12,O$14, TRUE)-SUM(O$25:O49)</f>
        <v>4.3638976233717486E-6</v>
      </c>
      <c r="P50" s="24">
        <f>_xlfn.WEIBULL.DIST($A50,P$12,P$14, TRUE)-SUM(P$25:P49)</f>
        <v>6.30102999576998E-6</v>
      </c>
      <c r="Q50" s="24">
        <f>_xlfn.WEIBULL.DIST($A50,Q$12,Q$14, TRUE)-SUM(Q$25:Q49)</f>
        <v>8.9303917576444292E-6</v>
      </c>
      <c r="R50" s="24">
        <f>_xlfn.WEIBULL.DIST($A50,R$12,R$14, TRUE)-SUM(R$25:R49)</f>
        <v>1.2438410959214607E-5</v>
      </c>
      <c r="S50" s="24">
        <f>_xlfn.WEIBULL.DIST($A50,S$12,S$14, TRUE)-SUM(S$25:S49)</f>
        <v>1.7043876314737361E-5</v>
      </c>
      <c r="T50" s="24">
        <f>_xlfn.WEIBULL.DIST($A50,T$12,T$14, TRUE)-SUM(T$25:T49)</f>
        <v>2.2999501078979634E-5</v>
      </c>
      <c r="U50" s="24">
        <f>_xlfn.WEIBULL.DIST($A50,U$12,U$14, TRUE)-SUM(U$25:U49)</f>
        <v>3.0592826123831962E-5</v>
      </c>
      <c r="V50" s="24">
        <f>_xlfn.WEIBULL.DIST($A50,V$12,V$14, TRUE)-SUM(V$25:V49)</f>
        <v>4.0146390117845598E-5</v>
      </c>
      <c r="W50" s="24">
        <f>_xlfn.WEIBULL.DIST($A50,W$12,W$14, TRUE)-SUM(W$25:W49)</f>
        <v>5.2017122303515961E-5</v>
      </c>
      <c r="X50" s="24">
        <f>_xlfn.WEIBULL.DIST($A50,X$12,X$14, TRUE)-SUM(X$25:X49)</f>
        <v>6.6594942343733976E-5</v>
      </c>
      <c r="Y50" s="24">
        <f>_xlfn.WEIBULL.DIST($A50,Y$12,Y$14, TRUE)-SUM(Y$25:Y49)</f>
        <v>8.4300580380447521E-5</v>
      </c>
      <c r="Z50" s="24">
        <f>_xlfn.WEIBULL.DIST($A50,Z$12,Z$14, TRUE)-SUM(Z$25:Z49)</f>
        <v>1.0558265732962813E-4</v>
      </c>
      <c r="AA50" s="24">
        <f>_xlfn.WEIBULL.DIST($A50,AA$12,AA$14, TRUE)-SUM(AA$25:AA49)</f>
        <v>1.3091408929366555E-4</v>
      </c>
      <c r="AB50" s="24">
        <f>_xlfn.WEIBULL.DIST($A50,AB$12,AB$14, TRUE)-SUM(AB$25:AB49)</f>
        <v>1.607878999316803E-4</v>
      </c>
      <c r="AC50" s="24">
        <f>_xlfn.WEIBULL.DIST($A50,AC$12,AC$14, TRUE)-SUM(AC$25:AC49)</f>
        <v>1.9571254009986827E-4</v>
      </c>
      <c r="AD50" s="24">
        <f>_xlfn.WEIBULL.DIST($A50,AD$12,AD$14, TRUE)-SUM(AD$25:AD49)</f>
        <v>2.3620682481484412E-4</v>
      </c>
      <c r="AE50" s="24">
        <f>_xlfn.WEIBULL.DIST($A50,AE$12,AE$14, TRUE)-SUM(AE$25:AE49)</f>
        <v>2.8279460363345166E-4</v>
      </c>
      <c r="AF50" s="24">
        <f>_xlfn.WEIBULL.DIST($A50,AF$12,AF$14, TRUE)-SUM(AF$25:AF49)</f>
        <v>3.3599928211469621E-4</v>
      </c>
      <c r="AG50" s="24">
        <f>_xlfn.WEIBULL.DIST($A50,AG$12,AG$14, TRUE)-SUM(AG$25:AG49)</f>
        <v>3.9633830961083305E-4</v>
      </c>
      <c r="AH50" s="24">
        <f>_xlfn.WEIBULL.DIST($A50,AH$12,AH$14, TRUE)-SUM(AH$25:AH49)</f>
        <v>4.6431774273480997E-4</v>
      </c>
      <c r="AI50" s="24">
        <f>_xlfn.WEIBULL.DIST($A50,AI$12,AI$14, TRUE)-SUM(AI$25:AI49)</f>
        <v>5.4042698514888965E-4</v>
      </c>
      <c r="AJ50" s="24">
        <f>_xlfn.WEIBULL.DIST($A50,AJ$12,AJ$14, TRUE)-SUM(AJ$25:AJ49)</f>
        <v>6.251337934448653E-4</v>
      </c>
      <c r="AK50" s="24">
        <f>_xlfn.WEIBULL.DIST($A50,AK$12,AK$14, TRUE)-SUM(AK$25:AK49)</f>
        <v>7.1887962650274417E-4</v>
      </c>
      <c r="AL50" s="24">
        <f>_xlfn.WEIBULL.DIST($A50,AL$12,AL$14, TRUE)-SUM(AL$25:AL49)</f>
        <v>8.220754024358401E-4</v>
      </c>
      <c r="AM50" s="24">
        <f>_xlfn.WEIBULL.DIST($A50,AM$12,AM$14, TRUE)-SUM(AM$25:AM49)</f>
        <v>9.3509771360555938E-4</v>
      </c>
      <c r="AN50" s="24">
        <f>_xlfn.WEIBULL.DIST($A50,AN$12,AN$14, TRUE)-SUM(AN$25:AN49)</f>
        <v>1.0582855366916277E-3</v>
      </c>
      <c r="AO50" s="24">
        <f>_xlfn.WEIBULL.DIST($A50,AO$12,AO$14, TRUE)-SUM(AO$25:AO49)</f>
        <v>1.1919374618446499E-3</v>
      </c>
      <c r="AP50" s="24">
        <f>_xlfn.WEIBULL.DIST($A50,AP$12,AP$14, TRUE)-SUM(AP$25:AP49)</f>
        <v>1.3363094528230368E-3</v>
      </c>
      <c r="AQ50" s="24">
        <f>_xlfn.WEIBULL.DIST($A50,AQ$12,AQ$14, TRUE)-SUM(AQ$25:AQ49)</f>
        <v>1.4916131389761667E-3</v>
      </c>
      <c r="AR50" s="24">
        <f>_xlfn.WEIBULL.DIST($A50,AR$12,AR$14, TRUE)-SUM(AR$25:AR49)</f>
        <v>1.6580146301325982E-3</v>
      </c>
      <c r="AS50" s="24">
        <f>_xlfn.WEIBULL.DIST($A50,AS$12,AS$14, TRUE)-SUM(AS$25:AS49)</f>
        <v>1.8356338369763803E-3</v>
      </c>
    </row>
    <row r="51" spans="1:45" x14ac:dyDescent="0.25">
      <c r="A51">
        <v>26</v>
      </c>
      <c r="B51" s="26">
        <v>0</v>
      </c>
      <c r="C51" s="24">
        <f>_xlfn.WEIBULL.DIST(A51,$C$12,$C$14, TRUE)-SUM($C$25:C50)</f>
        <v>8.4738423209440583E-6</v>
      </c>
      <c r="E51" s="24">
        <f>_xlfn.WEIBULL.DIST($A51,E$12,E$14, TRUE)-SUM(E$25:E50)</f>
        <v>6.6662551034823991E-9</v>
      </c>
      <c r="F51" s="24">
        <f>_xlfn.WEIBULL.DIST($A51,F$12,F$14, TRUE)-SUM(F$25:F50)</f>
        <v>1.3480800142851024E-8</v>
      </c>
      <c r="G51" s="24">
        <f>_xlfn.WEIBULL.DIST($A51,G$12,G$14, TRUE)-SUM(G$25:G50)</f>
        <v>2.6153525900518559E-8</v>
      </c>
      <c r="H51" s="24">
        <f>_xlfn.WEIBULL.DIST($A51,H$12,H$14, TRUE)-SUM(H$25:H50)</f>
        <v>4.8828817211798992E-8</v>
      </c>
      <c r="I51" s="24">
        <f>_xlfn.WEIBULL.DIST($A51,I$12,I$14, TRUE)-SUM(I$25:I50)</f>
        <v>8.7979318497133363E-8</v>
      </c>
      <c r="J51" s="24">
        <f>_xlfn.WEIBULL.DIST($A51,J$12,J$14, TRUE)-SUM(J$25:J50)</f>
        <v>1.5337700276507604E-7</v>
      </c>
      <c r="K51" s="24">
        <f>_xlfn.WEIBULL.DIST($A51,K$12,K$14, TRUE)-SUM(K$25:K50)</f>
        <v>2.5931845781812513E-7</v>
      </c>
      <c r="L51" s="24">
        <f>_xlfn.WEIBULL.DIST($A51,L$12,L$14, TRUE)-SUM(L$25:L50)</f>
        <v>4.2611819783822114E-7</v>
      </c>
      <c r="M51" s="24">
        <f>_xlfn.WEIBULL.DIST($A51,M$12,M$14, TRUE)-SUM(M$25:M50)</f>
        <v>6.818688130794115E-7</v>
      </c>
      <c r="N51" s="24">
        <f>_xlfn.WEIBULL.DIST($A51,N$12,N$14, TRUE)-SUM(N$25:N50)</f>
        <v>1.064449217436092E-6</v>
      </c>
      <c r="O51" s="24">
        <f>_xlfn.WEIBULL.DIST($A51,O$12,O$14, TRUE)-SUM(O$25:O50)</f>
        <v>1.6237434737886858E-6</v>
      </c>
      <c r="P51" s="24">
        <f>_xlfn.WEIBULL.DIST($A51,P$12,P$14, TRUE)-SUM(P$25:P50)</f>
        <v>2.4240142399989395E-6</v>
      </c>
      <c r="Q51" s="24">
        <f>_xlfn.WEIBULL.DIST($A51,Q$12,Q$14, TRUE)-SUM(Q$25:Q50)</f>
        <v>3.5463583255568309E-6</v>
      </c>
      <c r="R51" s="24">
        <f>_xlfn.WEIBULL.DIST($A51,R$12,R$14, TRUE)-SUM(R$25:R50)</f>
        <v>5.0911586010338183E-6</v>
      </c>
      <c r="S51" s="24">
        <f>_xlfn.WEIBULL.DIST($A51,S$12,S$14, TRUE)-SUM(S$25:S50)</f>
        <v>7.180437649356719E-6</v>
      </c>
      <c r="T51" s="24">
        <f>_xlfn.WEIBULL.DIST($A51,T$12,T$14, TRUE)-SUM(T$25:T50)</f>
        <v>9.9600148076861572E-6</v>
      </c>
      <c r="U51" s="24">
        <f>_xlfn.WEIBULL.DIST($A51,U$12,U$14, TRUE)-SUM(U$25:U50)</f>
        <v>1.3601369880267278E-5</v>
      </c>
      <c r="V51" s="24">
        <f>_xlfn.WEIBULL.DIST($A51,V$12,V$14, TRUE)-SUM(V$25:V50)</f>
        <v>1.8303123648033548E-5</v>
      </c>
      <c r="W51" s="24">
        <f>_xlfn.WEIBULL.DIST($A51,W$12,W$14, TRUE)-SUM(W$25:W50)</f>
        <v>2.42920568120919E-5</v>
      </c>
      <c r="X51" s="24">
        <f>_xlfn.WEIBULL.DIST($A51,X$12,X$14, TRUE)-SUM(X$25:X50)</f>
        <v>3.1823604354608293E-5</v>
      </c>
      <c r="Y51" s="24">
        <f>_xlfn.WEIBULL.DIST($A51,Y$12,Y$14, TRUE)-SUM(Y$25:Y50)</f>
        <v>4.1181780437105076E-5</v>
      </c>
      <c r="Z51" s="24">
        <f>_xlfn.WEIBULL.DIST($A51,Z$12,Z$14, TRUE)-SUM(Z$25:Z50)</f>
        <v>5.2678508747128205E-5</v>
      </c>
      <c r="AA51" s="24">
        <f>_xlfn.WEIBULL.DIST($A51,AA$12,AA$14, TRUE)-SUM(AA$25:AA50)</f>
        <v>6.6652353526319708E-5</v>
      </c>
      <c r="AB51" s="24">
        <f>_xlfn.WEIBULL.DIST($A51,AB$12,AB$14, TRUE)-SUM(AB$25:AB50)</f>
        <v>8.3466666290221703E-5</v>
      </c>
      <c r="AC51" s="24">
        <f>_xlfn.WEIBULL.DIST($A51,AC$12,AC$14, TRUE)-SUM(AC$25:AC50)</f>
        <v>1.0350718158302907E-4</v>
      </c>
      <c r="AD51" s="24">
        <f>_xlfn.WEIBULL.DIST($A51,AD$12,AD$14, TRUE)-SUM(AD$25:AD50)</f>
        <v>1.2717911125736947E-4</v>
      </c>
      <c r="AE51" s="24">
        <f>_xlfn.WEIBULL.DIST($A51,AE$12,AE$14, TRUE)-SUM(AE$25:AE50)</f>
        <v>1.5490380019278494E-4</v>
      </c>
      <c r="AF51" s="24">
        <f>_xlfn.WEIBULL.DIST($A51,AF$12,AF$14, TRUE)-SUM(AF$25:AF50)</f>
        <v>1.8711501674306685E-4</v>
      </c>
      <c r="AG51" s="24">
        <f>_xlfn.WEIBULL.DIST($A51,AG$12,AG$14, TRUE)-SUM(AG$25:AG50)</f>
        <v>2.2425495839062393E-4</v>
      </c>
      <c r="AH51" s="24">
        <f>_xlfn.WEIBULL.DIST($A51,AH$12,AH$14, TRUE)-SUM(AH$25:AH50)</f>
        <v>2.6677005712028024E-4</v>
      </c>
      <c r="AI51" s="24">
        <f>_xlfn.WEIBULL.DIST($A51,AI$12,AI$14, TRUE)-SUM(AI$25:AI50)</f>
        <v>3.1510667007594861E-4</v>
      </c>
      <c r="AJ51" s="24">
        <f>_xlfn.WEIBULL.DIST($A51,AJ$12,AJ$14, TRUE)-SUM(AJ$25:AJ50)</f>
        <v>3.6970673941816301E-4</v>
      </c>
      <c r="AK51" s="24">
        <f>_xlfn.WEIBULL.DIST($A51,AK$12,AK$14, TRUE)-SUM(AK$25:AK50)</f>
        <v>4.3100350132063703E-4</v>
      </c>
      <c r="AL51" s="24">
        <f>_xlfn.WEIBULL.DIST($A51,AL$12,AL$14, TRUE)-SUM(AL$25:AL50)</f>
        <v>4.9941731812708223E-4</v>
      </c>
      <c r="AM51" s="24">
        <f>_xlfn.WEIBULL.DIST($A51,AM$12,AM$14, TRUE)-SUM(AM$25:AM50)</f>
        <v>5.7535170027689375E-4</v>
      </c>
      <c r="AN51" s="24">
        <f>_xlfn.WEIBULL.DIST($A51,AN$12,AN$14, TRUE)-SUM(AN$25:AN50)</f>
        <v>6.5918957610711093E-4</v>
      </c>
      <c r="AO51" s="24">
        <f>_xlfn.WEIBULL.DIST($A51,AO$12,AO$14, TRUE)-SUM(AO$25:AO50)</f>
        <v>7.5128985846106833E-4</v>
      </c>
      <c r="AP51" s="24">
        <f>_xlfn.WEIBULL.DIST($A51,AP$12,AP$14, TRUE)-SUM(AP$25:AP50)</f>
        <v>8.5198434754063523E-4</v>
      </c>
      <c r="AQ51" s="24">
        <f>_xlfn.WEIBULL.DIST($A51,AQ$12,AQ$14, TRUE)-SUM(AQ$25:AQ50)</f>
        <v>9.6157499995164208E-4</v>
      </c>
      <c r="AR51" s="24">
        <f>_xlfn.WEIBULL.DIST($A51,AR$12,AR$14, TRUE)-SUM(AR$25:AR50)</f>
        <v>1.0803315846844574E-3</v>
      </c>
      <c r="AS51" s="24">
        <f>_xlfn.WEIBULL.DIST($A51,AS$12,AS$14, TRUE)-SUM(AS$25:AS50)</f>
        <v>1.2084897380602033E-3</v>
      </c>
    </row>
    <row r="52" spans="1:45" x14ac:dyDescent="0.25">
      <c r="A52">
        <v>27</v>
      </c>
      <c r="B52" s="26">
        <v>0</v>
      </c>
      <c r="C52" s="24">
        <f>_xlfn.WEIBULL.DIST(A52,$C$12,$C$14, TRUE)-SUM($C$25:C51)</f>
        <v>3.4879667711873452E-6</v>
      </c>
      <c r="E52" s="24">
        <f>_xlfn.WEIBULL.DIST($A52,E$12,E$14, TRUE)-SUM(E$25:E51)</f>
        <v>1.4876260223672944E-9</v>
      </c>
      <c r="F52" s="24">
        <f>_xlfn.WEIBULL.DIST($A52,F$12,F$14, TRUE)-SUM(F$25:F51)</f>
        <v>3.1927090970995664E-9</v>
      </c>
      <c r="G52" s="24">
        <f>_xlfn.WEIBULL.DIST($A52,G$12,G$14, TRUE)-SUM(G$25:G51)</f>
        <v>6.5514469405059117E-9</v>
      </c>
      <c r="H52" s="24">
        <f>_xlfn.WEIBULL.DIST($A52,H$12,H$14, TRUE)-SUM(H$25:H51)</f>
        <v>1.2896954837415819E-8</v>
      </c>
      <c r="I52" s="24">
        <f>_xlfn.WEIBULL.DIST($A52,I$12,I$14, TRUE)-SUM(I$25:I51)</f>
        <v>2.4430676703879328E-8</v>
      </c>
      <c r="J52" s="24">
        <f>_xlfn.WEIBULL.DIST($A52,J$12,J$14, TRUE)-SUM(J$25:J51)</f>
        <v>4.465698033584431E-8</v>
      </c>
      <c r="K52" s="24">
        <f>_xlfn.WEIBULL.DIST($A52,K$12,K$14, TRUE)-SUM(K$25:K51)</f>
        <v>7.8967684280506489E-8</v>
      </c>
      <c r="L52" s="24">
        <f>_xlfn.WEIBULL.DIST($A52,L$12,L$14, TRUE)-SUM(L$25:L51)</f>
        <v>1.3540067833606173E-7</v>
      </c>
      <c r="M52" s="24">
        <f>_xlfn.WEIBULL.DIST($A52,M$12,M$14, TRUE)-SUM(M$25:M51)</f>
        <v>2.2559171841685099E-7</v>
      </c>
      <c r="N52" s="24">
        <f>_xlfn.WEIBULL.DIST($A52,N$12,N$14, TRUE)-SUM(N$25:N51)</f>
        <v>3.6593059193901212E-7</v>
      </c>
      <c r="O52" s="24">
        <f>_xlfn.WEIBULL.DIST($A52,O$12,O$14, TRUE)-SUM(O$25:O51)</f>
        <v>5.7892249616386948E-7</v>
      </c>
      <c r="P52" s="24">
        <f>_xlfn.WEIBULL.DIST($A52,P$12,P$14, TRUE)-SUM(P$25:P51)</f>
        <v>8.9474324016514117E-7</v>
      </c>
      <c r="Q52" s="24">
        <f>_xlfn.WEIBULL.DIST($A52,Q$12,Q$14, TRUE)-SUM(Q$25:Q51)</f>
        <v>1.352963650669281E-6</v>
      </c>
      <c r="R52" s="24">
        <f>_xlfn.WEIBULL.DIST($A52,R$12,R$14, TRUE)-SUM(R$25:R51)</f>
        <v>2.004405322830749E-6</v>
      </c>
      <c r="S52" s="24">
        <f>_xlfn.WEIBULL.DIST($A52,S$12,S$14, TRUE)-SUM(S$25:S51)</f>
        <v>2.9130776447727769E-6</v>
      </c>
      <c r="T52" s="24">
        <f>_xlfn.WEIBULL.DIST($A52,T$12,T$14, TRUE)-SUM(T$25:T51)</f>
        <v>4.158135813669972E-6</v>
      </c>
      <c r="U52" s="24">
        <f>_xlfn.WEIBULL.DIST($A52,U$12,U$14, TRUE)-SUM(U$25:U51)</f>
        <v>5.8357921249863054E-6</v>
      </c>
      <c r="V52" s="24">
        <f>_xlfn.WEIBULL.DIST($A52,V$12,V$14, TRUE)-SUM(V$25:V51)</f>
        <v>8.0611087396320613E-6</v>
      </c>
      <c r="W52" s="24">
        <f>_xlfn.WEIBULL.DIST($A52,W$12,W$14, TRUE)-SUM(W$25:W51)</f>
        <v>1.0969599683052778E-5</v>
      </c>
      <c r="X52" s="24">
        <f>_xlfn.WEIBULL.DIST($A52,X$12,X$14, TRUE)-SUM(X$25:X51)</f>
        <v>1.471857302304258E-5</v>
      </c>
      <c r="Y52" s="24">
        <f>_xlfn.WEIBULL.DIST($A52,Y$12,Y$14, TRUE)-SUM(Y$25:Y51)</f>
        <v>1.9488150759361389E-5</v>
      </c>
      <c r="Z52" s="24">
        <f>_xlfn.WEIBULL.DIST($A52,Z$12,Z$14, TRUE)-SUM(Z$25:Z51)</f>
        <v>2.5481913474845186E-5</v>
      </c>
      <c r="AA52" s="24">
        <f>_xlfn.WEIBULL.DIST($A52,AA$12,AA$14, TRUE)-SUM(AA$25:AA51)</f>
        <v>3.2927128621462742E-5</v>
      </c>
      <c r="AB52" s="24">
        <f>_xlfn.WEIBULL.DIST($A52,AB$12,AB$14, TRUE)-SUM(AB$25:AB51)</f>
        <v>4.2074534729485968E-5</v>
      </c>
      <c r="AC52" s="24">
        <f>_xlfn.WEIBULL.DIST($A52,AC$12,AC$14, TRUE)-SUM(AC$25:AC51)</f>
        <v>5.3197668082205496E-5</v>
      </c>
      <c r="AD52" s="24">
        <f>_xlfn.WEIBULL.DIST($A52,AD$12,AD$14, TRUE)-SUM(AD$25:AD51)</f>
        <v>6.6591732754139876E-5</v>
      </c>
      <c r="AE52" s="24">
        <f>_xlfn.WEIBULL.DIST($A52,AE$12,AE$14, TRUE)-SUM(AE$25:AE51)</f>
        <v>8.2572028701655142E-5</v>
      </c>
      <c r="AF52" s="24">
        <f>_xlfn.WEIBULL.DIST($A52,AF$12,AF$14, TRUE)-SUM(AF$25:AF51)</f>
        <v>1.0147196526089086E-4</v>
      </c>
      <c r="AG52" s="24">
        <f>_xlfn.WEIBULL.DIST($A52,AG$12,AG$14, TRUE)-SUM(AG$25:AG51)</f>
        <v>1.236406984680416E-4</v>
      </c>
      <c r="AH52" s="24">
        <f>_xlfn.WEIBULL.DIST($A52,AH$12,AH$14, TRUE)-SUM(AH$25:AH51)</f>
        <v>1.4944043979425725E-4</v>
      </c>
      <c r="AI52" s="24">
        <f>_xlfn.WEIBULL.DIST($A52,AI$12,AI$14, TRUE)-SUM(AI$25:AI51)</f>
        <v>1.7924349093756398E-4</v>
      </c>
      <c r="AJ52" s="24">
        <f>_xlfn.WEIBULL.DIST($A52,AJ$12,AJ$14, TRUE)-SUM(AJ$25:AJ51)</f>
        <v>2.1342906420607211E-4</v>
      </c>
      <c r="AK52" s="24">
        <f>_xlfn.WEIBULL.DIST($A52,AK$12,AK$14, TRUE)-SUM(AK$25:AK51)</f>
        <v>2.5237995075610975E-4</v>
      </c>
      <c r="AL52" s="24">
        <f>_xlfn.WEIBULL.DIST($A52,AL$12,AL$14, TRUE)-SUM(AL$25:AL51)</f>
        <v>2.9647909966823427E-4</v>
      </c>
      <c r="AM52" s="24">
        <f>_xlfn.WEIBULL.DIST($A52,AM$12,AM$14, TRUE)-SUM(AM$25:AM51)</f>
        <v>3.4610616970420782E-4</v>
      </c>
      <c r="AN52" s="24">
        <f>_xlfn.WEIBULL.DIST($A52,AN$12,AN$14, TRUE)-SUM(AN$25:AN51)</f>
        <v>4.0163411286198158E-4</v>
      </c>
      <c r="AO52" s="24">
        <f>_xlfn.WEIBULL.DIST($A52,AO$12,AO$14, TRUE)-SUM(AO$25:AO51)</f>
        <v>4.6342584476899429E-4</v>
      </c>
      <c r="AP52" s="24">
        <f>_xlfn.WEIBULL.DIST($A52,AP$12,AP$14, TRUE)-SUM(AP$25:AP51)</f>
        <v>5.3183105182674772E-4</v>
      </c>
      <c r="AQ52" s="24">
        <f>_xlfn.WEIBULL.DIST($A52,AQ$12,AQ$14, TRUE)-SUM(AQ$25:AQ51)</f>
        <v>6.0718317910724018E-4</v>
      </c>
      <c r="AR52" s="24">
        <f>_xlfn.WEIBULL.DIST($A52,AR$12,AR$14, TRUE)-SUM(AR$25:AR51)</f>
        <v>6.8979663657675605E-4</v>
      </c>
      <c r="AS52" s="24">
        <f>_xlfn.WEIBULL.DIST($A52,AS$12,AS$14, TRUE)-SUM(AS$25:AS51)</f>
        <v>7.7996425453574769E-4</v>
      </c>
    </row>
    <row r="53" spans="1:45" x14ac:dyDescent="0.25">
      <c r="A53">
        <v>28</v>
      </c>
      <c r="B53" s="26">
        <v>0</v>
      </c>
      <c r="C53" s="24">
        <f>_xlfn.WEIBULL.DIST(A53,$C$12,$C$14, TRUE)-SUM($C$25:C52)</f>
        <v>1.3834845666860218E-6</v>
      </c>
      <c r="E53" s="24">
        <f>_xlfn.WEIBULL.DIST($A53,E$12,E$14, TRUE)-SUM(E$25:E52)</f>
        <v>3.1245050990946766E-10</v>
      </c>
      <c r="F53" s="24">
        <f>_xlfn.WEIBULL.DIST($A53,F$12,F$14, TRUE)-SUM(F$25:F52)</f>
        <v>7.1330208406550355E-10</v>
      </c>
      <c r="G53" s="24">
        <f>_xlfn.WEIBULL.DIST($A53,G$12,G$14, TRUE)-SUM(G$25:G52)</f>
        <v>1.5515038143121274E-9</v>
      </c>
      <c r="H53" s="24">
        <f>_xlfn.WEIBULL.DIST($A53,H$12,H$14, TRUE)-SUM(H$25:H52)</f>
        <v>3.2269522609595924E-9</v>
      </c>
      <c r="I53" s="24">
        <f>_xlfn.WEIBULL.DIST($A53,I$12,I$14, TRUE)-SUM(I$25:I52)</f>
        <v>6.4390517362511446E-9</v>
      </c>
      <c r="J53" s="24">
        <f>_xlfn.WEIBULL.DIST($A53,J$12,J$14, TRUE)-SUM(J$25:J52)</f>
        <v>1.2363515877744646E-8</v>
      </c>
      <c r="K53" s="24">
        <f>_xlfn.WEIBULL.DIST($A53,K$12,K$14, TRUE)-SUM(K$25:K52)</f>
        <v>2.2905459196032041E-8</v>
      </c>
      <c r="L53" s="24">
        <f>_xlfn.WEIBULL.DIST($A53,L$12,L$14, TRUE)-SUM(L$25:L52)</f>
        <v>4.1048407672938936E-8</v>
      </c>
      <c r="M53" s="24">
        <f>_xlfn.WEIBULL.DIST($A53,M$12,M$14, TRUE)-SUM(M$25:M52)</f>
        <v>7.1318947858500792E-8</v>
      </c>
      <c r="N53" s="24">
        <f>_xlfn.WEIBULL.DIST($A53,N$12,N$14, TRUE)-SUM(N$25:N52)</f>
        <v>1.2038510699419191E-7</v>
      </c>
      <c r="O53" s="24">
        <f>_xlfn.WEIBULL.DIST($A53,O$12,O$14, TRUE)-SUM(O$25:O52)</f>
        <v>1.9780299131966217E-7</v>
      </c>
      <c r="P53" s="24">
        <f>_xlfn.WEIBULL.DIST($A53,P$12,P$14, TRUE)-SUM(P$25:P52)</f>
        <v>3.1692071966737956E-7</v>
      </c>
      <c r="Q53" s="24">
        <f>_xlfn.WEIBULL.DIST($A53,Q$12,Q$14, TRUE)-SUM(Q$25:Q52)</f>
        <v>4.9594142748077275E-7</v>
      </c>
      <c r="R53" s="24">
        <f>_xlfn.WEIBULL.DIST($A53,R$12,R$14, TRUE)-SUM(R$25:R52)</f>
        <v>7.5913850683395623E-7</v>
      </c>
      <c r="S53" s="24">
        <f>_xlfn.WEIBULL.DIST($A53,S$12,S$14, TRUE)-SUM(S$25:S52)</f>
        <v>1.1382068257903555E-6</v>
      </c>
      <c r="T53" s="24">
        <f>_xlfn.WEIBULL.DIST($A53,T$12,T$14, TRUE)-SUM(T$25:T52)</f>
        <v>1.6737240919884044E-6</v>
      </c>
      <c r="U53" s="24">
        <f>_xlfn.WEIBULL.DIST($A53,U$12,U$14, TRUE)-SUM(U$25:U52)</f>
        <v>2.4166874954545392E-6</v>
      </c>
      <c r="V53" s="24">
        <f>_xlfn.WEIBULL.DIST($A53,V$12,V$14, TRUE)-SUM(V$25:V52)</f>
        <v>3.4300829330202731E-6</v>
      </c>
      <c r="W53" s="24">
        <f>_xlfn.WEIBULL.DIST($A53,W$12,W$14, TRUE)-SUM(W$25:W52)</f>
        <v>4.790438058233093E-6</v>
      </c>
      <c r="X53" s="24">
        <f>_xlfn.WEIBULL.DIST($A53,X$12,X$14, TRUE)-SUM(X$25:X52)</f>
        <v>6.5893065517297345E-6</v>
      </c>
      <c r="Y53" s="24">
        <f>_xlfn.WEIBULL.DIST($A53,Y$12,Y$14, TRUE)-SUM(Y$25:Y52)</f>
        <v>8.934629608714495E-6</v>
      </c>
      <c r="Z53" s="24">
        <f>_xlfn.WEIBULL.DIST($A53,Z$12,Z$14, TRUE)-SUM(Z$25:Z52)</f>
        <v>1.1951921795816389E-5</v>
      </c>
      <c r="AA53" s="24">
        <f>_xlfn.WEIBULL.DIST($A53,AA$12,AA$14, TRUE)-SUM(AA$25:AA52)</f>
        <v>1.5785232024501106E-5</v>
      </c>
      <c r="AB53" s="24">
        <f>_xlfn.WEIBULL.DIST($A53,AB$12,AB$14, TRUE)-SUM(AB$25:AB52)</f>
        <v>2.0597836193680941E-5</v>
      </c>
      <c r="AC53" s="24">
        <f>_xlfn.WEIBULL.DIST($A53,AC$12,AC$14, TRUE)-SUM(AC$25:AC52)</f>
        <v>2.657262568883656E-5</v>
      </c>
      <c r="AD53" s="24">
        <f>_xlfn.WEIBULL.DIST($A53,AD$12,AD$14, TRUE)-SUM(AD$25:AD52)</f>
        <v>3.3912164956406698E-5</v>
      </c>
      <c r="AE53" s="24">
        <f>_xlfn.WEIBULL.DIST($A53,AE$12,AE$14, TRUE)-SUM(AE$25:AE52)</f>
        <v>4.2838401289935213E-5</v>
      </c>
      <c r="AF53" s="24">
        <f>_xlfn.WEIBULL.DIST($A53,AF$12,AF$14, TRUE)-SUM(AF$25:AF52)</f>
        <v>5.3592020277992702E-5</v>
      </c>
      <c r="AG53" s="24">
        <f>_xlfn.WEIBULL.DIST($A53,AG$12,AG$14, TRUE)-SUM(AG$25:AG52)</f>
        <v>6.6431450597925767E-5</v>
      </c>
      <c r="AH53" s="24">
        <f>_xlfn.WEIBULL.DIST($A53,AH$12,AH$14, TRUE)-SUM(AH$25:AH52)</f>
        <v>8.163153154860936E-5</v>
      </c>
      <c r="AI53" s="24">
        <f>_xlfn.WEIBULL.DIST($A53,AI$12,AI$14, TRUE)-SUM(AI$25:AI52)</f>
        <v>9.9481865567407901E-5</v>
      </c>
      <c r="AJ53" s="24">
        <f>_xlfn.WEIBULL.DIST($A53,AJ$12,AJ$14, TRUE)-SUM(AJ$25:AJ52)</f>
        <v>1.2028488566107054E-4</v>
      </c>
      <c r="AK53" s="24">
        <f>_xlfn.WEIBULL.DIST($A53,AK$12,AK$14, TRUE)-SUM(AK$25:AK52)</f>
        <v>1.4435367402543253E-4</v>
      </c>
      <c r="AL53" s="24">
        <f>_xlfn.WEIBULL.DIST($A53,AL$12,AL$14, TRUE)-SUM(AL$25:AL52)</f>
        <v>1.7200957299468023E-4</v>
      </c>
      <c r="AM53" s="24">
        <f>_xlfn.WEIBULL.DIST($A53,AM$12,AM$14, TRUE)-SUM(AM$25:AM52)</f>
        <v>2.0357963283346159E-4</v>
      </c>
      <c r="AN53" s="24">
        <f>_xlfn.WEIBULL.DIST($A53,AN$12,AN$14, TRUE)-SUM(AN$25:AN52)</f>
        <v>2.3939394276106807E-4</v>
      </c>
      <c r="AO53" s="24">
        <f>_xlfn.WEIBULL.DIST($A53,AO$12,AO$14, TRUE)-SUM(AO$25:AO52)</f>
        <v>2.7978289209007468E-4</v>
      </c>
      <c r="AP53" s="24">
        <f>_xlfn.WEIBULL.DIST($A53,AP$12,AP$14, TRUE)-SUM(AP$25:AP52)</f>
        <v>3.2507440756812667E-4</v>
      </c>
      <c r="AQ53" s="24">
        <f>_xlfn.WEIBULL.DIST($A53,AQ$12,AQ$14, TRUE)-SUM(AQ$25:AQ52)</f>
        <v>3.7559121111441218E-4</v>
      </c>
      <c r="AR53" s="24">
        <f>_xlfn.WEIBULL.DIST($A53,AR$12,AR$14, TRUE)-SUM(AR$25:AR52)</f>
        <v>4.3164813929807977E-4</v>
      </c>
      <c r="AS53" s="24">
        <f>_xlfn.WEIBULL.DIST($A53,AS$12,AS$14, TRUE)-SUM(AS$25:AS52)</f>
        <v>4.9354956230762692E-4</v>
      </c>
    </row>
    <row r="54" spans="1:45" x14ac:dyDescent="0.25">
      <c r="A54">
        <v>29</v>
      </c>
      <c r="B54" s="26">
        <v>0</v>
      </c>
      <c r="C54" s="24">
        <f>_xlfn.WEIBULL.DIST(A54,$C$12,$C$14, TRUE)-SUM($C$25:C53)</f>
        <v>5.2884742007819341E-7</v>
      </c>
      <c r="E54" s="24">
        <f>_xlfn.WEIBULL.DIST($A54,E$12,E$14, TRUE)-SUM(E$25:E53)</f>
        <v>6.1771365800211697E-11</v>
      </c>
      <c r="F54" s="24">
        <f>_xlfn.WEIBULL.DIST($A54,F$12,F$14, TRUE)-SUM(F$25:F53)</f>
        <v>1.5034928857460272E-10</v>
      </c>
      <c r="G54" s="24">
        <f>_xlfn.WEIBULL.DIST($A54,G$12,G$14, TRUE)-SUM(G$25:G53)</f>
        <v>3.4739267018579767E-10</v>
      </c>
      <c r="H54" s="24">
        <f>_xlfn.WEIBULL.DIST($A54,H$12,H$14, TRUE)-SUM(H$25:H53)</f>
        <v>7.6495498824158403E-10</v>
      </c>
      <c r="I54" s="24">
        <f>_xlfn.WEIBULL.DIST($A54,I$12,I$14, TRUE)-SUM(I$25:I53)</f>
        <v>1.6109553691023848E-9</v>
      </c>
      <c r="J54" s="24">
        <f>_xlfn.WEIBULL.DIST($A54,J$12,J$14, TRUE)-SUM(J$25:J53)</f>
        <v>3.2550816486676126E-9</v>
      </c>
      <c r="K54" s="24">
        <f>_xlfn.WEIBULL.DIST($A54,K$12,K$14, TRUE)-SUM(K$25:K53)</f>
        <v>6.3291591967384875E-9</v>
      </c>
      <c r="L54" s="24">
        <f>_xlfn.WEIBULL.DIST($A54,L$12,L$14, TRUE)-SUM(L$25:L53)</f>
        <v>1.1874090155572503E-8</v>
      </c>
      <c r="M54" s="24">
        <f>_xlfn.WEIBULL.DIST($A54,M$12,M$14, TRUE)-SUM(M$25:M53)</f>
        <v>2.1547160278245769E-8</v>
      </c>
      <c r="N54" s="24">
        <f>_xlfn.WEIBULL.DIST($A54,N$12,N$14, TRUE)-SUM(N$25:N53)</f>
        <v>3.7904520744369563E-8</v>
      </c>
      <c r="O54" s="24">
        <f>_xlfn.WEIBULL.DIST($A54,O$12,O$14, TRUE)-SUM(O$25:O53)</f>
        <v>6.4773694297137752E-8</v>
      </c>
      <c r="P54" s="24">
        <f>_xlfn.WEIBULL.DIST($A54,P$12,P$14, TRUE)-SUM(P$25:P53)</f>
        <v>1.0772978231710084E-7</v>
      </c>
      <c r="Q54" s="24">
        <f>_xlfn.WEIBULL.DIST($A54,Q$12,Q$14, TRUE)-SUM(Q$25:Q53)</f>
        <v>1.7468652713237276E-7</v>
      </c>
      <c r="R54" s="24">
        <f>_xlfn.WEIBULL.DIST($A54,R$12,R$14, TRUE)-SUM(R$25:R53)</f>
        <v>2.7660949963870252E-7</v>
      </c>
      <c r="S54" s="24">
        <f>_xlfn.WEIBULL.DIST($A54,S$12,S$14, TRUE)-SUM(S$25:S53)</f>
        <v>4.2835353408765542E-7</v>
      </c>
      <c r="T54" s="24">
        <f>_xlfn.WEIBULL.DIST($A54,T$12,T$14, TRUE)-SUM(T$25:T53)</f>
        <v>6.4962040280391875E-7</v>
      </c>
      <c r="U54" s="24">
        <f>_xlfn.WEIBULL.DIST($A54,U$12,U$14, TRUE)-SUM(U$25:U53)</f>
        <v>9.6602594612527071E-7</v>
      </c>
      <c r="V54" s="24">
        <f>_xlfn.WEIBULL.DIST($A54,V$12,V$14, TRUE)-SUM(V$25:V53)</f>
        <v>1.4102588906661495E-6</v>
      </c>
      <c r="W54" s="24">
        <f>_xlfn.WEIBULL.DIST($A54,W$12,W$14, TRUE)-SUM(W$25:W53)</f>
        <v>2.0233068861452708E-6</v>
      </c>
      <c r="X54" s="24">
        <f>_xlfn.WEIBULL.DIST($A54,X$12,X$14, TRUE)-SUM(X$25:X53)</f>
        <v>2.8557192931488729E-6</v>
      </c>
      <c r="Y54" s="24">
        <f>_xlfn.WEIBULL.DIST($A54,Y$12,Y$14, TRUE)-SUM(Y$25:Y53)</f>
        <v>3.9688714088548238E-6</v>
      </c>
      <c r="Z54" s="24">
        <f>_xlfn.WEIBULL.DIST($A54,Z$12,Z$14, TRUE)-SUM(Z$25:Z53)</f>
        <v>5.4361914118006283E-6</v>
      </c>
      <c r="AA54" s="24">
        <f>_xlfn.WEIBULL.DIST($A54,AA$12,AA$14, TRUE)-SUM(AA$25:AA53)</f>
        <v>7.3443095847114392E-6</v>
      </c>
      <c r="AB54" s="24">
        <f>_xlfn.WEIBULL.DIST($A54,AB$12,AB$14, TRUE)-SUM(AB$25:AB53)</f>
        <v>9.7940894233650155E-6</v>
      </c>
      <c r="AC54" s="24">
        <f>_xlfn.WEIBULL.DIST($A54,AC$12,AC$14, TRUE)-SUM(AC$25:AC53)</f>
        <v>1.2901502054241121E-5</v>
      </c>
      <c r="AD54" s="24">
        <f>_xlfn.WEIBULL.DIST($A54,AD$12,AD$14, TRUE)-SUM(AD$25:AD53)</f>
        <v>1.6798308826726505E-5</v>
      </c>
      <c r="AE54" s="24">
        <f>_xlfn.WEIBULL.DIST($A54,AE$12,AE$14, TRUE)-SUM(AE$25:AE53)</f>
        <v>2.1632521833403473E-5</v>
      </c>
      <c r="AF54" s="24">
        <f>_xlfn.WEIBULL.DIST($A54,AF$12,AF$14, TRUE)-SUM(AF$25:AF53)</f>
        <v>2.7568618134243827E-5</v>
      </c>
      <c r="AG54" s="24">
        <f>_xlfn.WEIBULL.DIST($A54,AG$12,AG$14, TRUE)-SUM(AG$25:AG53)</f>
        <v>3.4787490325483006E-5</v>
      </c>
      <c r="AH54" s="24">
        <f>_xlfn.WEIBULL.DIST($A54,AH$12,AH$14, TRUE)-SUM(AH$25:AH53)</f>
        <v>4.3486123443958746E-5</v>
      </c>
      <c r="AI54" s="24">
        <f>_xlfn.WEIBULL.DIST($A54,AI$12,AI$14, TRUE)-SUM(AI$25:AI53)</f>
        <v>5.3876995703805441E-5</v>
      </c>
      <c r="AJ54" s="24">
        <f>_xlfn.WEIBULL.DIST($A54,AJ$12,AJ$14, TRUE)-SUM(AJ$25:AJ53)</f>
        <v>6.6187207913182E-5</v>
      </c>
      <c r="AK54" s="24">
        <f>_xlfn.WEIBULL.DIST($A54,AK$12,AK$14, TRUE)-SUM(AK$25:AK53)</f>
        <v>8.0657353333069004E-5</v>
      </c>
      <c r="AL54" s="24">
        <f>_xlfn.WEIBULL.DIST($A54,AL$12,AL$14, TRUE)-SUM(AL$25:AL53)</f>
        <v>9.7540145987062843E-5</v>
      </c>
      <c r="AM54" s="24">
        <f>_xlfn.WEIBULL.DIST($A54,AM$12,AM$14, TRUE)-SUM(AM$25:AM53)</f>
        <v>1.1709883083788064E-4</v>
      </c>
      <c r="AN54" s="24">
        <f>_xlfn.WEIBULL.DIST($A54,AN$12,AN$14, TRUE)-SUM(AN$25:AN53)</f>
        <v>1.396054036917338E-4</v>
      </c>
      <c r="AO54" s="24">
        <f>_xlfn.WEIBULL.DIST($A54,AO$12,AO$14, TRUE)-SUM(AO$25:AO53)</f>
        <v>1.6533867208912145E-4</v>
      </c>
      <c r="AP54" s="24">
        <f>_xlfn.WEIBULL.DIST($A54,AP$12,AP$14, TRUE)-SUM(AP$25:AP53)</f>
        <v>1.9458219079826478E-4</v>
      </c>
      <c r="AQ54" s="24">
        <f>_xlfn.WEIBULL.DIST($A54,AQ$12,AQ$14, TRUE)-SUM(AQ$25:AQ53)</f>
        <v>2.276221068344686E-4</v>
      </c>
      <c r="AR54" s="24">
        <f>_xlfn.WEIBULL.DIST($A54,AR$12,AR$14, TRUE)-SUM(AR$25:AR53)</f>
        <v>2.6474494926864711E-4</v>
      </c>
      <c r="AS54" s="24">
        <f>_xlfn.WEIBULL.DIST($A54,AS$12,AS$14, TRUE)-SUM(AS$25:AS53)</f>
        <v>3.0623539853358306E-4</v>
      </c>
    </row>
    <row r="55" spans="1:45" x14ac:dyDescent="0.25">
      <c r="A55">
        <v>30</v>
      </c>
      <c r="B55" s="26">
        <v>0</v>
      </c>
      <c r="C55" s="24">
        <f>_xlfn.WEIBULL.DIST(A55,$C$12,$C$14, TRUE)-SUM($C$25:C54)</f>
        <v>1.9484086266619016E-7</v>
      </c>
      <c r="E55" s="24">
        <f>_xlfn.WEIBULL.DIST($A55,E$12,E$14, TRUE)-SUM(E$25:E54)</f>
        <v>1.1496137375388571E-11</v>
      </c>
      <c r="F55" s="24">
        <f>_xlfn.WEIBULL.DIST($A55,F$12,F$14, TRUE)-SUM(F$25:F54)</f>
        <v>2.9900748543809641E-11</v>
      </c>
      <c r="G55" s="24">
        <f>_xlfn.WEIBULL.DIST($A55,G$12,G$14, TRUE)-SUM(G$25:G54)</f>
        <v>7.3549388801552595E-11</v>
      </c>
      <c r="H55" s="24">
        <f>_xlfn.WEIBULL.DIST($A55,H$12,H$14, TRUE)-SUM(H$25:H54)</f>
        <v>1.7181300826507595E-10</v>
      </c>
      <c r="I55" s="24">
        <f>_xlfn.WEIBULL.DIST($A55,I$12,I$14, TRUE)-SUM(I$25:I54)</f>
        <v>3.826126082628889E-10</v>
      </c>
      <c r="J55" s="24">
        <f>_xlfn.WEIBULL.DIST($A55,J$12,J$14, TRUE)-SUM(J$25:J54)</f>
        <v>8.1505735494147302E-10</v>
      </c>
      <c r="K55" s="24">
        <f>_xlfn.WEIBULL.DIST($A55,K$12,K$14, TRUE)-SUM(K$25:K54)</f>
        <v>1.6661330093370452E-9</v>
      </c>
      <c r="L55" s="24">
        <f>_xlfn.WEIBULL.DIST($A55,L$12,L$14, TRUE)-SUM(L$25:L54)</f>
        <v>3.2777224268087934E-9</v>
      </c>
      <c r="M55" s="24">
        <f>_xlfn.WEIBULL.DIST($A55,M$12,M$14, TRUE)-SUM(M$25:M54)</f>
        <v>6.2218250551637766E-9</v>
      </c>
      <c r="N55" s="24">
        <f>_xlfn.WEIBULL.DIST($A55,N$12,N$14, TRUE)-SUM(N$25:N54)</f>
        <v>1.1423332058058122E-8</v>
      </c>
      <c r="O55" s="24">
        <f>_xlfn.WEIBULL.DIST($A55,O$12,O$14, TRUE)-SUM(O$25:O54)</f>
        <v>2.0330929939582632E-8</v>
      </c>
      <c r="P55" s="24">
        <f>_xlfn.WEIBULL.DIST($A55,P$12,P$14, TRUE)-SUM(P$25:P54)</f>
        <v>3.5147406207691745E-8</v>
      </c>
      <c r="Q55" s="24">
        <f>_xlfn.WEIBULL.DIST($A55,Q$12,Q$14, TRUE)-SUM(Q$25:Q54)</f>
        <v>5.9130647600547093E-8</v>
      </c>
      <c r="R55" s="24">
        <f>_xlfn.WEIBULL.DIST($A55,R$12,R$14, TRUE)-SUM(R$25:R54)</f>
        <v>9.6975765639939482E-8</v>
      </c>
      <c r="S55" s="24">
        <f>_xlfn.WEIBULL.DIST($A55,S$12,S$14, TRUE)-SUM(S$25:S54)</f>
        <v>1.5528698116273887E-7</v>
      </c>
      <c r="T55" s="24">
        <f>_xlfn.WEIBULL.DIST($A55,T$12,T$14, TRUE)-SUM(T$25:T54)</f>
        <v>2.4314510838063796E-7</v>
      </c>
      <c r="U55" s="24">
        <f>_xlfn.WEIBULL.DIST($A55,U$12,U$14, TRUE)-SUM(U$25:U54)</f>
        <v>3.7277280162673065E-7</v>
      </c>
      <c r="V55" s="24">
        <f>_xlfn.WEIBULL.DIST($A55,V$12,V$14, TRUE)-SUM(V$25:V54)</f>
        <v>5.602953091488061E-7</v>
      </c>
      <c r="W55" s="24">
        <f>_xlfn.WEIBULL.DIST($A55,W$12,W$14, TRUE)-SUM(W$25:W54)</f>
        <v>8.2658955469216977E-7</v>
      </c>
      <c r="X55" s="24">
        <f>_xlfn.WEIBULL.DIST($A55,X$12,X$14, TRUE)-SUM(X$25:X54)</f>
        <v>1.1982092529283506E-6</v>
      </c>
      <c r="Y55" s="24">
        <f>_xlfn.WEIBULL.DIST($A55,Y$12,Y$14, TRUE)-SUM(Y$25:Y54)</f>
        <v>1.7083687456898033E-6</v>
      </c>
      <c r="Z55" s="24">
        <f>_xlfn.WEIBULL.DIST($A55,Z$12,Z$14, TRUE)-SUM(Z$25:Z54)</f>
        <v>2.3979636729620779E-6</v>
      </c>
      <c r="AA55" s="24">
        <f>_xlfn.WEIBULL.DIST($A55,AA$12,AA$14, TRUE)-SUM(AA$25:AA54)</f>
        <v>3.3166027387787622E-6</v>
      </c>
      <c r="AB55" s="24">
        <f>_xlfn.WEIBULL.DIST($A55,AB$12,AB$14, TRUE)-SUM(AB$25:AB54)</f>
        <v>4.5236219415878409E-6</v>
      </c>
      <c r="AC55" s="24">
        <f>_xlfn.WEIBULL.DIST($A55,AC$12,AC$14, TRUE)-SUM(AC$25:AC54)</f>
        <v>6.0890508960520506E-6</v>
      </c>
      <c r="AD55" s="24">
        <f>_xlfn.WEIBULL.DIST($A55,AD$12,AD$14, TRUE)-SUM(AD$25:AD54)</f>
        <v>8.0945003714250063E-6</v>
      </c>
      <c r="AE55" s="24">
        <f>_xlfn.WEIBULL.DIST($A55,AE$12,AE$14, TRUE)-SUM(AE$25:AE54)</f>
        <v>1.0633940929150043E-5</v>
      </c>
      <c r="AF55" s="24">
        <f>_xlfn.WEIBULL.DIST($A55,AF$12,AF$14, TRUE)-SUM(AF$25:AF54)</f>
        <v>1.3814344519857968E-5</v>
      </c>
      <c r="AG55" s="24">
        <f>_xlfn.WEIBULL.DIST($A55,AG$12,AG$14, TRUE)-SUM(AG$25:AG54)</f>
        <v>1.7756163966931027E-5</v>
      </c>
      <c r="AH55" s="24">
        <f>_xlfn.WEIBULL.DIST($A55,AH$12,AH$14, TRUE)-SUM(AH$25:AH54)</f>
        <v>2.2593629254830105E-5</v>
      </c>
      <c r="AI55" s="24">
        <f>_xlfn.WEIBULL.DIST($A55,AI$12,AI$14, TRUE)-SUM(AI$25:AI54)</f>
        <v>2.8474844261605625E-5</v>
      </c>
      <c r="AJ55" s="24">
        <f>_xlfn.WEIBULL.DIST($A55,AJ$12,AJ$14, TRUE)-SUM(AJ$25:AJ54)</f>
        <v>3.5561672774298003E-5</v>
      </c>
      <c r="AK55" s="24">
        <f>_xlfn.WEIBULL.DIST($A55,AK$12,AK$14, TRUE)-SUM(AK$25:AK54)</f>
        <v>4.4029408096113443E-5</v>
      </c>
      <c r="AL55" s="24">
        <f>_xlfn.WEIBULL.DIST($A55,AL$12,AL$14, TRUE)-SUM(AL$25:AL54)</f>
        <v>5.4066226051863175E-5</v>
      </c>
      <c r="AM55" s="24">
        <f>_xlfn.WEIBULL.DIST($A55,AM$12,AM$14, TRUE)-SUM(AM$25:AM54)</f>
        <v>6.5872426523005956E-5</v>
      </c>
      <c r="AN55" s="24">
        <f>_xlfn.WEIBULL.DIST($A55,AN$12,AN$14, TRUE)-SUM(AN$25:AN54)</f>
        <v>7.9659473608550968E-5</v>
      </c>
      <c r="AO55" s="24">
        <f>_xlfn.WEIBULL.DIST($A55,AO$12,AO$14, TRUE)-SUM(AO$25:AO54)</f>
        <v>9.564884897450554E-5</v>
      </c>
      <c r="AP55" s="24">
        <f>_xlfn.WEIBULL.DIST($A55,AP$12,AP$14, TRUE)-SUM(AP$25:AP54)</f>
        <v>1.1407073679359225E-4</v>
      </c>
      <c r="AQ55" s="24">
        <f>_xlfn.WEIBULL.DIST($A55,AQ$12,AQ$14, TRUE)-SUM(AQ$25:AQ54)</f>
        <v>1.351625618288832E-4</v>
      </c>
      <c r="AR55" s="24">
        <f>_xlfn.WEIBULL.DIST($A55,AR$12,AR$14, TRUE)-SUM(AR$25:AR54)</f>
        <v>1.5916740462307288E-4</v>
      </c>
      <c r="AS55" s="24">
        <f>_xlfn.WEIBULL.DIST($A55,AS$12,AS$14, TRUE)-SUM(AS$25:AS54)</f>
        <v>1.8633231941256323E-4</v>
      </c>
    </row>
    <row r="56" spans="1:45" x14ac:dyDescent="0.25">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c r="AQ56" s="24"/>
      <c r="AR56" s="24"/>
      <c r="AS56" s="24"/>
    </row>
    <row r="57" spans="1:45" x14ac:dyDescent="0.25">
      <c r="C57" s="25">
        <f>(($B27+$B26)/2)*(C27)*$C$3</f>
        <v>0</v>
      </c>
      <c r="D57" s="25"/>
      <c r="E57" s="25">
        <f t="shared" ref="E57:AS57" si="6">(($B27+$B26)/2)*(E27)*$C$3</f>
        <v>0</v>
      </c>
      <c r="F57" s="25">
        <f t="shared" si="6"/>
        <v>0</v>
      </c>
      <c r="G57" s="25">
        <f t="shared" si="6"/>
        <v>0</v>
      </c>
      <c r="H57" s="25">
        <f t="shared" si="6"/>
        <v>0</v>
      </c>
      <c r="I57" s="25">
        <f t="shared" si="6"/>
        <v>0</v>
      </c>
      <c r="J57" s="25">
        <f t="shared" si="6"/>
        <v>0</v>
      </c>
      <c r="K57" s="25">
        <f t="shared" si="6"/>
        <v>0</v>
      </c>
      <c r="L57" s="25">
        <f t="shared" si="6"/>
        <v>0</v>
      </c>
      <c r="M57" s="25">
        <f t="shared" si="6"/>
        <v>0</v>
      </c>
      <c r="N57" s="25">
        <f t="shared" si="6"/>
        <v>0</v>
      </c>
      <c r="O57" s="25">
        <f t="shared" si="6"/>
        <v>0</v>
      </c>
      <c r="P57" s="25">
        <f t="shared" si="6"/>
        <v>0</v>
      </c>
      <c r="Q57" s="25">
        <f t="shared" si="6"/>
        <v>0</v>
      </c>
      <c r="R57" s="25">
        <f t="shared" si="6"/>
        <v>0</v>
      </c>
      <c r="S57" s="25">
        <f t="shared" si="6"/>
        <v>0</v>
      </c>
      <c r="T57" s="25">
        <f t="shared" si="6"/>
        <v>0</v>
      </c>
      <c r="U57" s="25">
        <f t="shared" si="6"/>
        <v>0</v>
      </c>
      <c r="V57" s="25">
        <f t="shared" si="6"/>
        <v>0</v>
      </c>
      <c r="W57" s="25">
        <f t="shared" si="6"/>
        <v>0</v>
      </c>
      <c r="X57" s="25">
        <f t="shared" si="6"/>
        <v>0</v>
      </c>
      <c r="Y57" s="25">
        <f t="shared" si="6"/>
        <v>0</v>
      </c>
      <c r="Z57" s="25">
        <f t="shared" si="6"/>
        <v>0</v>
      </c>
      <c r="AA57" s="25">
        <f t="shared" si="6"/>
        <v>0</v>
      </c>
      <c r="AB57" s="25">
        <f t="shared" si="6"/>
        <v>0</v>
      </c>
      <c r="AC57" s="25">
        <f t="shared" si="6"/>
        <v>0</v>
      </c>
      <c r="AD57" s="25">
        <f t="shared" si="6"/>
        <v>0</v>
      </c>
      <c r="AE57" s="25">
        <f t="shared" si="6"/>
        <v>0</v>
      </c>
      <c r="AF57" s="25">
        <f t="shared" si="6"/>
        <v>0</v>
      </c>
      <c r="AG57" s="25">
        <f t="shared" si="6"/>
        <v>0</v>
      </c>
      <c r="AH57" s="25">
        <f t="shared" si="6"/>
        <v>0</v>
      </c>
      <c r="AI57" s="25">
        <f t="shared" si="6"/>
        <v>0</v>
      </c>
      <c r="AJ57" s="25">
        <f t="shared" si="6"/>
        <v>0</v>
      </c>
      <c r="AK57" s="25">
        <f t="shared" si="6"/>
        <v>0</v>
      </c>
      <c r="AL57" s="25">
        <f t="shared" si="6"/>
        <v>0</v>
      </c>
      <c r="AM57" s="25">
        <f t="shared" si="6"/>
        <v>0</v>
      </c>
      <c r="AN57" s="25">
        <f t="shared" si="6"/>
        <v>0</v>
      </c>
      <c r="AO57" s="25">
        <f t="shared" si="6"/>
        <v>0</v>
      </c>
      <c r="AP57" s="25">
        <f t="shared" si="6"/>
        <v>0</v>
      </c>
      <c r="AQ57" s="25">
        <f t="shared" si="6"/>
        <v>0</v>
      </c>
      <c r="AR57" s="25">
        <f t="shared" si="6"/>
        <v>0</v>
      </c>
      <c r="AS57" s="25">
        <f t="shared" si="6"/>
        <v>0</v>
      </c>
    </row>
    <row r="58" spans="1:45" x14ac:dyDescent="0.25">
      <c r="C58" s="25">
        <f t="shared" ref="C58:C85" si="7">((B28+B27)/2)*(C28)*$C$3</f>
        <v>11498.031711726811</v>
      </c>
      <c r="E58" s="25">
        <f t="shared" ref="E58:AS64" si="8">(($B28+$B27)/2)*(E28)*$C$3</f>
        <v>17724.385325775926</v>
      </c>
      <c r="F58" s="25">
        <f t="shared" si="8"/>
        <v>17163.221438499233</v>
      </c>
      <c r="G58" s="25">
        <f t="shared" si="8"/>
        <v>16625.591587716848</v>
      </c>
      <c r="H58" s="25">
        <f t="shared" si="8"/>
        <v>16110.423917899652</v>
      </c>
      <c r="I58" s="25">
        <f t="shared" si="8"/>
        <v>15616.681147262871</v>
      </c>
      <c r="J58" s="25">
        <f t="shared" si="8"/>
        <v>15143.363415019219</v>
      </c>
      <c r="K58" s="25">
        <f t="shared" si="8"/>
        <v>14689.510038930652</v>
      </c>
      <c r="L58" s="25">
        <f t="shared" si="8"/>
        <v>14254.200421688285</v>
      </c>
      <c r="M58" s="25">
        <f t="shared" si="8"/>
        <v>13836.554297527447</v>
      </c>
      <c r="N58" s="25">
        <f t="shared" si="8"/>
        <v>13435.731472476837</v>
      </c>
      <c r="O58" s="25">
        <f t="shared" si="8"/>
        <v>13050.931180979398</v>
      </c>
      <c r="P58" s="25">
        <f t="shared" si="8"/>
        <v>12681.391156887523</v>
      </c>
      <c r="Q58" s="25">
        <f t="shared" si="8"/>
        <v>12326.386496880941</v>
      </c>
      <c r="R58" s="25">
        <f t="shared" si="8"/>
        <v>11985.228378261583</v>
      </c>
      <c r="S58" s="25">
        <f t="shared" si="8"/>
        <v>11657.262680102844</v>
      </c>
      <c r="T58" s="25">
        <f t="shared" si="8"/>
        <v>11341.868546273459</v>
      </c>
      <c r="U58" s="25">
        <f t="shared" si="8"/>
        <v>11038.456920434608</v>
      </c>
      <c r="V58" s="25">
        <f t="shared" si="8"/>
        <v>10746.469076335552</v>
      </c>
      <c r="W58" s="25">
        <f t="shared" si="8"/>
        <v>10465.375161291198</v>
      </c>
      <c r="X58" s="25">
        <f t="shared" si="8"/>
        <v>10194.672766361851</v>
      </c>
      <c r="Y58" s="25">
        <f t="shared" si="8"/>
        <v>9933.8855332647126</v>
      </c>
      <c r="Z58" s="25">
        <f t="shared" si="8"/>
        <v>9682.5618052618265</v>
      </c>
      <c r="AA58" s="25">
        <f t="shared" si="8"/>
        <v>9440.2733270556619</v>
      </c>
      <c r="AB58" s="25">
        <f t="shared" si="8"/>
        <v>9206.6139969718661</v>
      </c>
      <c r="AC58" s="25">
        <f t="shared" si="8"/>
        <v>8981.1986733301437</v>
      </c>
      <c r="AD58" s="25">
        <f t="shared" si="8"/>
        <v>8763.6620358275195</v>
      </c>
      <c r="AE58" s="25">
        <f t="shared" si="8"/>
        <v>8553.6575019236516</v>
      </c>
      <c r="AF58" s="25">
        <f t="shared" si="8"/>
        <v>8350.856197580084</v>
      </c>
      <c r="AG58" s="25">
        <f t="shared" si="8"/>
        <v>8154.9459812237046</v>
      </c>
      <c r="AH58" s="25">
        <f t="shared" si="8"/>
        <v>7965.6305194495753</v>
      </c>
      <c r="AI58" s="25">
        <f t="shared" si="8"/>
        <v>7782.6284127238705</v>
      </c>
      <c r="AJ58" s="25">
        <f t="shared" si="8"/>
        <v>7605.6723691729694</v>
      </c>
      <c r="AK58" s="25">
        <f t="shared" si="8"/>
        <v>7434.5084244337813</v>
      </c>
      <c r="AL58" s="25">
        <f t="shared" si="8"/>
        <v>7268.8952054792235</v>
      </c>
      <c r="AM58" s="25">
        <f t="shared" si="8"/>
        <v>7108.6032363104096</v>
      </c>
      <c r="AN58" s="25">
        <f t="shared" si="8"/>
        <v>6953.4142834152162</v>
      </c>
      <c r="AO58" s="25">
        <f t="shared" si="8"/>
        <v>6803.1207389237225</v>
      </c>
      <c r="AP58" s="25">
        <f t="shared" si="8"/>
        <v>6657.5250394391805</v>
      </c>
      <c r="AQ58" s="25">
        <f t="shared" si="8"/>
        <v>6516.4391185841905</v>
      </c>
      <c r="AR58" s="25">
        <f t="shared" si="8"/>
        <v>6379.6838913715274</v>
      </c>
      <c r="AS58" s="25">
        <f t="shared" si="8"/>
        <v>6247.0887685849575</v>
      </c>
    </row>
    <row r="59" spans="1:45" x14ac:dyDescent="0.25">
      <c r="C59" s="25">
        <f t="shared" si="7"/>
        <v>99507.566193039485</v>
      </c>
      <c r="E59" s="25">
        <f t="shared" si="8"/>
        <v>142934.68858849598</v>
      </c>
      <c r="F59" s="25">
        <f t="shared" si="8"/>
        <v>139361.82356135355</v>
      </c>
      <c r="G59" s="25">
        <f t="shared" si="8"/>
        <v>135872.49645247441</v>
      </c>
      <c r="H59" s="25">
        <f t="shared" si="8"/>
        <v>132469.00367023205</v>
      </c>
      <c r="I59" s="25">
        <f t="shared" si="8"/>
        <v>129152.77072088725</v>
      </c>
      <c r="J59" s="25">
        <f t="shared" si="8"/>
        <v>125924.49796432187</v>
      </c>
      <c r="K59" s="25">
        <f t="shared" si="8"/>
        <v>122784.28486449139</v>
      </c>
      <c r="L59" s="25">
        <f t="shared" si="8"/>
        <v>119731.73576883234</v>
      </c>
      <c r="M59" s="25">
        <f t="shared" si="8"/>
        <v>116766.04984310924</v>
      </c>
      <c r="N59" s="25">
        <f t="shared" si="8"/>
        <v>113886.09742918206</v>
      </c>
      <c r="O59" s="25">
        <f t="shared" si="8"/>
        <v>111090.48477912234</v>
      </c>
      <c r="P59" s="25">
        <f t="shared" si="8"/>
        <v>108377.60884571991</v>
      </c>
      <c r="Q59" s="25">
        <f t="shared" si="8"/>
        <v>105745.70357239609</v>
      </c>
      <c r="R59" s="25">
        <f t="shared" si="8"/>
        <v>103192.8789206449</v>
      </c>
      <c r="S59" s="25">
        <f t="shared" si="8"/>
        <v>100717.15369646864</v>
      </c>
      <c r="T59" s="25">
        <f t="shared" si="8"/>
        <v>98316.483085231215</v>
      </c>
      <c r="U59" s="25">
        <f t="shared" si="8"/>
        <v>95988.781673715275</v>
      </c>
      <c r="V59" s="25">
        <f t="shared" si="8"/>
        <v>93731.942626038595</v>
      </c>
      <c r="W59" s="25">
        <f t="shared" si="8"/>
        <v>91543.853583931268</v>
      </c>
      <c r="X59" s="25">
        <f t="shared" si="8"/>
        <v>89422.409779481561</v>
      </c>
      <c r="Y59" s="25">
        <f t="shared" si="8"/>
        <v>87365.524777881874</v>
      </c>
      <c r="Z59" s="25">
        <f t="shared" si="8"/>
        <v>85371.139207278393</v>
      </c>
      <c r="AA59" s="25">
        <f t="shared" si="8"/>
        <v>83437.227781098525</v>
      </c>
      <c r="AB59" s="25">
        <f t="shared" si="8"/>
        <v>81561.804873955247</v>
      </c>
      <c r="AC59" s="25">
        <f t="shared" si="8"/>
        <v>79742.92887432572</v>
      </c>
      <c r="AD59" s="25">
        <f t="shared" si="8"/>
        <v>77978.705504770056</v>
      </c>
      <c r="AE59" s="25">
        <f t="shared" si="8"/>
        <v>76267.290272687023</v>
      </c>
      <c r="AF59" s="25">
        <f t="shared" si="8"/>
        <v>74606.890190836682</v>
      </c>
      <c r="AG59" s="25">
        <f t="shared" si="8"/>
        <v>72995.76488651309</v>
      </c>
      <c r="AH59" s="25">
        <f t="shared" si="8"/>
        <v>71432.227200822279</v>
      </c>
      <c r="AI59" s="25">
        <f t="shared" si="8"/>
        <v>69914.643364604402</v>
      </c>
      <c r="AJ59" s="25">
        <f t="shared" si="8"/>
        <v>68441.432824758391</v>
      </c>
      <c r="AK59" s="25">
        <f t="shared" si="8"/>
        <v>67011.067783783117</v>
      </c>
      <c r="AL59" s="25">
        <f t="shared" si="8"/>
        <v>65622.072505974313</v>
      </c>
      <c r="AM59" s="25">
        <f t="shared" si="8"/>
        <v>64273.022435686406</v>
      </c>
      <c r="AN59" s="25">
        <f t="shared" si="8"/>
        <v>62962.54316619056</v>
      </c>
      <c r="AO59" s="25">
        <f t="shared" si="8"/>
        <v>61689.309291768506</v>
      </c>
      <c r="AP59" s="25">
        <f t="shared" si="8"/>
        <v>60452.043170636884</v>
      </c>
      <c r="AQ59" s="25">
        <f t="shared" si="8"/>
        <v>59249.513621978105</v>
      </c>
      <c r="AR59" s="25">
        <f t="shared" si="8"/>
        <v>58080.534576655933</v>
      </c>
      <c r="AS59" s="25">
        <f t="shared" si="8"/>
        <v>56943.96369803074</v>
      </c>
    </row>
    <row r="60" spans="1:45" x14ac:dyDescent="0.25">
      <c r="C60" s="25">
        <f t="shared" si="7"/>
        <v>310853.1958511495</v>
      </c>
      <c r="E60" s="25">
        <f t="shared" si="8"/>
        <v>406395.13061599579</v>
      </c>
      <c r="F60" s="25">
        <f t="shared" si="8"/>
        <v>399876.71677520627</v>
      </c>
      <c r="G60" s="25">
        <f t="shared" si="8"/>
        <v>393241.90200625669</v>
      </c>
      <c r="H60" s="25">
        <f t="shared" si="8"/>
        <v>386526.84673923627</v>
      </c>
      <c r="I60" s="25">
        <f t="shared" si="8"/>
        <v>379763.05881648592</v>
      </c>
      <c r="J60" s="25">
        <f t="shared" si="8"/>
        <v>372977.89887593105</v>
      </c>
      <c r="K60" s="25">
        <f t="shared" si="8"/>
        <v>366195.03937767749</v>
      </c>
      <c r="L60" s="25">
        <f t="shared" si="8"/>
        <v>359434.87961948809</v>
      </c>
      <c r="M60" s="25">
        <f t="shared" si="8"/>
        <v>352714.919534744</v>
      </c>
      <c r="N60" s="25">
        <f t="shared" si="8"/>
        <v>346050.09529452788</v>
      </c>
      <c r="O60" s="25">
        <f t="shared" si="8"/>
        <v>339453.07980740262</v>
      </c>
      <c r="P60" s="25">
        <f t="shared" si="8"/>
        <v>332934.55117435486</v>
      </c>
      <c r="Q60" s="25">
        <f t="shared" si="8"/>
        <v>326503.43204783078</v>
      </c>
      <c r="R60" s="25">
        <f t="shared" si="8"/>
        <v>320167.10268917563</v>
      </c>
      <c r="S60" s="25">
        <f t="shared" si="8"/>
        <v>313931.59033712978</v>
      </c>
      <c r="T60" s="25">
        <f t="shared" si="8"/>
        <v>307801.73730518162</v>
      </c>
      <c r="U60" s="25">
        <f t="shared" si="8"/>
        <v>301781.350027106</v>
      </c>
      <c r="V60" s="25">
        <f t="shared" si="8"/>
        <v>295873.33107464295</v>
      </c>
      <c r="W60" s="25">
        <f t="shared" si="8"/>
        <v>290079.79598341836</v>
      </c>
      <c r="X60" s="25">
        <f t="shared" si="8"/>
        <v>284402.1765456032</v>
      </c>
      <c r="Y60" s="25">
        <f t="shared" si="8"/>
        <v>278841.31206212379</v>
      </c>
      <c r="Z60" s="25">
        <f t="shared" si="8"/>
        <v>273397.52989412984</v>
      </c>
      <c r="AA60" s="25">
        <f t="shared" si="8"/>
        <v>268070.71651313675</v>
      </c>
      <c r="AB60" s="25">
        <f t="shared" si="8"/>
        <v>262860.38012145465</v>
      </c>
      <c r="AC60" s="25">
        <f t="shared" si="8"/>
        <v>257765.7057987322</v>
      </c>
      <c r="AD60" s="25">
        <f t="shared" si="8"/>
        <v>252785.60402595389</v>
      </c>
      <c r="AE60" s="25">
        <f t="shared" si="8"/>
        <v>247918.75334427721</v>
      </c>
      <c r="AF60" s="25">
        <f t="shared" si="8"/>
        <v>243163.63782185453</v>
      </c>
      <c r="AG60" s="25">
        <f t="shared" si="8"/>
        <v>238518.5799264076</v>
      </c>
      <c r="AH60" s="25">
        <f t="shared" si="8"/>
        <v>233981.76933406197</v>
      </c>
      <c r="AI60" s="25">
        <f t="shared" si="8"/>
        <v>229551.28814495361</v>
      </c>
      <c r="AJ60" s="25">
        <f t="shared" si="8"/>
        <v>225225.13292275494</v>
      </c>
      <c r="AK60" s="25">
        <f t="shared" si="8"/>
        <v>221001.23392778655</v>
      </c>
      <c r="AL60" s="25">
        <f t="shared" si="8"/>
        <v>216877.47187123378</v>
      </c>
      <c r="AM60" s="25">
        <f t="shared" si="8"/>
        <v>212851.69248055058</v>
      </c>
      <c r="AN60" s="25">
        <f t="shared" si="8"/>
        <v>208921.71913292684</v>
      </c>
      <c r="AO60" s="25">
        <f t="shared" si="8"/>
        <v>205085.36378427851</v>
      </c>
      <c r="AP60" s="25">
        <f t="shared" si="8"/>
        <v>201340.43639510919</v>
      </c>
      <c r="AQ60" s="25">
        <f t="shared" si="8"/>
        <v>197684.75303148205</v>
      </c>
      <c r="AR60" s="25">
        <f t="shared" si="8"/>
        <v>194116.14279886766</v>
      </c>
      <c r="AS60" s="25">
        <f t="shared" si="8"/>
        <v>190632.45374848455</v>
      </c>
    </row>
    <row r="61" spans="1:45" x14ac:dyDescent="0.25">
      <c r="C61" s="25">
        <f t="shared" si="7"/>
        <v>621903.66141391732</v>
      </c>
      <c r="E61" s="25">
        <f t="shared" si="8"/>
        <v>722778.97048626421</v>
      </c>
      <c r="F61" s="25">
        <f t="shared" si="8"/>
        <v>719361.98101833451</v>
      </c>
      <c r="G61" s="25">
        <f t="shared" si="8"/>
        <v>715094.78826859035</v>
      </c>
      <c r="H61" s="25">
        <f t="shared" si="8"/>
        <v>710076.22977343865</v>
      </c>
      <c r="I61" s="25">
        <f t="shared" si="8"/>
        <v>704397.08675902872</v>
      </c>
      <c r="J61" s="25">
        <f t="shared" si="8"/>
        <v>698140.46085183579</v>
      </c>
      <c r="K61" s="25">
        <f t="shared" si="8"/>
        <v>691382.1941664645</v>
      </c>
      <c r="L61" s="25">
        <f t="shared" si="8"/>
        <v>684191.31352074642</v>
      </c>
      <c r="M61" s="25">
        <f t="shared" si="8"/>
        <v>676630.48411155958</v>
      </c>
      <c r="N61" s="25">
        <f t="shared" si="8"/>
        <v>668756.46166718786</v>
      </c>
      <c r="O61" s="25">
        <f t="shared" si="8"/>
        <v>660620.53502657346</v>
      </c>
      <c r="P61" s="25">
        <f t="shared" si="8"/>
        <v>652268.95341517776</v>
      </c>
      <c r="Q61" s="25">
        <f t="shared" si="8"/>
        <v>643743.33450422133</v>
      </c>
      <c r="R61" s="25">
        <f t="shared" si="8"/>
        <v>635081.05075011868</v>
      </c>
      <c r="S61" s="25">
        <f t="shared" si="8"/>
        <v>626315.59259318642</v>
      </c>
      <c r="T61" s="25">
        <f t="shared" si="8"/>
        <v>617476.90791464213</v>
      </c>
      <c r="U61" s="25">
        <f t="shared" si="8"/>
        <v>608591.71776233986</v>
      </c>
      <c r="V61" s="25">
        <f t="shared" si="8"/>
        <v>599683.80880236183</v>
      </c>
      <c r="W61" s="25">
        <f t="shared" si="8"/>
        <v>590774.30327096721</v>
      </c>
      <c r="X61" s="25">
        <f t="shared" si="8"/>
        <v>581881.90741816803</v>
      </c>
      <c r="Y61" s="25">
        <f t="shared" si="8"/>
        <v>573023.13957323693</v>
      </c>
      <c r="Z61" s="25">
        <f t="shared" si="8"/>
        <v>564212.53904218134</v>
      </c>
      <c r="AA61" s="25">
        <f t="shared" si="8"/>
        <v>555462.85708201828</v>
      </c>
      <c r="AB61" s="25">
        <f t="shared" si="8"/>
        <v>546785.23119828198</v>
      </c>
      <c r="AC61" s="25">
        <f t="shared" si="8"/>
        <v>538189.34398941218</v>
      </c>
      <c r="AD61" s="25">
        <f t="shared" si="8"/>
        <v>529683.56772171473</v>
      </c>
      <c r="AE61" s="25">
        <f t="shared" si="8"/>
        <v>521275.09576685214</v>
      </c>
      <c r="AF61" s="25">
        <f t="shared" si="8"/>
        <v>512970.06197452941</v>
      </c>
      <c r="AG61" s="25">
        <f t="shared" si="8"/>
        <v>504773.64898946579</v>
      </c>
      <c r="AH61" s="25">
        <f t="shared" si="8"/>
        <v>496690.18645616696</v>
      </c>
      <c r="AI61" s="25">
        <f t="shared" si="8"/>
        <v>488723.23998938734</v>
      </c>
      <c r="AJ61" s="25">
        <f t="shared" si="8"/>
        <v>480875.69172367314</v>
      </c>
      <c r="AK61" s="25">
        <f t="shared" si="8"/>
        <v>473149.81319301511</v>
      </c>
      <c r="AL61" s="25">
        <f t="shared" si="8"/>
        <v>465547.33123194851</v>
      </c>
      <c r="AM61" s="25">
        <f t="shared" si="8"/>
        <v>458069.48753296741</v>
      </c>
      <c r="AN61" s="25">
        <f t="shared" si="8"/>
        <v>450717.09244192281</v>
      </c>
      <c r="AO61" s="25">
        <f t="shared" si="8"/>
        <v>443490.57352340437</v>
      </c>
      <c r="AP61" s="25">
        <f t="shared" si="8"/>
        <v>436390.01938187645</v>
      </c>
      <c r="AQ61" s="25">
        <f t="shared" si="8"/>
        <v>429415.21918152831</v>
      </c>
      <c r="AR61" s="25">
        <f t="shared" si="8"/>
        <v>422565.69826830062</v>
      </c>
      <c r="AS61" s="25">
        <f t="shared" si="8"/>
        <v>415840.75026115839</v>
      </c>
    </row>
    <row r="62" spans="1:45" x14ac:dyDescent="0.25">
      <c r="C62" s="25">
        <f t="shared" si="7"/>
        <v>1001977.1888351411</v>
      </c>
      <c r="E62" s="25">
        <f t="shared" si="8"/>
        <v>1011129.7331747476</v>
      </c>
      <c r="F62" s="25">
        <f t="shared" si="8"/>
        <v>1020248.9302816505</v>
      </c>
      <c r="G62" s="25">
        <f t="shared" si="8"/>
        <v>1027404.0985814953</v>
      </c>
      <c r="H62" s="25">
        <f t="shared" si="8"/>
        <v>1032734.03485165</v>
      </c>
      <c r="I62" s="25">
        <f t="shared" si="8"/>
        <v>1036374.0684132725</v>
      </c>
      <c r="J62" s="25">
        <f t="shared" si="8"/>
        <v>1038455.0018710422</v>
      </c>
      <c r="K62" s="25">
        <f t="shared" si="8"/>
        <v>1039102.342251534</v>
      </c>
      <c r="L62" s="25">
        <f t="shared" si="8"/>
        <v>1038435.7714088293</v>
      </c>
      <c r="M62" s="25">
        <f t="shared" si="8"/>
        <v>1036568.8114746928</v>
      </c>
      <c r="N62" s="25">
        <f t="shared" si="8"/>
        <v>1033608.6475051519</v>
      </c>
      <c r="O62" s="25">
        <f t="shared" si="8"/>
        <v>1029656.0752308253</v>
      </c>
      <c r="P62" s="25">
        <f t="shared" si="8"/>
        <v>1024805.5469281226</v>
      </c>
      <c r="Q62" s="25">
        <f t="shared" si="8"/>
        <v>1019145.2929049141</v>
      </c>
      <c r="R62" s="25">
        <f t="shared" si="8"/>
        <v>1012757.4999723313</v>
      </c>
      <c r="S62" s="25">
        <f t="shared" si="8"/>
        <v>1005718.5316028708</v>
      </c>
      <c r="T62" s="25">
        <f t="shared" si="8"/>
        <v>998099.17730864417</v>
      </c>
      <c r="U62" s="25">
        <f t="shared" si="8"/>
        <v>989964.92116868403</v>
      </c>
      <c r="V62" s="25">
        <f t="shared" si="8"/>
        <v>981376.22144522623</v>
      </c>
      <c r="W62" s="25">
        <f t="shared" si="8"/>
        <v>972388.79490717803</v>
      </c>
      <c r="X62" s="25">
        <f t="shared" si="8"/>
        <v>963053.90087126964</v>
      </c>
      <c r="Y62" s="25">
        <f t="shared" si="8"/>
        <v>953418.62111975788</v>
      </c>
      <c r="Z62" s="25">
        <f t="shared" si="8"/>
        <v>943526.1327951859</v>
      </c>
      <c r="AA62" s="25">
        <f t="shared" si="8"/>
        <v>933415.97214002092</v>
      </c>
      <c r="AB62" s="25">
        <f t="shared" si="8"/>
        <v>923124.28757027292</v>
      </c>
      <c r="AC62" s="25">
        <f t="shared" si="8"/>
        <v>912684.0810714059</v>
      </c>
      <c r="AD62" s="25">
        <f t="shared" si="8"/>
        <v>902125.43730297766</v>
      </c>
      <c r="AE62" s="25">
        <f t="shared" si="8"/>
        <v>891475.74011262367</v>
      </c>
      <c r="AF62" s="25">
        <f t="shared" si="8"/>
        <v>880759.87640537473</v>
      </c>
      <c r="AG62" s="25">
        <f t="shared" si="8"/>
        <v>870000.42750312912</v>
      </c>
      <c r="AH62" s="25">
        <f t="shared" si="8"/>
        <v>859217.84827185294</v>
      </c>
      <c r="AI62" s="25">
        <f t="shared" si="8"/>
        <v>848430.63439952338</v>
      </c>
      <c r="AJ62" s="25">
        <f t="shared" si="8"/>
        <v>837655.47828304465</v>
      </c>
      <c r="AK62" s="25">
        <f t="shared" si="8"/>
        <v>826907.41403351433</v>
      </c>
      <c r="AL62" s="25">
        <f t="shared" si="8"/>
        <v>816199.95214112441</v>
      </c>
      <c r="AM62" s="25">
        <f t="shared" si="8"/>
        <v>805545.20435769518</v>
      </c>
      <c r="AN62" s="25">
        <f t="shared" si="8"/>
        <v>794953.99935982202</v>
      </c>
      <c r="AO62" s="25">
        <f t="shared" si="8"/>
        <v>784435.98975142417</v>
      </c>
      <c r="AP62" s="25">
        <f t="shared" si="8"/>
        <v>773999.75095344416</v>
      </c>
      <c r="AQ62" s="25">
        <f t="shared" si="8"/>
        <v>763652.87251230516</v>
      </c>
      <c r="AR62" s="25">
        <f t="shared" si="8"/>
        <v>753402.04233886662</v>
      </c>
      <c r="AS62" s="25">
        <f t="shared" si="8"/>
        <v>743253.12436735933</v>
      </c>
    </row>
    <row r="63" spans="1:45" x14ac:dyDescent="0.25">
      <c r="C63" s="25">
        <f t="shared" si="7"/>
        <v>1378520.0228073152</v>
      </c>
      <c r="E63" s="25">
        <f t="shared" si="8"/>
        <v>1179793.3989474282</v>
      </c>
      <c r="F63" s="25">
        <f t="shared" si="8"/>
        <v>1209638.2297013076</v>
      </c>
      <c r="G63" s="25">
        <f t="shared" si="8"/>
        <v>1236648.4277120475</v>
      </c>
      <c r="H63" s="25">
        <f t="shared" si="8"/>
        <v>1260908.7420193327</v>
      </c>
      <c r="I63" s="25">
        <f t="shared" si="8"/>
        <v>1282517.0462226907</v>
      </c>
      <c r="J63" s="25">
        <f t="shared" si="8"/>
        <v>1301581.0286497935</v>
      </c>
      <c r="K63" s="25">
        <f t="shared" si="8"/>
        <v>1318215.344433387</v>
      </c>
      <c r="L63" s="25">
        <f t="shared" si="8"/>
        <v>1332539.1917477553</v>
      </c>
      <c r="M63" s="25">
        <f t="shared" si="8"/>
        <v>1344674.2716925337</v>
      </c>
      <c r="N63" s="25">
        <f t="shared" si="8"/>
        <v>1354743.0908004183</v>
      </c>
      <c r="O63" s="25">
        <f t="shared" si="8"/>
        <v>1362867.5661939392</v>
      </c>
      <c r="P63" s="25">
        <f t="shared" si="8"/>
        <v>1369167.8954940343</v>
      </c>
      <c r="Q63" s="25">
        <f t="shared" si="8"/>
        <v>1373761.6562890599</v>
      </c>
      <c r="R63" s="25">
        <f t="shared" si="8"/>
        <v>1376763.1030134149</v>
      </c>
      <c r="S63" s="25">
        <f t="shared" si="8"/>
        <v>1378282.6322474591</v>
      </c>
      <c r="T63" s="25">
        <f t="shared" si="8"/>
        <v>1378426.3905881073</v>
      </c>
      <c r="U63" s="25">
        <f t="shared" si="8"/>
        <v>1377296.0022526439</v>
      </c>
      <c r="V63" s="25">
        <f t="shared" si="8"/>
        <v>1374988.3964052363</v>
      </c>
      <c r="W63" s="25">
        <f t="shared" si="8"/>
        <v>1371595.7168001798</v>
      </c>
      <c r="X63" s="25">
        <f t="shared" si="8"/>
        <v>1367205.2987022905</v>
      </c>
      <c r="Y63" s="25">
        <f t="shared" si="8"/>
        <v>1361899.700169988</v>
      </c>
      <c r="Z63" s="25">
        <f t="shared" si="8"/>
        <v>1355756.7766769265</v>
      </c>
      <c r="AA63" s="25">
        <f t="shared" si="8"/>
        <v>1348849.7897161981</v>
      </c>
      <c r="AB63" s="25">
        <f t="shared" si="8"/>
        <v>1341247.5414923464</v>
      </c>
      <c r="AC63" s="25">
        <f t="shared" si="8"/>
        <v>1333014.5290792072</v>
      </c>
      <c r="AD63" s="25">
        <f t="shared" si="8"/>
        <v>1324211.1125231849</v>
      </c>
      <c r="AE63" s="25">
        <f t="shared" si="8"/>
        <v>1314893.6923210286</v>
      </c>
      <c r="AF63" s="25">
        <f t="shared" si="8"/>
        <v>1305114.8925149227</v>
      </c>
      <c r="AG63" s="25">
        <f t="shared" si="8"/>
        <v>1294923.7463423368</v>
      </c>
      <c r="AH63" s="25">
        <f t="shared" si="8"/>
        <v>1284365.881968416</v>
      </c>
      <c r="AI63" s="25">
        <f t="shared" si="8"/>
        <v>1273483.7063279739</v>
      </c>
      <c r="AJ63" s="25">
        <f t="shared" si="8"/>
        <v>1262316.5855249797</v>
      </c>
      <c r="AK63" s="25">
        <f t="shared" si="8"/>
        <v>1250901.0205899868</v>
      </c>
      <c r="AL63" s="25">
        <f t="shared" si="8"/>
        <v>1239270.8176903978</v>
      </c>
      <c r="AM63" s="25">
        <f t="shared" si="8"/>
        <v>1227457.2521327632</v>
      </c>
      <c r="AN63" s="25">
        <f t="shared" si="8"/>
        <v>1215489.2256980743</v>
      </c>
      <c r="AO63" s="25">
        <f t="shared" si="8"/>
        <v>1203393.4170163351</v>
      </c>
      <c r="AP63" s="25">
        <f t="shared" si="8"/>
        <v>1191194.4248215153</v>
      </c>
      <c r="AQ63" s="25">
        <f t="shared" si="8"/>
        <v>1178914.9040366586</v>
      </c>
      <c r="AR63" s="25">
        <f t="shared" si="8"/>
        <v>1166575.6947258336</v>
      </c>
      <c r="AS63" s="25">
        <f t="shared" si="8"/>
        <v>1154195.9440182017</v>
      </c>
    </row>
    <row r="64" spans="1:45" x14ac:dyDescent="0.25">
      <c r="C64" s="25">
        <f t="shared" si="7"/>
        <v>1626565.0139333394</v>
      </c>
      <c r="E64" s="25">
        <f t="shared" si="8"/>
        <v>1153148.0245654872</v>
      </c>
      <c r="F64" s="25">
        <f t="shared" si="8"/>
        <v>1204142.5520492624</v>
      </c>
      <c r="G64" s="25">
        <f t="shared" si="8"/>
        <v>1252451.3735046545</v>
      </c>
      <c r="H64" s="25">
        <f t="shared" si="8"/>
        <v>1297994.635444338</v>
      </c>
      <c r="I64" s="25">
        <f t="shared" si="8"/>
        <v>1340725.3739875194</v>
      </c>
      <c r="J64" s="25">
        <f t="shared" si="8"/>
        <v>1380625.42180228</v>
      </c>
      <c r="K64" s="25">
        <f t="shared" si="8"/>
        <v>1417701.5110503128</v>
      </c>
      <c r="L64" s="25">
        <f t="shared" si="8"/>
        <v>1451981.626871184</v>
      </c>
      <c r="M64" s="25">
        <f t="shared" si="8"/>
        <v>1483511.644480939</v>
      </c>
      <c r="N64" s="25">
        <f t="shared" ref="N64:AS64" si="9">(($B34+$B33)/2)*(N34)*$C$3</f>
        <v>1512352.2662808103</v>
      </c>
      <c r="O64" s="25">
        <f t="shared" si="9"/>
        <v>1538576.2627375028</v>
      </c>
      <c r="P64" s="25">
        <f t="shared" si="9"/>
        <v>1562266.0115084881</v>
      </c>
      <c r="Q64" s="25">
        <f t="shared" si="9"/>
        <v>1583511.3227124366</v>
      </c>
      <c r="R64" s="25">
        <f t="shared" si="9"/>
        <v>1602407.5338322085</v>
      </c>
      <c r="S64" s="25">
        <f t="shared" si="9"/>
        <v>1619053.8550141146</v>
      </c>
      <c r="T64" s="25">
        <f t="shared" si="9"/>
        <v>1633551.9440961457</v>
      </c>
      <c r="U64" s="25">
        <f t="shared" si="9"/>
        <v>1646004.6902360776</v>
      </c>
      <c r="V64" s="25">
        <f t="shared" si="9"/>
        <v>1656515.1852546125</v>
      </c>
      <c r="W64" s="25">
        <f t="shared" si="9"/>
        <v>1665185.8625510514</v>
      </c>
      <c r="X64" s="25">
        <f t="shared" si="9"/>
        <v>1672117.7845254308</v>
      </c>
      <c r="Y64" s="25">
        <f t="shared" si="9"/>
        <v>1677410.0607256771</v>
      </c>
      <c r="Z64" s="25">
        <f t="shared" si="9"/>
        <v>1681159.3803358981</v>
      </c>
      <c r="AA64" s="25">
        <f t="shared" si="9"/>
        <v>1683459.6440606469</v>
      </c>
      <c r="AB64" s="25">
        <f t="shared" si="9"/>
        <v>1684401.6818895342</v>
      </c>
      <c r="AC64" s="25">
        <f t="shared" si="9"/>
        <v>1684073.0446098906</v>
      </c>
      <c r="AD64" s="25">
        <f t="shared" si="9"/>
        <v>1682557.8582486056</v>
      </c>
      <c r="AE64" s="25">
        <f t="shared" si="9"/>
        <v>1679936.7318525678</v>
      </c>
      <c r="AF64" s="25">
        <f t="shared" si="9"/>
        <v>1676286.7101516528</v>
      </c>
      <c r="AG64" s="25">
        <f t="shared" si="9"/>
        <v>1671681.2636863985</v>
      </c>
      <c r="AH64" s="25">
        <f t="shared" si="9"/>
        <v>1666190.3099236256</v>
      </c>
      <c r="AI64" s="25">
        <f t="shared" si="9"/>
        <v>1659880.25973138</v>
      </c>
      <c r="AJ64" s="25">
        <f t="shared" si="9"/>
        <v>1652814.0843431503</v>
      </c>
      <c r="AK64" s="25">
        <f t="shared" si="9"/>
        <v>1645051.3986169472</v>
      </c>
      <c r="AL64" s="25">
        <f t="shared" si="9"/>
        <v>1636648.5569928905</v>
      </c>
      <c r="AM64" s="25">
        <f t="shared" si="9"/>
        <v>1627658.7590806955</v>
      </c>
      <c r="AN64" s="25">
        <f t="shared" si="9"/>
        <v>1618132.1622714724</v>
      </c>
      <c r="AO64" s="25">
        <f t="shared" si="9"/>
        <v>1608115.9991739304</v>
      </c>
      <c r="AP64" s="25">
        <f t="shared" si="9"/>
        <v>1597654.6980280848</v>
      </c>
      <c r="AQ64" s="25">
        <f t="shared" si="9"/>
        <v>1586790.0045565767</v>
      </c>
      <c r="AR64" s="25">
        <f t="shared" si="9"/>
        <v>1575561.1039795107</v>
      </c>
      <c r="AS64" s="25">
        <f t="shared" si="9"/>
        <v>1564004.7421478087</v>
      </c>
    </row>
    <row r="65" spans="3:45" x14ac:dyDescent="0.25">
      <c r="C65" s="25">
        <f t="shared" si="7"/>
        <v>1605857.0825020438</v>
      </c>
      <c r="E65" s="25">
        <f t="shared" ref="E65:AS71" si="10">(($B35+$B34)/2)*(E35)*$C$3</f>
        <v>921123.5329094003</v>
      </c>
      <c r="F65" s="25">
        <f t="shared" si="10"/>
        <v>981854.42884138925</v>
      </c>
      <c r="G65" s="25">
        <f t="shared" si="10"/>
        <v>1041259.4696546653</v>
      </c>
      <c r="H65" s="25">
        <f t="shared" si="10"/>
        <v>1099081.8875640857</v>
      </c>
      <c r="I65" s="25">
        <f t="shared" si="10"/>
        <v>1155102.3091942149</v>
      </c>
      <c r="J65" s="25">
        <f t="shared" si="10"/>
        <v>1209137.0900862112</v>
      </c>
      <c r="K65" s="25">
        <f t="shared" si="10"/>
        <v>1261036.2105117012</v>
      </c>
      <c r="L65" s="25">
        <f t="shared" si="10"/>
        <v>1310680.8781487735</v>
      </c>
      <c r="M65" s="25">
        <f t="shared" si="10"/>
        <v>1357980.9579061978</v>
      </c>
      <c r="N65" s="25">
        <f t="shared" si="10"/>
        <v>1402872.3260013519</v>
      </c>
      <c r="O65" s="25">
        <f t="shared" si="10"/>
        <v>1445314.2247600835</v>
      </c>
      <c r="P65" s="25">
        <f t="shared" si="10"/>
        <v>1485286.6766807162</v>
      </c>
      <c r="Q65" s="25">
        <f t="shared" si="10"/>
        <v>1522788.0010618451</v>
      </c>
      <c r="R65" s="25">
        <f t="shared" si="10"/>
        <v>1557832.463781765</v>
      </c>
      <c r="S65" s="25">
        <f t="shared" si="10"/>
        <v>1590448.0804104577</v>
      </c>
      <c r="T65" s="25">
        <f t="shared" si="10"/>
        <v>1620674.5844720809</v>
      </c>
      <c r="U65" s="25">
        <f t="shared" si="10"/>
        <v>1648561.5660858336</v>
      </c>
      <c r="V65" s="25">
        <f t="shared" si="10"/>
        <v>1674166.7811329272</v>
      </c>
      <c r="W65" s="25">
        <f t="shared" si="10"/>
        <v>1697554.6272818199</v>
      </c>
      <c r="X65" s="25">
        <f t="shared" si="10"/>
        <v>1718794.7804310555</v>
      </c>
      <c r="Y65" s="25">
        <f t="shared" si="10"/>
        <v>1737960.983203975</v>
      </c>
      <c r="Z65" s="25">
        <f t="shared" si="10"/>
        <v>1755129.9758822264</v>
      </c>
      <c r="AA65" s="25">
        <f t="shared" si="10"/>
        <v>1770380.5594526487</v>
      </c>
      <c r="AB65" s="25">
        <f t="shared" si="10"/>
        <v>1783792.7801426772</v>
      </c>
      <c r="AC65" s="25">
        <f t="shared" si="10"/>
        <v>1795447.2248336768</v>
      </c>
      <c r="AD65" s="25">
        <f t="shared" si="10"/>
        <v>1805424.4169878066</v>
      </c>
      <c r="AE65" s="25">
        <f t="shared" si="10"/>
        <v>1813804.3031354966</v>
      </c>
      <c r="AF65" s="25">
        <f t="shared" si="10"/>
        <v>1820665.8204952853</v>
      </c>
      <c r="AG65" s="25">
        <f t="shared" si="10"/>
        <v>1826086.5368937652</v>
      </c>
      <c r="AH65" s="25">
        <f t="shared" si="10"/>
        <v>1830142.3547885655</v>
      </c>
      <c r="AI65" s="25">
        <f t="shared" si="10"/>
        <v>1832907.2718473272</v>
      </c>
      <c r="AJ65" s="25">
        <f t="shared" si="10"/>
        <v>1834453.1911816329</v>
      </c>
      <c r="AK65" s="25">
        <f t="shared" si="10"/>
        <v>1834849.7749639682</v>
      </c>
      <c r="AL65" s="25">
        <f t="shared" si="10"/>
        <v>1834164.3357584795</v>
      </c>
      <c r="AM65" s="25">
        <f t="shared" si="10"/>
        <v>1832461.7604658057</v>
      </c>
      <c r="AN65" s="25">
        <f t="shared" si="10"/>
        <v>1829804.4623155715</v>
      </c>
      <c r="AO65" s="25">
        <f t="shared" si="10"/>
        <v>1826252.3568344926</v>
      </c>
      <c r="AP65" s="25">
        <f t="shared" si="10"/>
        <v>1821862.8581731915</v>
      </c>
      <c r="AQ65" s="25">
        <f t="shared" si="10"/>
        <v>1816690.8925913926</v>
      </c>
      <c r="AR65" s="25">
        <f t="shared" si="10"/>
        <v>1810788.926279831</v>
      </c>
      <c r="AS65" s="25">
        <f t="shared" si="10"/>
        <v>1804207.0050400819</v>
      </c>
    </row>
    <row r="66" spans="3:45" x14ac:dyDescent="0.25">
      <c r="C66" s="25">
        <f t="shared" si="7"/>
        <v>1349558.9343804801</v>
      </c>
      <c r="E66" s="25">
        <f t="shared" si="10"/>
        <v>611753.48795512493</v>
      </c>
      <c r="F66" s="25">
        <f t="shared" si="10"/>
        <v>667167.98424690554</v>
      </c>
      <c r="G66" s="25">
        <f t="shared" si="10"/>
        <v>722957.32918801822</v>
      </c>
      <c r="H66" s="25">
        <f t="shared" si="10"/>
        <v>778802.4332443258</v>
      </c>
      <c r="I66" s="25">
        <f t="shared" si="10"/>
        <v>834405.64687995217</v>
      </c>
      <c r="J66" s="25">
        <f t="shared" si="10"/>
        <v>889492.90788752295</v>
      </c>
      <c r="K66" s="25">
        <f t="shared" si="10"/>
        <v>943815.05569345935</v>
      </c>
      <c r="L66" s="25">
        <f t="shared" si="10"/>
        <v>997148.43622404686</v>
      </c>
      <c r="M66" s="25">
        <f t="shared" si="10"/>
        <v>1049294.9172993372</v>
      </c>
      <c r="N66" s="25">
        <f t="shared" si="10"/>
        <v>1100081.4268532835</v>
      </c>
      <c r="O66" s="25">
        <f t="shared" si="10"/>
        <v>1149359.1161128781</v>
      </c>
      <c r="P66" s="25">
        <f t="shared" si="10"/>
        <v>1197002.2384046172</v>
      </c>
      <c r="Q66" s="25">
        <f t="shared" si="10"/>
        <v>1242906.8223827335</v>
      </c>
      <c r="R66" s="25">
        <f t="shared" si="10"/>
        <v>1286989.2068208279</v>
      </c>
      <c r="S66" s="25">
        <f t="shared" si="10"/>
        <v>1329184.4931014364</v>
      </c>
      <c r="T66" s="25">
        <f t="shared" si="10"/>
        <v>1369444.961437165</v>
      </c>
      <c r="U66" s="25">
        <f t="shared" si="10"/>
        <v>1407738.4878031386</v>
      </c>
      <c r="V66" s="25">
        <f t="shared" si="10"/>
        <v>1444046.9906028428</v>
      </c>
      <c r="W66" s="25">
        <f t="shared" si="10"/>
        <v>1478364.9292165108</v>
      </c>
      <c r="X66" s="25">
        <f t="shared" si="10"/>
        <v>1510697.8707387852</v>
      </c>
      <c r="Y66" s="25">
        <f t="shared" si="10"/>
        <v>1541061.1363208159</v>
      </c>
      <c r="Z66" s="25">
        <f t="shared" si="10"/>
        <v>1569478.5344982427</v>
      </c>
      <c r="AA66" s="25">
        <f t="shared" si="10"/>
        <v>1595981.1856113686</v>
      </c>
      <c r="AB66" s="25">
        <f t="shared" si="10"/>
        <v>1620606.4388095581</v>
      </c>
      <c r="AC66" s="25">
        <f t="shared" si="10"/>
        <v>1643396.8810850414</v>
      </c>
      <c r="AD66" s="25">
        <f t="shared" si="10"/>
        <v>1664399.4362144719</v>
      </c>
      <c r="AE66" s="25">
        <f t="shared" si="10"/>
        <v>1683664.5503223033</v>
      </c>
      <c r="AF66" s="25">
        <f t="shared" si="10"/>
        <v>1701245.459948105</v>
      </c>
      <c r="AG66" s="25">
        <f t="shared" si="10"/>
        <v>1717197.5379389869</v>
      </c>
      <c r="AH66" s="25">
        <f t="shared" si="10"/>
        <v>1731577.7121466801</v>
      </c>
      <c r="AI66" s="25">
        <f t="shared" si="10"/>
        <v>1744443.9517404628</v>
      </c>
      <c r="AJ66" s="25">
        <f t="shared" si="10"/>
        <v>1755854.8159147378</v>
      </c>
      <c r="AK66" s="25">
        <f t="shared" si="10"/>
        <v>1765869.0598418871</v>
      </c>
      <c r="AL66" s="25">
        <f t="shared" si="10"/>
        <v>1774545.2928701893</v>
      </c>
      <c r="AM66" s="25">
        <f t="shared" si="10"/>
        <v>1781941.6841727709</v>
      </c>
      <c r="AN66" s="25">
        <f t="shared" si="10"/>
        <v>1788115.7112979419</v>
      </c>
      <c r="AO66" s="25">
        <f t="shared" si="10"/>
        <v>1793123.9473408633</v>
      </c>
      <c r="AP66" s="25">
        <f t="shared" si="10"/>
        <v>1797021.8827401767</v>
      </c>
      <c r="AQ66" s="25">
        <f t="shared" si="10"/>
        <v>1799863.7779914776</v>
      </c>
      <c r="AR66" s="25">
        <f t="shared" si="10"/>
        <v>1801702.5438571647</v>
      </c>
      <c r="AS66" s="25">
        <f t="shared" si="10"/>
        <v>1802589.6459327627</v>
      </c>
    </row>
    <row r="67" spans="3:45" x14ac:dyDescent="0.25">
      <c r="C67" s="25">
        <f t="shared" si="7"/>
        <v>1019162.3478726549</v>
      </c>
      <c r="E67" s="25">
        <f t="shared" si="10"/>
        <v>356596.81637661444</v>
      </c>
      <c r="F67" s="25">
        <f t="shared" si="10"/>
        <v>398803.46443538321</v>
      </c>
      <c r="G67" s="25">
        <f t="shared" si="10"/>
        <v>442525.97320663423</v>
      </c>
      <c r="H67" s="25">
        <f t="shared" si="10"/>
        <v>487507.69958943292</v>
      </c>
      <c r="I67" s="25">
        <f t="shared" si="10"/>
        <v>533490.94138559594</v>
      </c>
      <c r="J67" s="25">
        <f t="shared" si="10"/>
        <v>580221.22409119981</v>
      </c>
      <c r="K67" s="25">
        <f t="shared" si="10"/>
        <v>627450.92787080794</v>
      </c>
      <c r="L67" s="25">
        <f t="shared" si="10"/>
        <v>674942.26547791588</v>
      </c>
      <c r="M67" s="25">
        <f t="shared" si="10"/>
        <v>722469.64309355954</v>
      </c>
      <c r="N67" s="25">
        <f t="shared" si="10"/>
        <v>769821.45063034119</v>
      </c>
      <c r="O67" s="25">
        <f t="shared" si="10"/>
        <v>816801.3370937783</v>
      </c>
      <c r="P67" s="25">
        <f t="shared" si="10"/>
        <v>863229.03119629365</v>
      </c>
      <c r="Q67" s="25">
        <f t="shared" si="10"/>
        <v>908940.76858773327</v>
      </c>
      <c r="R67" s="25">
        <f t="shared" si="10"/>
        <v>953789.38568847731</v>
      </c>
      <c r="S67" s="25">
        <f t="shared" si="10"/>
        <v>997644.13693874888</v>
      </c>
      <c r="T67" s="25">
        <f t="shared" si="10"/>
        <v>1040390.287929035</v>
      </c>
      <c r="U67" s="25">
        <f t="shared" si="10"/>
        <v>1081928.5318415589</v>
      </c>
      <c r="V67" s="25">
        <f t="shared" si="10"/>
        <v>1122174.2712902674</v>
      </c>
      <c r="W67" s="25">
        <f t="shared" si="10"/>
        <v>1161056.8022773219</v>
      </c>
      <c r="X67" s="25">
        <f t="shared" si="10"/>
        <v>1198518.4317889318</v>
      </c>
      <c r="Y67" s="25">
        <f t="shared" si="10"/>
        <v>1234513.5556677729</v>
      </c>
      <c r="Z67" s="25">
        <f t="shared" si="10"/>
        <v>1269007.7189078729</v>
      </c>
      <c r="AA67" s="25">
        <f t="shared" si="10"/>
        <v>1301976.6764654315</v>
      </c>
      <c r="AB67" s="25">
        <f t="shared" si="10"/>
        <v>1333405.4690820214</v>
      </c>
      <c r="AC67" s="25">
        <f t="shared" si="10"/>
        <v>1363287.5254687839</v>
      </c>
      <c r="AD67" s="25">
        <f t="shared" si="10"/>
        <v>1391623.7994830655</v>
      </c>
      <c r="AE67" s="25">
        <f t="shared" si="10"/>
        <v>1418421.948612202</v>
      </c>
      <c r="AF67" s="25">
        <f t="shared" si="10"/>
        <v>1443695.5581291707</v>
      </c>
      <c r="AG67" s="25">
        <f t="shared" si="10"/>
        <v>1467463.4136640865</v>
      </c>
      <c r="AH67" s="25">
        <f t="shared" si="10"/>
        <v>1489748.8236068697</v>
      </c>
      <c r="AI67" s="25">
        <f t="shared" si="10"/>
        <v>1510578.9916828026</v>
      </c>
      <c r="AJ67" s="25">
        <f t="shared" si="10"/>
        <v>1529984.4391908566</v>
      </c>
      <c r="AK67" s="25">
        <f t="shared" si="10"/>
        <v>1547998.4757313407</v>
      </c>
      <c r="AL67" s="25">
        <f t="shared" si="10"/>
        <v>1564656.7167471545</v>
      </c>
      <c r="AM67" s="25">
        <f t="shared" si="10"/>
        <v>1579996.6458346094</v>
      </c>
      <c r="AN67" s="25">
        <f t="shared" si="10"/>
        <v>1594057.2195237642</v>
      </c>
      <c r="AO67" s="25">
        <f t="shared" si="10"/>
        <v>1606878.5120634208</v>
      </c>
      <c r="AP67" s="25">
        <f t="shared" si="10"/>
        <v>1618501.39765581</v>
      </c>
      <c r="AQ67" s="25">
        <f t="shared" si="10"/>
        <v>1628967.2675557067</v>
      </c>
      <c r="AR67" s="25">
        <f t="shared" si="10"/>
        <v>1638317.7794647911</v>
      </c>
      <c r="AS67" s="25">
        <f t="shared" si="10"/>
        <v>1646594.6367053897</v>
      </c>
    </row>
    <row r="68" spans="3:45" x14ac:dyDescent="0.25">
      <c r="C68" s="25">
        <f t="shared" si="7"/>
        <v>722839.30025896744</v>
      </c>
      <c r="E68" s="25">
        <f t="shared" si="10"/>
        <v>190678.09340786905</v>
      </c>
      <c r="F68" s="25">
        <f t="shared" si="10"/>
        <v>219178.65050137223</v>
      </c>
      <c r="G68" s="25">
        <f t="shared" si="10"/>
        <v>249584.31888343592</v>
      </c>
      <c r="H68" s="25">
        <f t="shared" si="10"/>
        <v>281755.67179470015</v>
      </c>
      <c r="I68" s="25">
        <f t="shared" si="10"/>
        <v>315536.79981113138</v>
      </c>
      <c r="J68" s="25">
        <f t="shared" si="10"/>
        <v>350759.19269977207</v>
      </c>
      <c r="K68" s="25">
        <f t="shared" si="10"/>
        <v>387245.46218247549</v>
      </c>
      <c r="L68" s="25">
        <f t="shared" si="10"/>
        <v>424812.81692283088</v>
      </c>
      <c r="M68" s="25">
        <f t="shared" si="10"/>
        <v>463276.22791104933</v>
      </c>
      <c r="N68" s="25">
        <f t="shared" si="10"/>
        <v>502451.24586790532</v>
      </c>
      <c r="O68" s="25">
        <f t="shared" si="10"/>
        <v>542156.45197086432</v>
      </c>
      <c r="P68" s="25">
        <f t="shared" si="10"/>
        <v>582215.53910885053</v>
      </c>
      <c r="Q68" s="25">
        <f t="shared" si="10"/>
        <v>622459.03320965671</v>
      </c>
      <c r="R68" s="25">
        <f t="shared" si="10"/>
        <v>662725.67330802011</v>
      </c>
      <c r="S68" s="25">
        <f t="shared" si="10"/>
        <v>702863.47535873589</v>
      </c>
      <c r="T68" s="25">
        <f t="shared" si="10"/>
        <v>742730.50879542134</v>
      </c>
      <c r="U68" s="25">
        <f t="shared" si="10"/>
        <v>782195.41692879843</v>
      </c>
      <c r="V68" s="25">
        <f t="shared" si="10"/>
        <v>821137.71287319867</v>
      </c>
      <c r="W68" s="25">
        <f t="shared" si="10"/>
        <v>859447.88214592519</v>
      </c>
      <c r="X68" s="25">
        <f t="shared" si="10"/>
        <v>897027.32171038224</v>
      </c>
      <c r="Y68" s="25">
        <f t="shared" si="10"/>
        <v>933788.14328986348</v>
      </c>
      <c r="Z68" s="25">
        <f t="shared" si="10"/>
        <v>969652.86647480854</v>
      </c>
      <c r="AA68" s="25">
        <f t="shared" si="10"/>
        <v>1004554.0246500069</v>
      </c>
      <c r="AB68" s="25">
        <f t="shared" si="10"/>
        <v>1038433.7042079162</v>
      </c>
      <c r="AC68" s="25">
        <f t="shared" si="10"/>
        <v>1071243.0349870729</v>
      </c>
      <c r="AD68" s="25">
        <f t="shared" si="10"/>
        <v>1102941.647448722</v>
      </c>
      <c r="AE68" s="25">
        <f t="shared" si="10"/>
        <v>1133497.1098281317</v>
      </c>
      <c r="AF68" s="25">
        <f t="shared" si="10"/>
        <v>1162884.3563982227</v>
      </c>
      <c r="AG68" s="25">
        <f t="shared" si="10"/>
        <v>1191085.1160785467</v>
      </c>
      <c r="AH68" s="25">
        <f t="shared" si="10"/>
        <v>1218087.3489167897</v>
      </c>
      <c r="AI68" s="25">
        <f t="shared" si="10"/>
        <v>1243884.6964617341</v>
      </c>
      <c r="AJ68" s="25">
        <f t="shared" si="10"/>
        <v>1268475.9507267768</v>
      </c>
      <c r="AK68" s="25">
        <f t="shared" si="10"/>
        <v>1291864.5453019287</v>
      </c>
      <c r="AL68" s="25">
        <f t="shared" si="10"/>
        <v>1314058.0711949703</v>
      </c>
      <c r="AM68" s="25">
        <f t="shared" si="10"/>
        <v>1335067.8191548623</v>
      </c>
      <c r="AN68" s="25">
        <f t="shared" si="10"/>
        <v>1354908.3495376995</v>
      </c>
      <c r="AO68" s="25">
        <f t="shared" si="10"/>
        <v>1373597.090201888</v>
      </c>
      <c r="AP68" s="25">
        <f t="shared" si="10"/>
        <v>1391153.9624512079</v>
      </c>
      <c r="AQ68" s="25">
        <f t="shared" si="10"/>
        <v>1407601.0346679846</v>
      </c>
      <c r="AR68" s="25">
        <f t="shared" si="10"/>
        <v>1422962.2029814979</v>
      </c>
      <c r="AS68" s="25">
        <f t="shared" si="10"/>
        <v>1437262.8980877493</v>
      </c>
    </row>
    <row r="69" spans="3:45" x14ac:dyDescent="0.25">
      <c r="C69" s="25">
        <f t="shared" si="7"/>
        <v>491320.58352716482</v>
      </c>
      <c r="E69" s="25">
        <f t="shared" si="10"/>
        <v>95438.579387011545</v>
      </c>
      <c r="F69" s="25">
        <f t="shared" si="10"/>
        <v>113013.60937763011</v>
      </c>
      <c r="G69" s="25">
        <f t="shared" si="10"/>
        <v>132350.59151448426</v>
      </c>
      <c r="H69" s="25">
        <f t="shared" si="10"/>
        <v>153418.78871070992</v>
      </c>
      <c r="I69" s="25">
        <f t="shared" si="10"/>
        <v>176166.71926009978</v>
      </c>
      <c r="J69" s="25">
        <f t="shared" si="10"/>
        <v>200524.11656388277</v>
      </c>
      <c r="K69" s="25">
        <f t="shared" si="10"/>
        <v>226404.16768944167</v>
      </c>
      <c r="L69" s="25">
        <f t="shared" si="10"/>
        <v>253705.92011120004</v>
      </c>
      <c r="M69" s="25">
        <f t="shared" si="10"/>
        <v>282316.75904701406</v>
      </c>
      <c r="N69" s="25">
        <f t="shared" si="10"/>
        <v>312114.87271236646</v>
      </c>
      <c r="O69" s="25">
        <f t="shared" si="10"/>
        <v>342971.63827558397</v>
      </c>
      <c r="P69" s="25">
        <f t="shared" si="10"/>
        <v>374753.8763439309</v>
      </c>
      <c r="Q69" s="25">
        <f t="shared" si="10"/>
        <v>407325.93577413948</v>
      </c>
      <c r="R69" s="25">
        <f t="shared" si="10"/>
        <v>440551.58306456252</v>
      </c>
      <c r="S69" s="25">
        <f t="shared" si="10"/>
        <v>474295.6813340332</v>
      </c>
      <c r="T69" s="25">
        <f t="shared" si="10"/>
        <v>508425.65286240709</v>
      </c>
      <c r="U69" s="25">
        <f t="shared" si="10"/>
        <v>542812.72640844411</v>
      </c>
      <c r="V69" s="25">
        <f t="shared" si="10"/>
        <v>577332.97615375568</v>
      </c>
      <c r="W69" s="25">
        <f t="shared" si="10"/>
        <v>611868.16331434995</v>
      </c>
      <c r="X69" s="25">
        <f t="shared" si="10"/>
        <v>646306.39440215786</v>
      </c>
      <c r="Y69" s="25">
        <f t="shared" si="10"/>
        <v>680542.61200184375</v>
      </c>
      <c r="Z69" s="25">
        <f t="shared" si="10"/>
        <v>714478.93494098098</v>
      </c>
      <c r="AA69" s="25">
        <f t="shared" si="10"/>
        <v>748024.8650482255</v>
      </c>
      <c r="AB69" s="25">
        <f t="shared" si="10"/>
        <v>781097.37747026305</v>
      </c>
      <c r="AC69" s="25">
        <f t="shared" si="10"/>
        <v>813620.9108899479</v>
      </c>
      <c r="AD69" s="25">
        <f t="shared" si="10"/>
        <v>845527.27307076671</v>
      </c>
      <c r="AE69" s="25">
        <f t="shared" si="10"/>
        <v>876755.4760420837</v>
      </c>
      <c r="AF69" s="25">
        <f t="shared" si="10"/>
        <v>907251.51401422312</v>
      </c>
      <c r="AG69" s="25">
        <f t="shared" si="10"/>
        <v>936968.09583311866</v>
      </c>
      <c r="AH69" s="25">
        <f t="shared" si="10"/>
        <v>965864.34250004252</v>
      </c>
      <c r="AI69" s="25">
        <f t="shared" si="10"/>
        <v>993905.4590273553</v>
      </c>
      <c r="AJ69" s="25">
        <f t="shared" si="10"/>
        <v>1021062.388703273</v>
      </c>
      <c r="AK69" s="25">
        <f t="shared" si="10"/>
        <v>1047311.4567143784</v>
      </c>
      <c r="AL69" s="25">
        <f t="shared" si="10"/>
        <v>1072634.0090351228</v>
      </c>
      <c r="AM69" s="25">
        <f t="shared" si="10"/>
        <v>1097016.0515453392</v>
      </c>
      <c r="AN69" s="25">
        <f t="shared" si="10"/>
        <v>1120447.8934808108</v>
      </c>
      <c r="AO69" s="25">
        <f t="shared" si="10"/>
        <v>1142923.7985583802</v>
      </c>
      <c r="AP69" s="25">
        <f t="shared" si="10"/>
        <v>1164441.6464414247</v>
      </c>
      <c r="AQ69" s="25">
        <f t="shared" si="10"/>
        <v>1185002.6066201637</v>
      </c>
      <c r="AR69" s="25">
        <f t="shared" si="10"/>
        <v>1204610.8262677183</v>
      </c>
      <c r="AS69" s="25">
        <f t="shared" si="10"/>
        <v>1223273.1331912875</v>
      </c>
    </row>
    <row r="70" spans="3:45" x14ac:dyDescent="0.25">
      <c r="C70" s="25">
        <f t="shared" si="7"/>
        <v>320500.7120697053</v>
      </c>
      <c r="E70" s="25">
        <f t="shared" si="10"/>
        <v>44777.773398531157</v>
      </c>
      <c r="F70" s="25">
        <f t="shared" si="10"/>
        <v>54748.475392195243</v>
      </c>
      <c r="G70" s="25">
        <f t="shared" si="10"/>
        <v>66081.550348882607</v>
      </c>
      <c r="H70" s="25">
        <f t="shared" si="10"/>
        <v>78816.086704943387</v>
      </c>
      <c r="I70" s="25">
        <f t="shared" si="10"/>
        <v>92974.615252782183</v>
      </c>
      <c r="J70" s="25">
        <f t="shared" si="10"/>
        <v>108563.06398590493</v>
      </c>
      <c r="K70" s="25">
        <f t="shared" si="10"/>
        <v>125571.15012889933</v>
      </c>
      <c r="L70" s="25">
        <f t="shared" si="10"/>
        <v>143973.14510439904</v>
      </c>
      <c r="M70" s="25">
        <f t="shared" si="10"/>
        <v>163728.94280978892</v>
      </c>
      <c r="N70" s="25">
        <f t="shared" si="10"/>
        <v>184785.36073169517</v>
      </c>
      <c r="O70" s="25">
        <f t="shared" si="10"/>
        <v>207077.60611159864</v>
      </c>
      <c r="P70" s="25">
        <f t="shared" si="10"/>
        <v>230530.8446167114</v>
      </c>
      <c r="Q70" s="25">
        <f t="shared" si="10"/>
        <v>255061.81588793558</v>
      </c>
      <c r="R70" s="25">
        <f t="shared" si="10"/>
        <v>280580.44818268361</v>
      </c>
      <c r="S70" s="25">
        <f t="shared" si="10"/>
        <v>306991.43250053283</v>
      </c>
      <c r="T70" s="25">
        <f t="shared" si="10"/>
        <v>334195.72461220395</v>
      </c>
      <c r="U70" s="25">
        <f t="shared" si="10"/>
        <v>362091.95097508066</v>
      </c>
      <c r="V70" s="25">
        <f t="shared" si="10"/>
        <v>390577.70139175153</v>
      </c>
      <c r="W70" s="25">
        <f t="shared" si="10"/>
        <v>419550.69732479466</v>
      </c>
      <c r="X70" s="25">
        <f t="shared" si="10"/>
        <v>448909.82996740506</v>
      </c>
      <c r="Y70" s="25">
        <f t="shared" si="10"/>
        <v>478556.06648612686</v>
      </c>
      <c r="Z70" s="25">
        <f t="shared" si="10"/>
        <v>508393.22633895039</v>
      </c>
      <c r="AA70" s="25">
        <f t="shared" si="10"/>
        <v>538328.63229488663</v>
      </c>
      <c r="AB70" s="25">
        <f t="shared" si="10"/>
        <v>568273.64282086364</v>
      </c>
      <c r="AC70" s="25">
        <f t="shared" si="10"/>
        <v>598144.0739461442</v>
      </c>
      <c r="AD70" s="25">
        <f t="shared" si="10"/>
        <v>627860.51965225127</v>
      </c>
      <c r="AE70" s="25">
        <f t="shared" si="10"/>
        <v>657348.58035335492</v>
      </c>
      <c r="AF70" s="25">
        <f t="shared" si="10"/>
        <v>686539.00920720887</v>
      </c>
      <c r="AG70" s="25">
        <f t="shared" si="10"/>
        <v>715367.78590229922</v>
      </c>
      <c r="AH70" s="25">
        <f t="shared" si="10"/>
        <v>743776.12726529618</v>
      </c>
      <c r="AI70" s="25">
        <f t="shared" si="10"/>
        <v>771710.44357916131</v>
      </c>
      <c r="AJ70" s="25">
        <f t="shared" si="10"/>
        <v>799122.24894203071</v>
      </c>
      <c r="AK70" s="25">
        <f t="shared" si="10"/>
        <v>825968.03336819971</v>
      </c>
      <c r="AL70" s="25">
        <f t="shared" si="10"/>
        <v>852209.1036664386</v>
      </c>
      <c r="AM70" s="25">
        <f t="shared" si="10"/>
        <v>877811.39945166651</v>
      </c>
      <c r="AN70" s="25">
        <f t="shared" si="10"/>
        <v>902745.28997309203</v>
      </c>
      <c r="AO70" s="25">
        <f t="shared" si="10"/>
        <v>926985.35678911558</v>
      </c>
      <c r="AP70" s="25">
        <f t="shared" si="10"/>
        <v>950510.16669780319</v>
      </c>
      <c r="AQ70" s="25">
        <f t="shared" si="10"/>
        <v>973302.03874770622</v>
      </c>
      <c r="AR70" s="25">
        <f t="shared" si="10"/>
        <v>995346.80861266679</v>
      </c>
      <c r="AS70" s="25">
        <f t="shared" si="10"/>
        <v>1016633.5931177702</v>
      </c>
    </row>
    <row r="71" spans="3:45" x14ac:dyDescent="0.25">
      <c r="C71" s="25">
        <f t="shared" si="7"/>
        <v>200794.94679507372</v>
      </c>
      <c r="E71" s="25">
        <f t="shared" si="10"/>
        <v>19707.646768935057</v>
      </c>
      <c r="F71" s="25">
        <f t="shared" si="10"/>
        <v>24936.791360309213</v>
      </c>
      <c r="G71" s="25">
        <f t="shared" si="10"/>
        <v>31088.434188705098</v>
      </c>
      <c r="H71" s="25">
        <f t="shared" si="10"/>
        <v>38229.641560463439</v>
      </c>
      <c r="I71" s="25">
        <f t="shared" si="10"/>
        <v>46418.408039517708</v>
      </c>
      <c r="J71" s="25">
        <f t="shared" si="10"/>
        <v>55702.437785188231</v>
      </c>
      <c r="K71" s="25">
        <f t="shared" si="10"/>
        <v>66118.263518730091</v>
      </c>
      <c r="L71" s="25">
        <f t="shared" si="10"/>
        <v>77690.703143983614</v>
      </c>
      <c r="M71" s="25">
        <f t="shared" si="10"/>
        <v>90432.639311155406</v>
      </c>
      <c r="N71" s="25">
        <f t="shared" ref="N71:AS71" si="11">(($B41+$B40)/2)*(N41)*$C$3</f>
        <v>104345.09583625334</v>
      </c>
      <c r="O71" s="25">
        <f t="shared" si="11"/>
        <v>119417.57684892022</v>
      </c>
      <c r="P71" s="25">
        <f t="shared" si="11"/>
        <v>135628.62958802562</v>
      </c>
      <c r="Q71" s="25">
        <f t="shared" si="11"/>
        <v>152946.58950257412</v>
      </c>
      <c r="R71" s="25">
        <f t="shared" si="11"/>
        <v>171330.4662779989</v>
      </c>
      <c r="S71" s="25">
        <f t="shared" si="11"/>
        <v>190730.93110718773</v>
      </c>
      <c r="T71" s="25">
        <f t="shared" si="11"/>
        <v>211091.36849523592</v>
      </c>
      <c r="U71" s="25">
        <f t="shared" si="11"/>
        <v>232348.9597055034</v>
      </c>
      <c r="V71" s="25">
        <f t="shared" si="11"/>
        <v>254435.76926100467</v>
      </c>
      <c r="W71" s="25">
        <f t="shared" si="11"/>
        <v>277279.81041321944</v>
      </c>
      <c r="X71" s="25">
        <f t="shared" si="11"/>
        <v>300806.0699493484</v>
      </c>
      <c r="Y71" s="25">
        <f t="shared" si="11"/>
        <v>324937.47695681389</v>
      </c>
      <c r="Z71" s="25">
        <f t="shared" si="11"/>
        <v>349595.80408243393</v>
      </c>
      <c r="AA71" s="25">
        <f t="shared" si="11"/>
        <v>374702.49333860417</v>
      </c>
      <c r="AB71" s="25">
        <f t="shared" si="11"/>
        <v>400179.4015818219</v>
      </c>
      <c r="AC71" s="25">
        <f t="shared" si="11"/>
        <v>425949.46341009671</v>
      </c>
      <c r="AD71" s="25">
        <f t="shared" si="11"/>
        <v>451937.27140553144</v>
      </c>
      <c r="AE71" s="25">
        <f t="shared" si="11"/>
        <v>478069.57541236439</v>
      </c>
      <c r="AF71" s="25">
        <f t="shared" si="11"/>
        <v>504275.70392377354</v>
      </c>
      <c r="AG71" s="25">
        <f t="shared" si="11"/>
        <v>530487.91169334319</v>
      </c>
      <c r="AH71" s="25">
        <f t="shared" si="11"/>
        <v>556641.65843215317</v>
      </c>
      <c r="AI71" s="25">
        <f t="shared" si="11"/>
        <v>582675.82394243975</v>
      </c>
      <c r="AJ71" s="25">
        <f t="shared" si="11"/>
        <v>608532.86531510565</v>
      </c>
      <c r="AK71" s="25">
        <f t="shared" si="11"/>
        <v>634158.92191881291</v>
      </c>
      <c r="AL71" s="25">
        <f t="shared" si="11"/>
        <v>659503.87386814482</v>
      </c>
      <c r="AM71" s="25">
        <f t="shared" si="11"/>
        <v>684521.35950747703</v>
      </c>
      <c r="AN71" s="25">
        <f t="shared" si="11"/>
        <v>709168.75721342245</v>
      </c>
      <c r="AO71" s="25">
        <f t="shared" si="11"/>
        <v>733407.13652442128</v>
      </c>
      <c r="AP71" s="25">
        <f t="shared" si="11"/>
        <v>757201.18327074277</v>
      </c>
      <c r="AQ71" s="25">
        <f t="shared" si="11"/>
        <v>780519.10301827244</v>
      </c>
      <c r="AR71" s="25">
        <f t="shared" si="11"/>
        <v>803332.50676739262</v>
      </c>
      <c r="AS71" s="25">
        <f t="shared" si="11"/>
        <v>825616.28247482528</v>
      </c>
    </row>
    <row r="72" spans="3:45" x14ac:dyDescent="0.25">
      <c r="C72" s="25">
        <f t="shared" si="7"/>
        <v>120891.37067838447</v>
      </c>
      <c r="E72" s="25">
        <f t="shared" ref="E72:AS78" si="12">(($B42+$B41)/2)*(E42)*$C$3</f>
        <v>8141.4028185317065</v>
      </c>
      <c r="F72" s="25">
        <f t="shared" si="12"/>
        <v>10685.501587484723</v>
      </c>
      <c r="G72" s="25">
        <f t="shared" si="12"/>
        <v>13789.241596170197</v>
      </c>
      <c r="H72" s="25">
        <f t="shared" si="12"/>
        <v>17518.35436872502</v>
      </c>
      <c r="I72" s="25">
        <f t="shared" si="12"/>
        <v>21936.137551808006</v>
      </c>
      <c r="J72" s="25">
        <f t="shared" si="12"/>
        <v>27102.024114408563</v>
      </c>
      <c r="K72" s="25">
        <f t="shared" si="12"/>
        <v>33070.28540055397</v>
      </c>
      <c r="L72" s="25">
        <f t="shared" si="12"/>
        <v>39888.907396722767</v>
      </c>
      <c r="M72" s="25">
        <f t="shared" si="12"/>
        <v>47598.667305964518</v>
      </c>
      <c r="N72" s="25">
        <f t="shared" si="12"/>
        <v>56232.425650692014</v>
      </c>
      <c r="O72" s="25">
        <f t="shared" si="12"/>
        <v>65814.638333679308</v>
      </c>
      <c r="P72" s="25">
        <f t="shared" si="12"/>
        <v>76361.083816656319</v>
      </c>
      <c r="Q72" s="25">
        <f t="shared" si="12"/>
        <v>87878.793064344645</v>
      </c>
      <c r="R72" s="25">
        <f t="shared" si="12"/>
        <v>100366.16421245855</v>
      </c>
      <c r="S72" s="25">
        <f t="shared" si="12"/>
        <v>113813.23998424485</v>
      </c>
      <c r="T72" s="25">
        <f t="shared" si="12"/>
        <v>128202.1235423756</v>
      </c>
      <c r="U72" s="25">
        <f t="shared" si="12"/>
        <v>143507.50750691208</v>
      </c>
      <c r="V72" s="25">
        <f t="shared" si="12"/>
        <v>159697.291053547</v>
      </c>
      <c r="W72" s="25">
        <f t="shared" si="12"/>
        <v>176733.26108384129</v>
      </c>
      <c r="X72" s="25">
        <f t="shared" si="12"/>
        <v>194571.81519660642</v>
      </c>
      <c r="Y72" s="25">
        <f t="shared" si="12"/>
        <v>213164.70637579364</v>
      </c>
      <c r="Z72" s="25">
        <f t="shared" si="12"/>
        <v>232459.79176299003</v>
      </c>
      <c r="AA72" s="25">
        <f t="shared" si="12"/>
        <v>252401.77045014533</v>
      </c>
      <c r="AB72" s="25">
        <f t="shared" si="12"/>
        <v>272932.89779043104</v>
      </c>
      <c r="AC72" s="25">
        <f t="shared" si="12"/>
        <v>293993.66619020473</v>
      </c>
      <c r="AD72" s="25">
        <f t="shared" si="12"/>
        <v>315523.44464737258</v>
      </c>
      <c r="AE72" s="25">
        <f t="shared" si="12"/>
        <v>337461.0713973869</v>
      </c>
      <c r="AF72" s="25">
        <f t="shared" si="12"/>
        <v>359745.39589232003</v>
      </c>
      <c r="AG72" s="25">
        <f t="shared" si="12"/>
        <v>382315.76796060632</v>
      </c>
      <c r="AH72" s="25">
        <f t="shared" si="12"/>
        <v>405112.47337586293</v>
      </c>
      <c r="AI72" s="25">
        <f t="shared" si="12"/>
        <v>428077.11621200608</v>
      </c>
      <c r="AJ72" s="25">
        <f t="shared" si="12"/>
        <v>451152.94929364225</v>
      </c>
      <c r="AK72" s="25">
        <f t="shared" si="12"/>
        <v>474285.154784557</v>
      </c>
      <c r="AL72" s="25">
        <f t="shared" si="12"/>
        <v>497421.07751348254</v>
      </c>
      <c r="AM72" s="25">
        <f t="shared" si="12"/>
        <v>520510.41403751966</v>
      </c>
      <c r="AN72" s="25">
        <f t="shared" si="12"/>
        <v>543505.36071066116</v>
      </c>
      <c r="AO72" s="25">
        <f t="shared" si="12"/>
        <v>566360.72417843901</v>
      </c>
      <c r="AP72" s="25">
        <f t="shared" si="12"/>
        <v>589033.99777947704</v>
      </c>
      <c r="AQ72" s="25">
        <f t="shared" si="12"/>
        <v>611485.40731745143</v>
      </c>
      <c r="AR72" s="25">
        <f t="shared" si="12"/>
        <v>633677.92958905885</v>
      </c>
      <c r="AS72" s="25">
        <f t="shared" si="12"/>
        <v>655577.28692866291</v>
      </c>
    </row>
    <row r="73" spans="3:45" x14ac:dyDescent="0.25">
      <c r="C73" s="25">
        <f t="shared" si="7"/>
        <v>69979.330420907441</v>
      </c>
      <c r="E73" s="25">
        <f t="shared" si="12"/>
        <v>3158.4103182248623</v>
      </c>
      <c r="F73" s="25">
        <f t="shared" si="12"/>
        <v>4309.7073895261674</v>
      </c>
      <c r="G73" s="25">
        <f t="shared" si="12"/>
        <v>5769.2270426482264</v>
      </c>
      <c r="H73" s="25">
        <f t="shared" si="12"/>
        <v>7587.6447736690398</v>
      </c>
      <c r="I73" s="25">
        <f t="shared" si="12"/>
        <v>9817.1874591679534</v>
      </c>
      <c r="J73" s="25">
        <f t="shared" si="12"/>
        <v>12510.586046653867</v>
      </c>
      <c r="K73" s="25">
        <f t="shared" si="12"/>
        <v>15719.995336103479</v>
      </c>
      <c r="L73" s="25">
        <f t="shared" si="12"/>
        <v>19495.923988304367</v>
      </c>
      <c r="M73" s="25">
        <f t="shared" si="12"/>
        <v>23886.213809599711</v>
      </c>
      <c r="N73" s="25">
        <f t="shared" si="12"/>
        <v>28935.10157443997</v>
      </c>
      <c r="O73" s="25">
        <f t="shared" si="12"/>
        <v>34682.389827481566</v>
      </c>
      <c r="P73" s="25">
        <f t="shared" si="12"/>
        <v>41162.745867213147</v>
      </c>
      <c r="Q73" s="25">
        <f t="shared" si="12"/>
        <v>48405.140964971339</v>
      </c>
      <c r="R73" s="25">
        <f t="shared" si="12"/>
        <v>56432.435213845114</v>
      </c>
      <c r="S73" s="25">
        <f t="shared" si="12"/>
        <v>65261.107509154775</v>
      </c>
      <c r="T73" s="25">
        <f t="shared" si="12"/>
        <v>74901.125205027187</v>
      </c>
      <c r="U73" s="25">
        <f t="shared" si="12"/>
        <v>85355.944044050848</v>
      </c>
      <c r="V73" s="25">
        <f t="shared" si="12"/>
        <v>96622.626018431911</v>
      </c>
      <c r="W73" s="25">
        <f t="shared" si="12"/>
        <v>108692.06083339792</v>
      </c>
      <c r="X73" s="25">
        <f t="shared" si="12"/>
        <v>121549.27551097488</v>
      </c>
      <c r="Y73" s="25">
        <f t="shared" si="12"/>
        <v>135173.81627608897</v>
      </c>
      <c r="Z73" s="25">
        <f t="shared" si="12"/>
        <v>149540.18707791084</v>
      </c>
      <c r="AA73" s="25">
        <f t="shared" si="12"/>
        <v>164618.32978921142</v>
      </c>
      <c r="AB73" s="25">
        <f t="shared" si="12"/>
        <v>180374.1321727082</v>
      </c>
      <c r="AC73" s="25">
        <f t="shared" si="12"/>
        <v>196769.95099621729</v>
      </c>
      <c r="AD73" s="25">
        <f t="shared" si="12"/>
        <v>213765.13912181227</v>
      </c>
      <c r="AE73" s="25">
        <f t="shared" si="12"/>
        <v>231316.56690747762</v>
      </c>
      <c r="AF73" s="25">
        <f t="shared" si="12"/>
        <v>249379.12977843496</v>
      </c>
      <c r="AG73" s="25">
        <f t="shared" si="12"/>
        <v>267906.23529827676</v>
      </c>
      <c r="AH73" s="25">
        <f t="shared" si="12"/>
        <v>286850.26446023193</v>
      </c>
      <c r="AI73" s="25">
        <f t="shared" si="12"/>
        <v>306163.00320037559</v>
      </c>
      <c r="AJ73" s="25">
        <f t="shared" si="12"/>
        <v>325796.04129089403</v>
      </c>
      <c r="AK73" s="25">
        <f t="shared" si="12"/>
        <v>345701.13679443806</v>
      </c>
      <c r="AL73" s="25">
        <f t="shared" si="12"/>
        <v>365830.54514834599</v>
      </c>
      <c r="AM73" s="25">
        <f t="shared" si="12"/>
        <v>386137.31270249665</v>
      </c>
      <c r="AN73" s="25">
        <f t="shared" si="12"/>
        <v>406575.53516341595</v>
      </c>
      <c r="AO73" s="25">
        <f t="shared" si="12"/>
        <v>427100.58190883283</v>
      </c>
      <c r="AP73" s="25">
        <f t="shared" si="12"/>
        <v>447669.28754135483</v>
      </c>
      <c r="AQ73" s="25">
        <f t="shared" si="12"/>
        <v>468240.11235851742</v>
      </c>
      <c r="AR73" s="25">
        <f t="shared" si="12"/>
        <v>488773.27364071802</v>
      </c>
      <c r="AS73" s="25">
        <f t="shared" si="12"/>
        <v>509230.84980954486</v>
      </c>
    </row>
    <row r="74" spans="3:45" x14ac:dyDescent="0.25">
      <c r="C74" s="25">
        <f t="shared" si="7"/>
        <v>38963.130383765121</v>
      </c>
      <c r="E74" s="25">
        <f t="shared" si="12"/>
        <v>1151.1176072490859</v>
      </c>
      <c r="F74" s="25">
        <f t="shared" si="12"/>
        <v>1636.7271753147695</v>
      </c>
      <c r="G74" s="25">
        <f t="shared" si="12"/>
        <v>2277.7591012493881</v>
      </c>
      <c r="H74" s="25">
        <f t="shared" si="12"/>
        <v>3107.5529735474029</v>
      </c>
      <c r="I74" s="25">
        <f t="shared" si="12"/>
        <v>4162.4433597704246</v>
      </c>
      <c r="J74" s="25">
        <f t="shared" si="12"/>
        <v>5481.2468417952596</v>
      </c>
      <c r="K74" s="25">
        <f t="shared" si="12"/>
        <v>7104.6431747008355</v>
      </c>
      <c r="L74" s="25">
        <f t="shared" si="12"/>
        <v>9074.4760526011924</v>
      </c>
      <c r="M74" s="25">
        <f t="shared" si="12"/>
        <v>11433.001623326592</v>
      </c>
      <c r="N74" s="25">
        <f t="shared" si="12"/>
        <v>14222.113611294299</v>
      </c>
      <c r="O74" s="25">
        <f t="shared" si="12"/>
        <v>17482.572913727519</v>
      </c>
      <c r="P74" s="25">
        <f t="shared" si="12"/>
        <v>21253.267150253185</v>
      </c>
      <c r="Q74" s="25">
        <f t="shared" si="12"/>
        <v>25570.522236875993</v>
      </c>
      <c r="R74" s="25">
        <f t="shared" si="12"/>
        <v>30467.483990559267</v>
      </c>
      <c r="S74" s="25">
        <f t="shared" si="12"/>
        <v>35973.583392547967</v>
      </c>
      <c r="T74" s="25">
        <f t="shared" si="12"/>
        <v>42114.09474053773</v>
      </c>
      <c r="U74" s="25">
        <f t="shared" si="12"/>
        <v>48909.791737713298</v>
      </c>
      <c r="V74" s="25">
        <f t="shared" si="12"/>
        <v>56376.702774119243</v>
      </c>
      <c r="W74" s="25">
        <f t="shared" si="12"/>
        <v>64525.963368240758</v>
      </c>
      <c r="X74" s="25">
        <f t="shared" si="12"/>
        <v>73363.761016566918</v>
      </c>
      <c r="Y74" s="25">
        <f t="shared" si="12"/>
        <v>82891.365565196596</v>
      </c>
      <c r="Z74" s="25">
        <f t="shared" si="12"/>
        <v>93105.236654856359</v>
      </c>
      <c r="AA74" s="25">
        <f t="shared" si="12"/>
        <v>103997.19875836902</v>
      </c>
      <c r="AB74" s="25">
        <f t="shared" si="12"/>
        <v>115554.67377009838</v>
      </c>
      <c r="AC74" s="25">
        <f t="shared" si="12"/>
        <v>127760.96095362573</v>
      </c>
      <c r="AD74" s="25">
        <f t="shared" si="12"/>
        <v>140595.55423544455</v>
      </c>
      <c r="AE74" s="25">
        <f t="shared" si="12"/>
        <v>154034.48728002713</v>
      </c>
      <c r="AF74" s="25">
        <f t="shared" si="12"/>
        <v>168050.69742822694</v>
      </c>
      <c r="AG74" s="25">
        <f t="shared" si="12"/>
        <v>182614.4003677702</v>
      </c>
      <c r="AH74" s="25">
        <f t="shared" si="12"/>
        <v>197693.46827924499</v>
      </c>
      <c r="AI74" s="25">
        <f t="shared" si="12"/>
        <v>213253.80511876295</v>
      </c>
      <c r="AJ74" s="25">
        <f t="shared" si="12"/>
        <v>229259.7136239667</v>
      </c>
      <c r="AK74" s="25">
        <f t="shared" si="12"/>
        <v>245674.24953371831</v>
      </c>
      <c r="AL74" s="25">
        <f t="shared" si="12"/>
        <v>262459.55937249027</v>
      </c>
      <c r="AM74" s="25">
        <f t="shared" si="12"/>
        <v>279577.19895199459</v>
      </c>
      <c r="AN74" s="25">
        <f t="shared" si="12"/>
        <v>296988.43047513533</v>
      </c>
      <c r="AO74" s="25">
        <f t="shared" si="12"/>
        <v>314654.49678416172</v>
      </c>
      <c r="AP74" s="25">
        <f t="shared" si="12"/>
        <v>332536.87187428708</v>
      </c>
      <c r="AQ74" s="25">
        <f t="shared" si="12"/>
        <v>350597.48729579657</v>
      </c>
      <c r="AR74" s="25">
        <f t="shared" si="12"/>
        <v>368798.93449464976</v>
      </c>
      <c r="AS74" s="25">
        <f t="shared" si="12"/>
        <v>387104.643497782</v>
      </c>
    </row>
    <row r="75" spans="3:45" x14ac:dyDescent="0.25">
      <c r="C75" s="25">
        <f t="shared" si="7"/>
        <v>20873.583047854048</v>
      </c>
      <c r="E75" s="25">
        <f t="shared" si="12"/>
        <v>394.27711353270388</v>
      </c>
      <c r="F75" s="25">
        <f t="shared" si="12"/>
        <v>585.5034095111123</v>
      </c>
      <c r="G75" s="25">
        <f t="shared" si="12"/>
        <v>848.90665526874182</v>
      </c>
      <c r="H75" s="25">
        <f t="shared" si="12"/>
        <v>1203.8631196013182</v>
      </c>
      <c r="I75" s="25">
        <f t="shared" si="12"/>
        <v>1672.6040198694836</v>
      </c>
      <c r="J75" s="25">
        <f t="shared" si="12"/>
        <v>2280.1116678983167</v>
      </c>
      <c r="K75" s="25">
        <f t="shared" si="12"/>
        <v>3053.914219606635</v>
      </c>
      <c r="L75" s="25">
        <f t="shared" si="12"/>
        <v>4023.7844325897809</v>
      </c>
      <c r="M75" s="25">
        <f t="shared" si="12"/>
        <v>5221.3527446777789</v>
      </c>
      <c r="N75" s="25">
        <f t="shared" si="12"/>
        <v>6679.6489113789412</v>
      </c>
      <c r="O75" s="25">
        <f t="shared" si="12"/>
        <v>8432.5892113416412</v>
      </c>
      <c r="P75" s="25">
        <f t="shared" si="12"/>
        <v>10514.427798513749</v>
      </c>
      <c r="Q75" s="25">
        <f t="shared" si="12"/>
        <v>12959.19120172258</v>
      </c>
      <c r="R75" s="25">
        <f t="shared" si="12"/>
        <v>15800.114377824524</v>
      </c>
      <c r="S75" s="25">
        <f t="shared" si="12"/>
        <v>19069.09529384632</v>
      </c>
      <c r="T75" s="25">
        <f t="shared" si="12"/>
        <v>22796.182952331426</v>
      </c>
      <c r="U75" s="25">
        <f t="shared" si="12"/>
        <v>27009.1112912965</v>
      </c>
      <c r="V75" s="25">
        <f t="shared" si="12"/>
        <v>31732.888681856111</v>
      </c>
      <c r="W75" s="25">
        <f t="shared" si="12"/>
        <v>36989.449985717642</v>
      </c>
      <c r="X75" s="25">
        <f t="shared" si="12"/>
        <v>42797.375462732263</v>
      </c>
      <c r="Y75" s="25">
        <f t="shared" si="12"/>
        <v>49171.678345656474</v>
      </c>
      <c r="Z75" s="25">
        <f t="shared" si="12"/>
        <v>56123.660701739405</v>
      </c>
      <c r="AA75" s="25">
        <f t="shared" si="12"/>
        <v>63660.835326290478</v>
      </c>
      <c r="AB75" s="25">
        <f t="shared" si="12"/>
        <v>71786.909884166278</v>
      </c>
      <c r="AC75" s="25">
        <f t="shared" si="12"/>
        <v>80501.828331426936</v>
      </c>
      <c r="AD75" s="25">
        <f t="shared" si="12"/>
        <v>89801.863796806341</v>
      </c>
      <c r="AE75" s="25">
        <f t="shared" si="12"/>
        <v>99679.756553538318</v>
      </c>
      <c r="AF75" s="25">
        <f t="shared" si="12"/>
        <v>110124.89043253085</v>
      </c>
      <c r="AG75" s="25">
        <f t="shared" si="12"/>
        <v>121123.50097919906</v>
      </c>
      <c r="AH75" s="25">
        <f t="shared" si="12"/>
        <v>132658.90879848925</v>
      </c>
      <c r="AI75" s="25">
        <f t="shared" si="12"/>
        <v>144711.77182690229</v>
      </c>
      <c r="AJ75" s="25">
        <f t="shared" si="12"/>
        <v>157260.3506797282</v>
      </c>
      <c r="AK75" s="25">
        <f t="shared" si="12"/>
        <v>170280.78171303362</v>
      </c>
      <c r="AL75" s="25">
        <f t="shared" si="12"/>
        <v>183747.35298382526</v>
      </c>
      <c r="AM75" s="25">
        <f t="shared" si="12"/>
        <v>197632.77886325243</v>
      </c>
      <c r="AN75" s="25">
        <f t="shared" si="12"/>
        <v>211908.46963565436</v>
      </c>
      <c r="AO75" s="25">
        <f t="shared" si="12"/>
        <v>226544.79298440693</v>
      </c>
      <c r="AP75" s="25">
        <f t="shared" si="12"/>
        <v>241511.32481030331</v>
      </c>
      <c r="AQ75" s="25">
        <f t="shared" si="12"/>
        <v>256777.08734056077</v>
      </c>
      <c r="AR75" s="25">
        <f t="shared" si="12"/>
        <v>272310.77295945527</v>
      </c>
      <c r="AS75" s="25">
        <f t="shared" si="12"/>
        <v>288080.95262090821</v>
      </c>
    </row>
    <row r="76" spans="3:45" x14ac:dyDescent="0.25">
      <c r="C76" s="25">
        <f t="shared" si="7"/>
        <v>5381.4130753357167</v>
      </c>
      <c r="E76" s="25">
        <f t="shared" si="12"/>
        <v>63.476146692267307</v>
      </c>
      <c r="F76" s="25">
        <f t="shared" si="12"/>
        <v>98.674217086642813</v>
      </c>
      <c r="G76" s="25">
        <f t="shared" si="12"/>
        <v>149.37250542084612</v>
      </c>
      <c r="H76" s="25">
        <f t="shared" si="12"/>
        <v>220.63752068204766</v>
      </c>
      <c r="I76" s="25">
        <f t="shared" si="12"/>
        <v>318.57978772261708</v>
      </c>
      <c r="J76" s="25">
        <f t="shared" si="12"/>
        <v>450.40657062167975</v>
      </c>
      <c r="K76" s="25">
        <f t="shared" si="12"/>
        <v>624.4432070185768</v>
      </c>
      <c r="L76" s="25">
        <f t="shared" si="12"/>
        <v>850.11983377075944</v>
      </c>
      <c r="M76" s="25">
        <f t="shared" si="12"/>
        <v>1137.9221282390417</v>
      </c>
      <c r="N76" s="25">
        <f t="shared" si="12"/>
        <v>1499.3065549348451</v>
      </c>
      <c r="O76" s="25">
        <f t="shared" si="12"/>
        <v>1946.5823515951254</v>
      </c>
      <c r="P76" s="25">
        <f t="shared" si="12"/>
        <v>2492.7639989477843</v>
      </c>
      <c r="Q76" s="25">
        <f t="shared" si="12"/>
        <v>3151.3991154641576</v>
      </c>
      <c r="R76" s="25">
        <f t="shared" si="12"/>
        <v>3936.3775595685156</v>
      </c>
      <c r="S76" s="25">
        <f t="shared" si="12"/>
        <v>4861.7279972826282</v>
      </c>
      <c r="T76" s="25">
        <f t="shared" si="12"/>
        <v>5941.4083204732251</v>
      </c>
      <c r="U76" s="25">
        <f t="shared" si="12"/>
        <v>7189.0961185190181</v>
      </c>
      <c r="V76" s="25">
        <f t="shared" si="12"/>
        <v>8617.984966339267</v>
      </c>
      <c r="W76" s="25">
        <f t="shared" si="12"/>
        <v>10240.591653591478</v>
      </c>
      <c r="X76" s="25">
        <f t="shared" si="12"/>
        <v>12068.578704340371</v>
      </c>
      <c r="Y76" s="25">
        <f t="shared" si="12"/>
        <v>14112.59568122583</v>
      </c>
      <c r="Z76" s="25">
        <f t="shared" si="12"/>
        <v>16382.141884961027</v>
      </c>
      <c r="AA76" s="25">
        <f t="shared" si="12"/>
        <v>18885.452192399145</v>
      </c>
      <c r="AB76" s="25">
        <f t="shared" si="12"/>
        <v>21629.406959101667</v>
      </c>
      <c r="AC76" s="25">
        <f t="shared" si="12"/>
        <v>24619.4661709711</v>
      </c>
      <c r="AD76" s="25">
        <f t="shared" si="12"/>
        <v>27859.627381314855</v>
      </c>
      <c r="AE76" s="25">
        <f t="shared" si="12"/>
        <v>31352.406423935863</v>
      </c>
      <c r="AF76" s="25">
        <f t="shared" si="12"/>
        <v>35098.839453147193</v>
      </c>
      <c r="AG76" s="25">
        <f t="shared" si="12"/>
        <v>39098.504525475459</v>
      </c>
      <c r="AH76" s="25">
        <f t="shared" si="12"/>
        <v>43349.560699777023</v>
      </c>
      <c r="AI76" s="25">
        <f t="shared" si="12"/>
        <v>47848.802483627238</v>
      </c>
      <c r="AJ76" s="25">
        <f t="shared" si="12"/>
        <v>52591.727383768135</v>
      </c>
      <c r="AK76" s="25">
        <f t="shared" si="12"/>
        <v>57572.614315982311</v>
      </c>
      <c r="AL76" s="25">
        <f t="shared" si="12"/>
        <v>62784.610683126906</v>
      </c>
      <c r="AM76" s="25">
        <f t="shared" si="12"/>
        <v>68219.826028336567</v>
      </c>
      <c r="AN76" s="25">
        <f t="shared" si="12"/>
        <v>73869.430302767854</v>
      </c>
      <c r="AO76" s="25">
        <f t="shared" si="12"/>
        <v>79723.754944290282</v>
      </c>
      <c r="AP76" s="25">
        <f t="shared" si="12"/>
        <v>85772.395136735024</v>
      </c>
      <c r="AQ76" s="25">
        <f t="shared" si="12"/>
        <v>92004.311801268428</v>
      </c>
      <c r="AR76" s="25">
        <f t="shared" si="12"/>
        <v>98407.932056190519</v>
      </c>
      <c r="AS76" s="25">
        <f t="shared" si="12"/>
        <v>104971.24706387905</v>
      </c>
    </row>
    <row r="77" spans="3:45" x14ac:dyDescent="0.25">
      <c r="C77" s="25">
        <f t="shared" si="7"/>
        <v>0</v>
      </c>
      <c r="E77" s="25">
        <f t="shared" si="12"/>
        <v>0</v>
      </c>
      <c r="F77" s="25">
        <f t="shared" si="12"/>
        <v>0</v>
      </c>
      <c r="G77" s="25">
        <f t="shared" si="12"/>
        <v>0</v>
      </c>
      <c r="H77" s="25">
        <f t="shared" si="12"/>
        <v>0</v>
      </c>
      <c r="I77" s="25">
        <f t="shared" si="12"/>
        <v>0</v>
      </c>
      <c r="J77" s="25">
        <f t="shared" si="12"/>
        <v>0</v>
      </c>
      <c r="K77" s="25">
        <f t="shared" si="12"/>
        <v>0</v>
      </c>
      <c r="L77" s="25">
        <f t="shared" si="12"/>
        <v>0</v>
      </c>
      <c r="M77" s="25">
        <f t="shared" si="12"/>
        <v>0</v>
      </c>
      <c r="N77" s="25">
        <f t="shared" si="12"/>
        <v>0</v>
      </c>
      <c r="O77" s="25">
        <f t="shared" si="12"/>
        <v>0</v>
      </c>
      <c r="P77" s="25">
        <f t="shared" si="12"/>
        <v>0</v>
      </c>
      <c r="Q77" s="25">
        <f t="shared" si="12"/>
        <v>0</v>
      </c>
      <c r="R77" s="25">
        <f t="shared" si="12"/>
        <v>0</v>
      </c>
      <c r="S77" s="25">
        <f t="shared" si="12"/>
        <v>0</v>
      </c>
      <c r="T77" s="25">
        <f t="shared" si="12"/>
        <v>0</v>
      </c>
      <c r="U77" s="25">
        <f t="shared" si="12"/>
        <v>0</v>
      </c>
      <c r="V77" s="25">
        <f t="shared" si="12"/>
        <v>0</v>
      </c>
      <c r="W77" s="25">
        <f t="shared" si="12"/>
        <v>0</v>
      </c>
      <c r="X77" s="25">
        <f t="shared" si="12"/>
        <v>0</v>
      </c>
      <c r="Y77" s="25">
        <f t="shared" si="12"/>
        <v>0</v>
      </c>
      <c r="Z77" s="25">
        <f t="shared" si="12"/>
        <v>0</v>
      </c>
      <c r="AA77" s="25">
        <f t="shared" si="12"/>
        <v>0</v>
      </c>
      <c r="AB77" s="25">
        <f t="shared" si="12"/>
        <v>0</v>
      </c>
      <c r="AC77" s="25">
        <f t="shared" si="12"/>
        <v>0</v>
      </c>
      <c r="AD77" s="25">
        <f t="shared" si="12"/>
        <v>0</v>
      </c>
      <c r="AE77" s="25">
        <f t="shared" si="12"/>
        <v>0</v>
      </c>
      <c r="AF77" s="25">
        <f t="shared" si="12"/>
        <v>0</v>
      </c>
      <c r="AG77" s="25">
        <f t="shared" si="12"/>
        <v>0</v>
      </c>
      <c r="AH77" s="25">
        <f t="shared" si="12"/>
        <v>0</v>
      </c>
      <c r="AI77" s="25">
        <f t="shared" si="12"/>
        <v>0</v>
      </c>
      <c r="AJ77" s="25">
        <f t="shared" si="12"/>
        <v>0</v>
      </c>
      <c r="AK77" s="25">
        <f t="shared" si="12"/>
        <v>0</v>
      </c>
      <c r="AL77" s="25">
        <f t="shared" si="12"/>
        <v>0</v>
      </c>
      <c r="AM77" s="25">
        <f t="shared" si="12"/>
        <v>0</v>
      </c>
      <c r="AN77" s="25">
        <f t="shared" si="12"/>
        <v>0</v>
      </c>
      <c r="AO77" s="25">
        <f t="shared" si="12"/>
        <v>0</v>
      </c>
      <c r="AP77" s="25">
        <f t="shared" si="12"/>
        <v>0</v>
      </c>
      <c r="AQ77" s="25">
        <f t="shared" si="12"/>
        <v>0</v>
      </c>
      <c r="AR77" s="25">
        <f t="shared" si="12"/>
        <v>0</v>
      </c>
      <c r="AS77" s="25">
        <f t="shared" si="12"/>
        <v>0</v>
      </c>
    </row>
    <row r="78" spans="3:45" x14ac:dyDescent="0.25">
      <c r="C78" s="25">
        <f t="shared" si="7"/>
        <v>0</v>
      </c>
      <c r="E78" s="25">
        <f t="shared" si="12"/>
        <v>0</v>
      </c>
      <c r="F78" s="25">
        <f t="shared" si="12"/>
        <v>0</v>
      </c>
      <c r="G78" s="25">
        <f t="shared" si="12"/>
        <v>0</v>
      </c>
      <c r="H78" s="25">
        <f t="shared" si="12"/>
        <v>0</v>
      </c>
      <c r="I78" s="25">
        <f t="shared" si="12"/>
        <v>0</v>
      </c>
      <c r="J78" s="25">
        <f t="shared" si="12"/>
        <v>0</v>
      </c>
      <c r="K78" s="25">
        <f t="shared" si="12"/>
        <v>0</v>
      </c>
      <c r="L78" s="25">
        <f t="shared" si="12"/>
        <v>0</v>
      </c>
      <c r="M78" s="25">
        <f t="shared" si="12"/>
        <v>0</v>
      </c>
      <c r="N78" s="25">
        <f t="shared" ref="N78:AS78" si="13">(($B48+$B47)/2)*(N48)*$C$3</f>
        <v>0</v>
      </c>
      <c r="O78" s="25">
        <f t="shared" si="13"/>
        <v>0</v>
      </c>
      <c r="P78" s="25">
        <f t="shared" si="13"/>
        <v>0</v>
      </c>
      <c r="Q78" s="25">
        <f t="shared" si="13"/>
        <v>0</v>
      </c>
      <c r="R78" s="25">
        <f t="shared" si="13"/>
        <v>0</v>
      </c>
      <c r="S78" s="25">
        <f t="shared" si="13"/>
        <v>0</v>
      </c>
      <c r="T78" s="25">
        <f t="shared" si="13"/>
        <v>0</v>
      </c>
      <c r="U78" s="25">
        <f t="shared" si="13"/>
        <v>0</v>
      </c>
      <c r="V78" s="25">
        <f t="shared" si="13"/>
        <v>0</v>
      </c>
      <c r="W78" s="25">
        <f t="shared" si="13"/>
        <v>0</v>
      </c>
      <c r="X78" s="25">
        <f t="shared" si="13"/>
        <v>0</v>
      </c>
      <c r="Y78" s="25">
        <f t="shared" si="13"/>
        <v>0</v>
      </c>
      <c r="Z78" s="25">
        <f t="shared" si="13"/>
        <v>0</v>
      </c>
      <c r="AA78" s="25">
        <f t="shared" si="13"/>
        <v>0</v>
      </c>
      <c r="AB78" s="25">
        <f t="shared" si="13"/>
        <v>0</v>
      </c>
      <c r="AC78" s="25">
        <f t="shared" si="13"/>
        <v>0</v>
      </c>
      <c r="AD78" s="25">
        <f t="shared" si="13"/>
        <v>0</v>
      </c>
      <c r="AE78" s="25">
        <f t="shared" si="13"/>
        <v>0</v>
      </c>
      <c r="AF78" s="25">
        <f t="shared" si="13"/>
        <v>0</v>
      </c>
      <c r="AG78" s="25">
        <f t="shared" si="13"/>
        <v>0</v>
      </c>
      <c r="AH78" s="25">
        <f t="shared" si="13"/>
        <v>0</v>
      </c>
      <c r="AI78" s="25">
        <f t="shared" si="13"/>
        <v>0</v>
      </c>
      <c r="AJ78" s="25">
        <f t="shared" si="13"/>
        <v>0</v>
      </c>
      <c r="AK78" s="25">
        <f t="shared" si="13"/>
        <v>0</v>
      </c>
      <c r="AL78" s="25">
        <f t="shared" si="13"/>
        <v>0</v>
      </c>
      <c r="AM78" s="25">
        <f t="shared" si="13"/>
        <v>0</v>
      </c>
      <c r="AN78" s="25">
        <f t="shared" si="13"/>
        <v>0</v>
      </c>
      <c r="AO78" s="25">
        <f t="shared" si="13"/>
        <v>0</v>
      </c>
      <c r="AP78" s="25">
        <f t="shared" si="13"/>
        <v>0</v>
      </c>
      <c r="AQ78" s="25">
        <f t="shared" si="13"/>
        <v>0</v>
      </c>
      <c r="AR78" s="25">
        <f t="shared" si="13"/>
        <v>0</v>
      </c>
      <c r="AS78" s="25">
        <f t="shared" si="13"/>
        <v>0</v>
      </c>
    </row>
    <row r="79" spans="3:45" x14ac:dyDescent="0.25">
      <c r="C79" s="25">
        <f t="shared" si="7"/>
        <v>0</v>
      </c>
      <c r="E79" s="25">
        <f t="shared" ref="E79:AS85" si="14">(($B49+$B48)/2)*(E49)*$C$3</f>
        <v>0</v>
      </c>
      <c r="F79" s="25">
        <f t="shared" si="14"/>
        <v>0</v>
      </c>
      <c r="G79" s="25">
        <f t="shared" si="14"/>
        <v>0</v>
      </c>
      <c r="H79" s="25">
        <f t="shared" si="14"/>
        <v>0</v>
      </c>
      <c r="I79" s="25">
        <f t="shared" si="14"/>
        <v>0</v>
      </c>
      <c r="J79" s="25">
        <f t="shared" si="14"/>
        <v>0</v>
      </c>
      <c r="K79" s="25">
        <f t="shared" si="14"/>
        <v>0</v>
      </c>
      <c r="L79" s="25">
        <f t="shared" si="14"/>
        <v>0</v>
      </c>
      <c r="M79" s="25">
        <f t="shared" si="14"/>
        <v>0</v>
      </c>
      <c r="N79" s="25">
        <f t="shared" si="14"/>
        <v>0</v>
      </c>
      <c r="O79" s="25">
        <f t="shared" si="14"/>
        <v>0</v>
      </c>
      <c r="P79" s="25">
        <f t="shared" si="14"/>
        <v>0</v>
      </c>
      <c r="Q79" s="25">
        <f t="shared" si="14"/>
        <v>0</v>
      </c>
      <c r="R79" s="25">
        <f t="shared" si="14"/>
        <v>0</v>
      </c>
      <c r="S79" s="25">
        <f t="shared" si="14"/>
        <v>0</v>
      </c>
      <c r="T79" s="25">
        <f t="shared" si="14"/>
        <v>0</v>
      </c>
      <c r="U79" s="25">
        <f t="shared" si="14"/>
        <v>0</v>
      </c>
      <c r="V79" s="25">
        <f t="shared" si="14"/>
        <v>0</v>
      </c>
      <c r="W79" s="25">
        <f t="shared" si="14"/>
        <v>0</v>
      </c>
      <c r="X79" s="25">
        <f t="shared" si="14"/>
        <v>0</v>
      </c>
      <c r="Y79" s="25">
        <f t="shared" si="14"/>
        <v>0</v>
      </c>
      <c r="Z79" s="25">
        <f t="shared" si="14"/>
        <v>0</v>
      </c>
      <c r="AA79" s="25">
        <f t="shared" si="14"/>
        <v>0</v>
      </c>
      <c r="AB79" s="25">
        <f t="shared" si="14"/>
        <v>0</v>
      </c>
      <c r="AC79" s="25">
        <f t="shared" si="14"/>
        <v>0</v>
      </c>
      <c r="AD79" s="25">
        <f t="shared" si="14"/>
        <v>0</v>
      </c>
      <c r="AE79" s="25">
        <f t="shared" si="14"/>
        <v>0</v>
      </c>
      <c r="AF79" s="25">
        <f t="shared" si="14"/>
        <v>0</v>
      </c>
      <c r="AG79" s="25">
        <f t="shared" si="14"/>
        <v>0</v>
      </c>
      <c r="AH79" s="25">
        <f t="shared" si="14"/>
        <v>0</v>
      </c>
      <c r="AI79" s="25">
        <f t="shared" si="14"/>
        <v>0</v>
      </c>
      <c r="AJ79" s="25">
        <f t="shared" si="14"/>
        <v>0</v>
      </c>
      <c r="AK79" s="25">
        <f t="shared" si="14"/>
        <v>0</v>
      </c>
      <c r="AL79" s="25">
        <f t="shared" si="14"/>
        <v>0</v>
      </c>
      <c r="AM79" s="25">
        <f t="shared" si="14"/>
        <v>0</v>
      </c>
      <c r="AN79" s="25">
        <f t="shared" si="14"/>
        <v>0</v>
      </c>
      <c r="AO79" s="25">
        <f t="shared" si="14"/>
        <v>0</v>
      </c>
      <c r="AP79" s="25">
        <f t="shared" si="14"/>
        <v>0</v>
      </c>
      <c r="AQ79" s="25">
        <f t="shared" si="14"/>
        <v>0</v>
      </c>
      <c r="AR79" s="25">
        <f t="shared" si="14"/>
        <v>0</v>
      </c>
      <c r="AS79" s="25">
        <f t="shared" si="14"/>
        <v>0</v>
      </c>
    </row>
    <row r="80" spans="3:45" x14ac:dyDescent="0.25">
      <c r="C80" s="25">
        <f t="shared" si="7"/>
        <v>0</v>
      </c>
      <c r="E80" s="25">
        <f t="shared" si="14"/>
        <v>0</v>
      </c>
      <c r="F80" s="25">
        <f t="shared" si="14"/>
        <v>0</v>
      </c>
      <c r="G80" s="25">
        <f t="shared" si="14"/>
        <v>0</v>
      </c>
      <c r="H80" s="25">
        <f t="shared" si="14"/>
        <v>0</v>
      </c>
      <c r="I80" s="25">
        <f t="shared" si="14"/>
        <v>0</v>
      </c>
      <c r="J80" s="25">
        <f t="shared" si="14"/>
        <v>0</v>
      </c>
      <c r="K80" s="25">
        <f t="shared" si="14"/>
        <v>0</v>
      </c>
      <c r="L80" s="25">
        <f t="shared" si="14"/>
        <v>0</v>
      </c>
      <c r="M80" s="25">
        <f t="shared" si="14"/>
        <v>0</v>
      </c>
      <c r="N80" s="25">
        <f t="shared" si="14"/>
        <v>0</v>
      </c>
      <c r="O80" s="25">
        <f t="shared" si="14"/>
        <v>0</v>
      </c>
      <c r="P80" s="25">
        <f t="shared" si="14"/>
        <v>0</v>
      </c>
      <c r="Q80" s="25">
        <f t="shared" si="14"/>
        <v>0</v>
      </c>
      <c r="R80" s="25">
        <f t="shared" si="14"/>
        <v>0</v>
      </c>
      <c r="S80" s="25">
        <f t="shared" si="14"/>
        <v>0</v>
      </c>
      <c r="T80" s="25">
        <f t="shared" si="14"/>
        <v>0</v>
      </c>
      <c r="U80" s="25">
        <f t="shared" si="14"/>
        <v>0</v>
      </c>
      <c r="V80" s="25">
        <f t="shared" si="14"/>
        <v>0</v>
      </c>
      <c r="W80" s="25">
        <f t="shared" si="14"/>
        <v>0</v>
      </c>
      <c r="X80" s="25">
        <f t="shared" si="14"/>
        <v>0</v>
      </c>
      <c r="Y80" s="25">
        <f t="shared" si="14"/>
        <v>0</v>
      </c>
      <c r="Z80" s="25">
        <f t="shared" si="14"/>
        <v>0</v>
      </c>
      <c r="AA80" s="25">
        <f t="shared" si="14"/>
        <v>0</v>
      </c>
      <c r="AB80" s="25">
        <f t="shared" si="14"/>
        <v>0</v>
      </c>
      <c r="AC80" s="25">
        <f t="shared" si="14"/>
        <v>0</v>
      </c>
      <c r="AD80" s="25">
        <f t="shared" si="14"/>
        <v>0</v>
      </c>
      <c r="AE80" s="25">
        <f t="shared" si="14"/>
        <v>0</v>
      </c>
      <c r="AF80" s="25">
        <f t="shared" si="14"/>
        <v>0</v>
      </c>
      <c r="AG80" s="25">
        <f t="shared" si="14"/>
        <v>0</v>
      </c>
      <c r="AH80" s="25">
        <f t="shared" si="14"/>
        <v>0</v>
      </c>
      <c r="AI80" s="25">
        <f t="shared" si="14"/>
        <v>0</v>
      </c>
      <c r="AJ80" s="25">
        <f t="shared" si="14"/>
        <v>0</v>
      </c>
      <c r="AK80" s="25">
        <f t="shared" si="14"/>
        <v>0</v>
      </c>
      <c r="AL80" s="25">
        <f t="shared" si="14"/>
        <v>0</v>
      </c>
      <c r="AM80" s="25">
        <f t="shared" si="14"/>
        <v>0</v>
      </c>
      <c r="AN80" s="25">
        <f t="shared" si="14"/>
        <v>0</v>
      </c>
      <c r="AO80" s="25">
        <f t="shared" si="14"/>
        <v>0</v>
      </c>
      <c r="AP80" s="25">
        <f t="shared" si="14"/>
        <v>0</v>
      </c>
      <c r="AQ80" s="25">
        <f t="shared" si="14"/>
        <v>0</v>
      </c>
      <c r="AR80" s="25">
        <f t="shared" si="14"/>
        <v>0</v>
      </c>
      <c r="AS80" s="25">
        <f t="shared" si="14"/>
        <v>0</v>
      </c>
    </row>
    <row r="81" spans="2:45" x14ac:dyDescent="0.25">
      <c r="C81" s="25">
        <f t="shared" si="7"/>
        <v>0</v>
      </c>
      <c r="E81" s="25">
        <f t="shared" si="14"/>
        <v>0</v>
      </c>
      <c r="F81" s="25">
        <f t="shared" si="14"/>
        <v>0</v>
      </c>
      <c r="G81" s="25">
        <f t="shared" si="14"/>
        <v>0</v>
      </c>
      <c r="H81" s="25">
        <f t="shared" si="14"/>
        <v>0</v>
      </c>
      <c r="I81" s="25">
        <f t="shared" si="14"/>
        <v>0</v>
      </c>
      <c r="J81" s="25">
        <f t="shared" si="14"/>
        <v>0</v>
      </c>
      <c r="K81" s="25">
        <f t="shared" si="14"/>
        <v>0</v>
      </c>
      <c r="L81" s="25">
        <f t="shared" si="14"/>
        <v>0</v>
      </c>
      <c r="M81" s="25">
        <f t="shared" si="14"/>
        <v>0</v>
      </c>
      <c r="N81" s="25">
        <f t="shared" si="14"/>
        <v>0</v>
      </c>
      <c r="O81" s="25">
        <f t="shared" si="14"/>
        <v>0</v>
      </c>
      <c r="P81" s="25">
        <f t="shared" si="14"/>
        <v>0</v>
      </c>
      <c r="Q81" s="25">
        <f t="shared" si="14"/>
        <v>0</v>
      </c>
      <c r="R81" s="25">
        <f t="shared" si="14"/>
        <v>0</v>
      </c>
      <c r="S81" s="25">
        <f t="shared" si="14"/>
        <v>0</v>
      </c>
      <c r="T81" s="25">
        <f t="shared" si="14"/>
        <v>0</v>
      </c>
      <c r="U81" s="25">
        <f t="shared" si="14"/>
        <v>0</v>
      </c>
      <c r="V81" s="25">
        <f t="shared" si="14"/>
        <v>0</v>
      </c>
      <c r="W81" s="25">
        <f t="shared" si="14"/>
        <v>0</v>
      </c>
      <c r="X81" s="25">
        <f t="shared" si="14"/>
        <v>0</v>
      </c>
      <c r="Y81" s="25">
        <f t="shared" si="14"/>
        <v>0</v>
      </c>
      <c r="Z81" s="25">
        <f t="shared" si="14"/>
        <v>0</v>
      </c>
      <c r="AA81" s="25">
        <f t="shared" si="14"/>
        <v>0</v>
      </c>
      <c r="AB81" s="25">
        <f t="shared" si="14"/>
        <v>0</v>
      </c>
      <c r="AC81" s="25">
        <f t="shared" si="14"/>
        <v>0</v>
      </c>
      <c r="AD81" s="25">
        <f t="shared" si="14"/>
        <v>0</v>
      </c>
      <c r="AE81" s="25">
        <f t="shared" si="14"/>
        <v>0</v>
      </c>
      <c r="AF81" s="25">
        <f t="shared" si="14"/>
        <v>0</v>
      </c>
      <c r="AG81" s="25">
        <f t="shared" si="14"/>
        <v>0</v>
      </c>
      <c r="AH81" s="25">
        <f t="shared" si="14"/>
        <v>0</v>
      </c>
      <c r="AI81" s="25">
        <f t="shared" si="14"/>
        <v>0</v>
      </c>
      <c r="AJ81" s="25">
        <f t="shared" si="14"/>
        <v>0</v>
      </c>
      <c r="AK81" s="25">
        <f t="shared" si="14"/>
        <v>0</v>
      </c>
      <c r="AL81" s="25">
        <f t="shared" si="14"/>
        <v>0</v>
      </c>
      <c r="AM81" s="25">
        <f t="shared" si="14"/>
        <v>0</v>
      </c>
      <c r="AN81" s="25">
        <f t="shared" si="14"/>
        <v>0</v>
      </c>
      <c r="AO81" s="25">
        <f t="shared" si="14"/>
        <v>0</v>
      </c>
      <c r="AP81" s="25">
        <f t="shared" si="14"/>
        <v>0</v>
      </c>
      <c r="AQ81" s="25">
        <f t="shared" si="14"/>
        <v>0</v>
      </c>
      <c r="AR81" s="25">
        <f t="shared" si="14"/>
        <v>0</v>
      </c>
      <c r="AS81" s="25">
        <f t="shared" si="14"/>
        <v>0</v>
      </c>
    </row>
    <row r="82" spans="2:45" x14ac:dyDescent="0.25">
      <c r="C82" s="25">
        <f t="shared" si="7"/>
        <v>0</v>
      </c>
      <c r="E82" s="25">
        <f t="shared" si="14"/>
        <v>0</v>
      </c>
      <c r="F82" s="25">
        <f t="shared" si="14"/>
        <v>0</v>
      </c>
      <c r="G82" s="25">
        <f t="shared" si="14"/>
        <v>0</v>
      </c>
      <c r="H82" s="25">
        <f t="shared" si="14"/>
        <v>0</v>
      </c>
      <c r="I82" s="25">
        <f t="shared" si="14"/>
        <v>0</v>
      </c>
      <c r="J82" s="25">
        <f t="shared" si="14"/>
        <v>0</v>
      </c>
      <c r="K82" s="25">
        <f t="shared" si="14"/>
        <v>0</v>
      </c>
      <c r="L82" s="25">
        <f t="shared" si="14"/>
        <v>0</v>
      </c>
      <c r="M82" s="25">
        <f t="shared" si="14"/>
        <v>0</v>
      </c>
      <c r="N82" s="25">
        <f t="shared" si="14"/>
        <v>0</v>
      </c>
      <c r="O82" s="25">
        <f t="shared" si="14"/>
        <v>0</v>
      </c>
      <c r="P82" s="25">
        <f t="shared" si="14"/>
        <v>0</v>
      </c>
      <c r="Q82" s="25">
        <f t="shared" si="14"/>
        <v>0</v>
      </c>
      <c r="R82" s="25">
        <f t="shared" si="14"/>
        <v>0</v>
      </c>
      <c r="S82" s="25">
        <f t="shared" si="14"/>
        <v>0</v>
      </c>
      <c r="T82" s="25">
        <f t="shared" si="14"/>
        <v>0</v>
      </c>
      <c r="U82" s="25">
        <f t="shared" si="14"/>
        <v>0</v>
      </c>
      <c r="V82" s="25">
        <f t="shared" si="14"/>
        <v>0</v>
      </c>
      <c r="W82" s="25">
        <f t="shared" si="14"/>
        <v>0</v>
      </c>
      <c r="X82" s="25">
        <f t="shared" si="14"/>
        <v>0</v>
      </c>
      <c r="Y82" s="25">
        <f t="shared" si="14"/>
        <v>0</v>
      </c>
      <c r="Z82" s="25">
        <f t="shared" si="14"/>
        <v>0</v>
      </c>
      <c r="AA82" s="25">
        <f t="shared" si="14"/>
        <v>0</v>
      </c>
      <c r="AB82" s="25">
        <f t="shared" si="14"/>
        <v>0</v>
      </c>
      <c r="AC82" s="25">
        <f t="shared" si="14"/>
        <v>0</v>
      </c>
      <c r="AD82" s="25">
        <f t="shared" si="14"/>
        <v>0</v>
      </c>
      <c r="AE82" s="25">
        <f t="shared" si="14"/>
        <v>0</v>
      </c>
      <c r="AF82" s="25">
        <f t="shared" si="14"/>
        <v>0</v>
      </c>
      <c r="AG82" s="25">
        <f t="shared" si="14"/>
        <v>0</v>
      </c>
      <c r="AH82" s="25">
        <f t="shared" si="14"/>
        <v>0</v>
      </c>
      <c r="AI82" s="25">
        <f t="shared" si="14"/>
        <v>0</v>
      </c>
      <c r="AJ82" s="25">
        <f t="shared" si="14"/>
        <v>0</v>
      </c>
      <c r="AK82" s="25">
        <f t="shared" si="14"/>
        <v>0</v>
      </c>
      <c r="AL82" s="25">
        <f t="shared" si="14"/>
        <v>0</v>
      </c>
      <c r="AM82" s="25">
        <f t="shared" si="14"/>
        <v>0</v>
      </c>
      <c r="AN82" s="25">
        <f t="shared" si="14"/>
        <v>0</v>
      </c>
      <c r="AO82" s="25">
        <f t="shared" si="14"/>
        <v>0</v>
      </c>
      <c r="AP82" s="25">
        <f t="shared" si="14"/>
        <v>0</v>
      </c>
      <c r="AQ82" s="25">
        <f t="shared" si="14"/>
        <v>0</v>
      </c>
      <c r="AR82" s="25">
        <f t="shared" si="14"/>
        <v>0</v>
      </c>
      <c r="AS82" s="25">
        <f t="shared" si="14"/>
        <v>0</v>
      </c>
    </row>
    <row r="83" spans="2:45" x14ac:dyDescent="0.25">
      <c r="C83" s="25">
        <f t="shared" si="7"/>
        <v>0</v>
      </c>
      <c r="E83" s="25">
        <f t="shared" si="14"/>
        <v>0</v>
      </c>
      <c r="F83" s="25">
        <f t="shared" si="14"/>
        <v>0</v>
      </c>
      <c r="G83" s="25">
        <f t="shared" si="14"/>
        <v>0</v>
      </c>
      <c r="H83" s="25">
        <f t="shared" si="14"/>
        <v>0</v>
      </c>
      <c r="I83" s="25">
        <f t="shared" si="14"/>
        <v>0</v>
      </c>
      <c r="J83" s="25">
        <f t="shared" si="14"/>
        <v>0</v>
      </c>
      <c r="K83" s="25">
        <f t="shared" si="14"/>
        <v>0</v>
      </c>
      <c r="L83" s="25">
        <f t="shared" si="14"/>
        <v>0</v>
      </c>
      <c r="M83" s="25">
        <f t="shared" si="14"/>
        <v>0</v>
      </c>
      <c r="N83" s="25">
        <f t="shared" si="14"/>
        <v>0</v>
      </c>
      <c r="O83" s="25">
        <f t="shared" si="14"/>
        <v>0</v>
      </c>
      <c r="P83" s="25">
        <f t="shared" si="14"/>
        <v>0</v>
      </c>
      <c r="Q83" s="25">
        <f t="shared" si="14"/>
        <v>0</v>
      </c>
      <c r="R83" s="25">
        <f t="shared" si="14"/>
        <v>0</v>
      </c>
      <c r="S83" s="25">
        <f t="shared" si="14"/>
        <v>0</v>
      </c>
      <c r="T83" s="25">
        <f t="shared" si="14"/>
        <v>0</v>
      </c>
      <c r="U83" s="25">
        <f t="shared" si="14"/>
        <v>0</v>
      </c>
      <c r="V83" s="25">
        <f t="shared" si="14"/>
        <v>0</v>
      </c>
      <c r="W83" s="25">
        <f t="shared" si="14"/>
        <v>0</v>
      </c>
      <c r="X83" s="25">
        <f t="shared" si="14"/>
        <v>0</v>
      </c>
      <c r="Y83" s="25">
        <f t="shared" si="14"/>
        <v>0</v>
      </c>
      <c r="Z83" s="25">
        <f t="shared" si="14"/>
        <v>0</v>
      </c>
      <c r="AA83" s="25">
        <f t="shared" si="14"/>
        <v>0</v>
      </c>
      <c r="AB83" s="25">
        <f t="shared" si="14"/>
        <v>0</v>
      </c>
      <c r="AC83" s="25">
        <f t="shared" si="14"/>
        <v>0</v>
      </c>
      <c r="AD83" s="25">
        <f t="shared" si="14"/>
        <v>0</v>
      </c>
      <c r="AE83" s="25">
        <f t="shared" si="14"/>
        <v>0</v>
      </c>
      <c r="AF83" s="25">
        <f t="shared" si="14"/>
        <v>0</v>
      </c>
      <c r="AG83" s="25">
        <f t="shared" si="14"/>
        <v>0</v>
      </c>
      <c r="AH83" s="25">
        <f t="shared" si="14"/>
        <v>0</v>
      </c>
      <c r="AI83" s="25">
        <f t="shared" si="14"/>
        <v>0</v>
      </c>
      <c r="AJ83" s="25">
        <f t="shared" si="14"/>
        <v>0</v>
      </c>
      <c r="AK83" s="25">
        <f t="shared" si="14"/>
        <v>0</v>
      </c>
      <c r="AL83" s="25">
        <f t="shared" si="14"/>
        <v>0</v>
      </c>
      <c r="AM83" s="25">
        <f t="shared" si="14"/>
        <v>0</v>
      </c>
      <c r="AN83" s="25">
        <f t="shared" si="14"/>
        <v>0</v>
      </c>
      <c r="AO83" s="25">
        <f t="shared" si="14"/>
        <v>0</v>
      </c>
      <c r="AP83" s="25">
        <f t="shared" si="14"/>
        <v>0</v>
      </c>
      <c r="AQ83" s="25">
        <f t="shared" si="14"/>
        <v>0</v>
      </c>
      <c r="AR83" s="25">
        <f t="shared" si="14"/>
        <v>0</v>
      </c>
      <c r="AS83" s="25">
        <f t="shared" si="14"/>
        <v>0</v>
      </c>
    </row>
    <row r="84" spans="2:45" x14ac:dyDescent="0.25">
      <c r="C84" s="25">
        <f t="shared" si="7"/>
        <v>0</v>
      </c>
      <c r="E84" s="25">
        <f t="shared" si="14"/>
        <v>0</v>
      </c>
      <c r="F84" s="25">
        <f t="shared" si="14"/>
        <v>0</v>
      </c>
      <c r="G84" s="25">
        <f t="shared" si="14"/>
        <v>0</v>
      </c>
      <c r="H84" s="25">
        <f t="shared" si="14"/>
        <v>0</v>
      </c>
      <c r="I84" s="25">
        <f t="shared" si="14"/>
        <v>0</v>
      </c>
      <c r="J84" s="25">
        <f t="shared" si="14"/>
        <v>0</v>
      </c>
      <c r="K84" s="25">
        <f t="shared" si="14"/>
        <v>0</v>
      </c>
      <c r="L84" s="25">
        <f t="shared" si="14"/>
        <v>0</v>
      </c>
      <c r="M84" s="25">
        <f t="shared" si="14"/>
        <v>0</v>
      </c>
      <c r="N84" s="25">
        <f t="shared" si="14"/>
        <v>0</v>
      </c>
      <c r="O84" s="25">
        <f t="shared" si="14"/>
        <v>0</v>
      </c>
      <c r="P84" s="25">
        <f t="shared" si="14"/>
        <v>0</v>
      </c>
      <c r="Q84" s="25">
        <f t="shared" si="14"/>
        <v>0</v>
      </c>
      <c r="R84" s="25">
        <f t="shared" si="14"/>
        <v>0</v>
      </c>
      <c r="S84" s="25">
        <f t="shared" si="14"/>
        <v>0</v>
      </c>
      <c r="T84" s="25">
        <f t="shared" si="14"/>
        <v>0</v>
      </c>
      <c r="U84" s="25">
        <f t="shared" si="14"/>
        <v>0</v>
      </c>
      <c r="V84" s="25">
        <f t="shared" si="14"/>
        <v>0</v>
      </c>
      <c r="W84" s="25">
        <f t="shared" si="14"/>
        <v>0</v>
      </c>
      <c r="X84" s="25">
        <f t="shared" si="14"/>
        <v>0</v>
      </c>
      <c r="Y84" s="25">
        <f t="shared" si="14"/>
        <v>0</v>
      </c>
      <c r="Z84" s="25">
        <f t="shared" si="14"/>
        <v>0</v>
      </c>
      <c r="AA84" s="25">
        <f t="shared" si="14"/>
        <v>0</v>
      </c>
      <c r="AB84" s="25">
        <f t="shared" si="14"/>
        <v>0</v>
      </c>
      <c r="AC84" s="25">
        <f t="shared" si="14"/>
        <v>0</v>
      </c>
      <c r="AD84" s="25">
        <f t="shared" si="14"/>
        <v>0</v>
      </c>
      <c r="AE84" s="25">
        <f t="shared" si="14"/>
        <v>0</v>
      </c>
      <c r="AF84" s="25">
        <f t="shared" si="14"/>
        <v>0</v>
      </c>
      <c r="AG84" s="25">
        <f t="shared" si="14"/>
        <v>0</v>
      </c>
      <c r="AH84" s="25">
        <f t="shared" si="14"/>
        <v>0</v>
      </c>
      <c r="AI84" s="25">
        <f t="shared" si="14"/>
        <v>0</v>
      </c>
      <c r="AJ84" s="25">
        <f t="shared" si="14"/>
        <v>0</v>
      </c>
      <c r="AK84" s="25">
        <f t="shared" si="14"/>
        <v>0</v>
      </c>
      <c r="AL84" s="25">
        <f t="shared" si="14"/>
        <v>0</v>
      </c>
      <c r="AM84" s="25">
        <f t="shared" si="14"/>
        <v>0</v>
      </c>
      <c r="AN84" s="25">
        <f t="shared" si="14"/>
        <v>0</v>
      </c>
      <c r="AO84" s="25">
        <f t="shared" si="14"/>
        <v>0</v>
      </c>
      <c r="AP84" s="25">
        <f t="shared" si="14"/>
        <v>0</v>
      </c>
      <c r="AQ84" s="25">
        <f t="shared" si="14"/>
        <v>0</v>
      </c>
      <c r="AR84" s="25">
        <f t="shared" si="14"/>
        <v>0</v>
      </c>
      <c r="AS84" s="25">
        <f t="shared" si="14"/>
        <v>0</v>
      </c>
    </row>
    <row r="85" spans="2:45" x14ac:dyDescent="0.25">
      <c r="C85" s="25">
        <f t="shared" si="7"/>
        <v>0</v>
      </c>
      <c r="E85" s="25">
        <f t="shared" si="14"/>
        <v>0</v>
      </c>
      <c r="F85" s="25">
        <f t="shared" si="14"/>
        <v>0</v>
      </c>
      <c r="G85" s="25">
        <f t="shared" si="14"/>
        <v>0</v>
      </c>
      <c r="H85" s="25">
        <f t="shared" si="14"/>
        <v>0</v>
      </c>
      <c r="I85" s="25">
        <f t="shared" si="14"/>
        <v>0</v>
      </c>
      <c r="J85" s="25">
        <f t="shared" si="14"/>
        <v>0</v>
      </c>
      <c r="K85" s="25">
        <f t="shared" si="14"/>
        <v>0</v>
      </c>
      <c r="L85" s="25">
        <f t="shared" si="14"/>
        <v>0</v>
      </c>
      <c r="M85" s="25">
        <f t="shared" si="14"/>
        <v>0</v>
      </c>
      <c r="N85" s="25">
        <f t="shared" ref="N85:AS85" si="15">(($B55+$B54)/2)*(N55)*$C$3</f>
        <v>0</v>
      </c>
      <c r="O85" s="25">
        <f t="shared" si="15"/>
        <v>0</v>
      </c>
      <c r="P85" s="25">
        <f t="shared" si="15"/>
        <v>0</v>
      </c>
      <c r="Q85" s="25">
        <f t="shared" si="15"/>
        <v>0</v>
      </c>
      <c r="R85" s="25">
        <f t="shared" si="15"/>
        <v>0</v>
      </c>
      <c r="S85" s="25">
        <f t="shared" si="15"/>
        <v>0</v>
      </c>
      <c r="T85" s="25">
        <f t="shared" si="15"/>
        <v>0</v>
      </c>
      <c r="U85" s="25">
        <f t="shared" si="15"/>
        <v>0</v>
      </c>
      <c r="V85" s="25">
        <f t="shared" si="15"/>
        <v>0</v>
      </c>
      <c r="W85" s="25">
        <f t="shared" si="15"/>
        <v>0</v>
      </c>
      <c r="X85" s="25">
        <f t="shared" si="15"/>
        <v>0</v>
      </c>
      <c r="Y85" s="25">
        <f t="shared" si="15"/>
        <v>0</v>
      </c>
      <c r="Z85" s="25">
        <f t="shared" si="15"/>
        <v>0</v>
      </c>
      <c r="AA85" s="25">
        <f t="shared" si="15"/>
        <v>0</v>
      </c>
      <c r="AB85" s="25">
        <f t="shared" si="15"/>
        <v>0</v>
      </c>
      <c r="AC85" s="25">
        <f t="shared" si="15"/>
        <v>0</v>
      </c>
      <c r="AD85" s="25">
        <f t="shared" si="15"/>
        <v>0</v>
      </c>
      <c r="AE85" s="25">
        <f t="shared" si="15"/>
        <v>0</v>
      </c>
      <c r="AF85" s="25">
        <f t="shared" si="15"/>
        <v>0</v>
      </c>
      <c r="AG85" s="25">
        <f t="shared" si="15"/>
        <v>0</v>
      </c>
      <c r="AH85" s="25">
        <f t="shared" si="15"/>
        <v>0</v>
      </c>
      <c r="AI85" s="25">
        <f t="shared" si="15"/>
        <v>0</v>
      </c>
      <c r="AJ85" s="25">
        <f t="shared" si="15"/>
        <v>0</v>
      </c>
      <c r="AK85" s="25">
        <f t="shared" si="15"/>
        <v>0</v>
      </c>
      <c r="AL85" s="25">
        <f t="shared" si="15"/>
        <v>0</v>
      </c>
      <c r="AM85" s="25">
        <f t="shared" si="15"/>
        <v>0</v>
      </c>
      <c r="AN85" s="25">
        <f t="shared" si="15"/>
        <v>0</v>
      </c>
      <c r="AO85" s="25">
        <f t="shared" si="15"/>
        <v>0</v>
      </c>
      <c r="AP85" s="25">
        <f t="shared" si="15"/>
        <v>0</v>
      </c>
      <c r="AQ85" s="25">
        <f t="shared" si="15"/>
        <v>0</v>
      </c>
      <c r="AR85" s="25">
        <f t="shared" si="15"/>
        <v>0</v>
      </c>
      <c r="AS85" s="25">
        <f t="shared" si="15"/>
        <v>0</v>
      </c>
    </row>
    <row r="86" spans="2:45" x14ac:dyDescent="0.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c r="AQ86" s="25"/>
      <c r="AR86" s="25"/>
      <c r="AS86" s="25"/>
    </row>
    <row r="95" spans="2:45" x14ac:dyDescent="0.25">
      <c r="B95" s="36" t="s">
        <v>154</v>
      </c>
      <c r="C95" s="36"/>
      <c r="D95" s="36"/>
      <c r="E95" s="36"/>
      <c r="F95" s="36"/>
      <c r="G95" s="36"/>
    </row>
    <row r="96" spans="2:45" x14ac:dyDescent="0.25">
      <c r="B96" s="27" t="s">
        <v>155</v>
      </c>
    </row>
    <row r="98" spans="2:2" x14ac:dyDescent="0.25">
      <c r="B98" s="27" t="s">
        <v>156</v>
      </c>
    </row>
  </sheetData>
  <hyperlinks>
    <hyperlink ref="A1" r:id="rId1" xr:uid="{C6DA9707-F7BD-4A59-8BF0-7383772FD676}"/>
    <hyperlink ref="A2" r:id="rId2" xr:uid="{13C0747D-5F7C-4853-BAA6-7B08EFDF1007}"/>
    <hyperlink ref="B96" r:id="rId3" xr:uid="{701594C7-02E8-4408-ABFB-7C93024D8369}"/>
    <hyperlink ref="B98" r:id="rId4" xr:uid="{9BA6BF66-20C7-4083-BA09-0E6C07A094E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4C35B-D011-471B-AE78-E6CBCE2ACF4D}">
  <dimension ref="A1:AS98"/>
  <sheetViews>
    <sheetView topLeftCell="A25" zoomScale="85" zoomScaleNormal="85" workbookViewId="0">
      <selection activeCell="G44" sqref="G44"/>
    </sheetView>
  </sheetViews>
  <sheetFormatPr defaultRowHeight="15" x14ac:dyDescent="0.25"/>
  <cols>
    <col min="2" max="2" width="19.140625" customWidth="1"/>
    <col min="5" max="45" width="10" customWidth="1"/>
  </cols>
  <sheetData>
    <row r="1" spans="1:45" x14ac:dyDescent="0.25">
      <c r="A1" s="27" t="s">
        <v>103</v>
      </c>
    </row>
    <row r="2" spans="1:45" x14ac:dyDescent="0.25">
      <c r="A2" s="27" t="s">
        <v>108</v>
      </c>
    </row>
    <row r="3" spans="1:45" x14ac:dyDescent="0.25">
      <c r="A3" s="27"/>
      <c r="B3" t="s">
        <v>107</v>
      </c>
      <c r="C3" s="26">
        <f>24*365</f>
        <v>8760</v>
      </c>
    </row>
    <row r="4" spans="1:45" x14ac:dyDescent="0.25">
      <c r="B4" t="s">
        <v>183</v>
      </c>
      <c r="C4" s="26">
        <v>100</v>
      </c>
    </row>
    <row r="5" spans="1:45" x14ac:dyDescent="0.25">
      <c r="B5" t="s">
        <v>153</v>
      </c>
      <c r="C5" s="26">
        <v>0.1</v>
      </c>
    </row>
    <row r="7" spans="1:45" x14ac:dyDescent="0.25">
      <c r="B7" t="s">
        <v>187</v>
      </c>
      <c r="C7" s="26">
        <v>0.8</v>
      </c>
    </row>
    <row r="9" spans="1:45" x14ac:dyDescent="0.25">
      <c r="B9" t="s">
        <v>163</v>
      </c>
      <c r="C9" s="26">
        <v>5</v>
      </c>
      <c r="E9">
        <v>5</v>
      </c>
      <c r="F9">
        <f>ROUND(E9+0.1,1)</f>
        <v>5.0999999999999996</v>
      </c>
      <c r="G9">
        <f t="shared" ref="G9:AS9" si="0">ROUND(F9+0.1,1)</f>
        <v>5.2</v>
      </c>
      <c r="H9">
        <f t="shared" si="0"/>
        <v>5.3</v>
      </c>
      <c r="I9">
        <f t="shared" si="0"/>
        <v>5.4</v>
      </c>
      <c r="J9">
        <f t="shared" si="0"/>
        <v>5.5</v>
      </c>
      <c r="K9">
        <f t="shared" si="0"/>
        <v>5.6</v>
      </c>
      <c r="L9">
        <f t="shared" si="0"/>
        <v>5.7</v>
      </c>
      <c r="M9">
        <f t="shared" si="0"/>
        <v>5.8</v>
      </c>
      <c r="N9">
        <f t="shared" si="0"/>
        <v>5.9</v>
      </c>
      <c r="O9">
        <f t="shared" si="0"/>
        <v>6</v>
      </c>
      <c r="P9">
        <f t="shared" si="0"/>
        <v>6.1</v>
      </c>
      <c r="Q9">
        <f t="shared" si="0"/>
        <v>6.2</v>
      </c>
      <c r="R9">
        <f t="shared" si="0"/>
        <v>6.3</v>
      </c>
      <c r="S9">
        <f t="shared" si="0"/>
        <v>6.4</v>
      </c>
      <c r="T9">
        <f t="shared" si="0"/>
        <v>6.5</v>
      </c>
      <c r="U9">
        <f t="shared" si="0"/>
        <v>6.6</v>
      </c>
      <c r="V9">
        <f t="shared" si="0"/>
        <v>6.7</v>
      </c>
      <c r="W9">
        <f t="shared" si="0"/>
        <v>6.8</v>
      </c>
      <c r="X9">
        <f t="shared" si="0"/>
        <v>6.9</v>
      </c>
      <c r="Y9">
        <f t="shared" si="0"/>
        <v>7</v>
      </c>
      <c r="Z9">
        <f t="shared" si="0"/>
        <v>7.1</v>
      </c>
      <c r="AA9">
        <f t="shared" si="0"/>
        <v>7.2</v>
      </c>
      <c r="AB9">
        <f t="shared" si="0"/>
        <v>7.3</v>
      </c>
      <c r="AC9">
        <f t="shared" si="0"/>
        <v>7.4</v>
      </c>
      <c r="AD9">
        <f t="shared" si="0"/>
        <v>7.5</v>
      </c>
      <c r="AE9">
        <f t="shared" si="0"/>
        <v>7.6</v>
      </c>
      <c r="AF9">
        <f t="shared" si="0"/>
        <v>7.7</v>
      </c>
      <c r="AG9">
        <f t="shared" si="0"/>
        <v>7.8</v>
      </c>
      <c r="AH9">
        <f t="shared" si="0"/>
        <v>7.9</v>
      </c>
      <c r="AI9">
        <f t="shared" si="0"/>
        <v>8</v>
      </c>
      <c r="AJ9">
        <f t="shared" si="0"/>
        <v>8.1</v>
      </c>
      <c r="AK9">
        <f t="shared" si="0"/>
        <v>8.1999999999999993</v>
      </c>
      <c r="AL9">
        <f t="shared" si="0"/>
        <v>8.3000000000000007</v>
      </c>
      <c r="AM9">
        <f t="shared" si="0"/>
        <v>8.4</v>
      </c>
      <c r="AN9">
        <f t="shared" si="0"/>
        <v>8.5</v>
      </c>
      <c r="AO9">
        <f t="shared" si="0"/>
        <v>8.6</v>
      </c>
      <c r="AP9">
        <f t="shared" si="0"/>
        <v>8.6999999999999993</v>
      </c>
      <c r="AQ9">
        <f t="shared" si="0"/>
        <v>8.8000000000000007</v>
      </c>
      <c r="AR9">
        <f t="shared" si="0"/>
        <v>8.9</v>
      </c>
      <c r="AS9">
        <f t="shared" si="0"/>
        <v>9</v>
      </c>
    </row>
    <row r="10" spans="1:45" x14ac:dyDescent="0.25">
      <c r="B10" t="s">
        <v>180</v>
      </c>
      <c r="C10" s="26">
        <f>'reference yield'!C20</f>
        <v>6.6805014347429177</v>
      </c>
      <c r="D10" s="28"/>
      <c r="E10" s="20">
        <f>E9*(LN(($C$16/$C$5))/LN(($C$4/$C$5)))</f>
        <v>5.178683282746448</v>
      </c>
      <c r="F10" s="20">
        <f t="shared" ref="F10:AS10" si="1">F9*(LN(($C$16/$C$5))/LN(($C$4/$C$5)))</f>
        <v>5.2822569484013764</v>
      </c>
      <c r="G10" s="20">
        <f t="shared" si="1"/>
        <v>5.3858306140563057</v>
      </c>
      <c r="H10" s="20">
        <f t="shared" si="1"/>
        <v>5.489404279711235</v>
      </c>
      <c r="I10" s="20">
        <f t="shared" si="1"/>
        <v>5.5929779453661643</v>
      </c>
      <c r="J10" s="20">
        <f t="shared" si="1"/>
        <v>5.6965516110210928</v>
      </c>
      <c r="K10" s="20">
        <f t="shared" si="1"/>
        <v>5.8001252766760212</v>
      </c>
      <c r="L10" s="20">
        <f t="shared" si="1"/>
        <v>5.9036989423309505</v>
      </c>
      <c r="M10" s="20">
        <f t="shared" si="1"/>
        <v>6.0072726079858798</v>
      </c>
      <c r="N10" s="20">
        <f t="shared" si="1"/>
        <v>6.1108462736408091</v>
      </c>
      <c r="O10" s="20">
        <f t="shared" si="1"/>
        <v>6.2144199392957375</v>
      </c>
      <c r="P10" s="20">
        <f t="shared" si="1"/>
        <v>6.317993604950666</v>
      </c>
      <c r="Q10" s="20">
        <f t="shared" si="1"/>
        <v>6.4215672706055953</v>
      </c>
      <c r="R10" s="20">
        <f t="shared" si="1"/>
        <v>6.5251409362605246</v>
      </c>
      <c r="S10" s="20">
        <f t="shared" si="1"/>
        <v>6.6287146019154539</v>
      </c>
      <c r="T10" s="20">
        <f t="shared" si="1"/>
        <v>6.7322882675703823</v>
      </c>
      <c r="U10" s="20">
        <f t="shared" si="1"/>
        <v>6.8358619332253108</v>
      </c>
      <c r="V10" s="20">
        <f t="shared" si="1"/>
        <v>6.9394355988802401</v>
      </c>
      <c r="W10" s="20">
        <f t="shared" si="1"/>
        <v>7.0430092645351694</v>
      </c>
      <c r="X10" s="20">
        <f t="shared" si="1"/>
        <v>7.1465829301900987</v>
      </c>
      <c r="Y10" s="20">
        <f t="shared" si="1"/>
        <v>7.2501565958450271</v>
      </c>
      <c r="Z10" s="20">
        <f t="shared" si="1"/>
        <v>7.3537302614999556</v>
      </c>
      <c r="AA10" s="20">
        <f t="shared" si="1"/>
        <v>7.4573039271548849</v>
      </c>
      <c r="AB10" s="20">
        <f t="shared" si="1"/>
        <v>7.5608775928098142</v>
      </c>
      <c r="AC10" s="20">
        <f t="shared" si="1"/>
        <v>7.6644512584647435</v>
      </c>
      <c r="AD10" s="20">
        <f t="shared" si="1"/>
        <v>7.7680249241196719</v>
      </c>
      <c r="AE10" s="20">
        <f t="shared" si="1"/>
        <v>7.8715985897746004</v>
      </c>
      <c r="AF10" s="20">
        <f t="shared" si="1"/>
        <v>7.9751722554295297</v>
      </c>
      <c r="AG10" s="20">
        <f t="shared" si="1"/>
        <v>8.0787459210844581</v>
      </c>
      <c r="AH10" s="20">
        <f t="shared" si="1"/>
        <v>8.1823195867393874</v>
      </c>
      <c r="AI10" s="20">
        <f t="shared" si="1"/>
        <v>8.2858932523943167</v>
      </c>
      <c r="AJ10" s="20">
        <f t="shared" si="1"/>
        <v>8.389466918049246</v>
      </c>
      <c r="AK10" s="20">
        <f t="shared" si="1"/>
        <v>8.4930405837041736</v>
      </c>
      <c r="AL10" s="20">
        <f t="shared" si="1"/>
        <v>8.5966142493591047</v>
      </c>
      <c r="AM10" s="20">
        <f t="shared" si="1"/>
        <v>8.7001879150140322</v>
      </c>
      <c r="AN10" s="20">
        <f t="shared" si="1"/>
        <v>8.8037615806689615</v>
      </c>
      <c r="AO10" s="20">
        <f t="shared" si="1"/>
        <v>8.9073352463238908</v>
      </c>
      <c r="AP10" s="20">
        <f t="shared" si="1"/>
        <v>9.0109089119788184</v>
      </c>
      <c r="AQ10" s="20">
        <f t="shared" si="1"/>
        <v>9.1144825776337495</v>
      </c>
      <c r="AR10" s="20">
        <f t="shared" si="1"/>
        <v>9.218056243288677</v>
      </c>
      <c r="AS10" s="20">
        <f t="shared" si="1"/>
        <v>9.3216299089436063</v>
      </c>
    </row>
    <row r="11" spans="1:45" x14ac:dyDescent="0.25">
      <c r="D11" s="28"/>
    </row>
    <row r="12" spans="1:45" x14ac:dyDescent="0.25">
      <c r="B12" t="s">
        <v>98</v>
      </c>
      <c r="C12" s="26">
        <v>2</v>
      </c>
      <c r="D12" s="28"/>
      <c r="E12" s="26">
        <v>2</v>
      </c>
      <c r="F12" s="26">
        <v>2</v>
      </c>
      <c r="G12" s="26">
        <v>2</v>
      </c>
      <c r="H12" s="26">
        <v>2</v>
      </c>
      <c r="I12" s="26">
        <v>2</v>
      </c>
      <c r="J12" s="26">
        <v>2</v>
      </c>
      <c r="K12" s="26">
        <v>2</v>
      </c>
      <c r="L12" s="26">
        <v>2</v>
      </c>
      <c r="M12" s="26">
        <v>2</v>
      </c>
      <c r="N12" s="26">
        <v>2</v>
      </c>
      <c r="O12" s="26">
        <v>2</v>
      </c>
      <c r="P12" s="26">
        <v>2</v>
      </c>
      <c r="Q12" s="26">
        <v>2</v>
      </c>
      <c r="R12" s="26">
        <v>2</v>
      </c>
      <c r="S12" s="26">
        <v>2</v>
      </c>
      <c r="T12" s="26">
        <v>2</v>
      </c>
      <c r="U12" s="26">
        <v>2</v>
      </c>
      <c r="V12" s="26">
        <v>2</v>
      </c>
      <c r="W12" s="26">
        <v>2</v>
      </c>
      <c r="X12" s="26">
        <v>2</v>
      </c>
      <c r="Y12" s="26">
        <v>2</v>
      </c>
      <c r="Z12" s="26">
        <v>2</v>
      </c>
      <c r="AA12" s="26">
        <v>2</v>
      </c>
      <c r="AB12" s="26">
        <v>2</v>
      </c>
      <c r="AC12" s="26">
        <v>2</v>
      </c>
      <c r="AD12" s="26">
        <v>2</v>
      </c>
      <c r="AE12" s="26">
        <v>2</v>
      </c>
      <c r="AF12" s="26">
        <v>2</v>
      </c>
      <c r="AG12" s="26">
        <v>2</v>
      </c>
      <c r="AH12" s="26">
        <v>2</v>
      </c>
      <c r="AI12" s="26">
        <v>2</v>
      </c>
      <c r="AJ12" s="26">
        <v>2</v>
      </c>
      <c r="AK12" s="26">
        <v>2</v>
      </c>
      <c r="AL12" s="26">
        <v>2</v>
      </c>
      <c r="AM12" s="26">
        <v>2</v>
      </c>
      <c r="AN12" s="26">
        <v>2</v>
      </c>
      <c r="AO12" s="26">
        <v>2</v>
      </c>
      <c r="AP12" s="26">
        <v>2</v>
      </c>
      <c r="AQ12" s="26">
        <v>2</v>
      </c>
      <c r="AR12" s="26">
        <v>2</v>
      </c>
      <c r="AS12" s="26">
        <v>2</v>
      </c>
    </row>
    <row r="13" spans="1:45" x14ac:dyDescent="0.25">
      <c r="B13" t="s">
        <v>105</v>
      </c>
      <c r="C13" s="26">
        <v>1.1200000000000001</v>
      </c>
      <c r="D13" s="28"/>
      <c r="E13" s="26">
        <v>1.1200000000000001</v>
      </c>
      <c r="F13" s="26">
        <v>1.1200000000000001</v>
      </c>
      <c r="G13" s="26">
        <v>1.1200000000000001</v>
      </c>
      <c r="H13" s="26">
        <v>1.1200000000000001</v>
      </c>
      <c r="I13" s="26">
        <v>1.1200000000000001</v>
      </c>
      <c r="J13" s="26">
        <v>1.1200000000000001</v>
      </c>
      <c r="K13" s="26">
        <v>1.1200000000000001</v>
      </c>
      <c r="L13" s="26">
        <v>1.1200000000000001</v>
      </c>
      <c r="M13" s="26">
        <v>1.1200000000000001</v>
      </c>
      <c r="N13" s="26">
        <v>1.1200000000000001</v>
      </c>
      <c r="O13" s="26">
        <v>1.1200000000000001</v>
      </c>
      <c r="P13" s="26">
        <v>1.1200000000000001</v>
      </c>
      <c r="Q13" s="26">
        <v>1.1200000000000001</v>
      </c>
      <c r="R13" s="26">
        <v>1.1200000000000001</v>
      </c>
      <c r="S13" s="26">
        <v>1.1200000000000001</v>
      </c>
      <c r="T13" s="26">
        <v>1.1200000000000001</v>
      </c>
      <c r="U13" s="26">
        <v>1.1200000000000001</v>
      </c>
      <c r="V13" s="26">
        <v>1.1200000000000001</v>
      </c>
      <c r="W13" s="26">
        <v>1.1200000000000001</v>
      </c>
      <c r="X13" s="26">
        <v>1.1200000000000001</v>
      </c>
      <c r="Y13" s="26">
        <v>1.1200000000000001</v>
      </c>
      <c r="Z13" s="26">
        <v>1.1200000000000001</v>
      </c>
      <c r="AA13" s="26">
        <v>1.1200000000000001</v>
      </c>
      <c r="AB13" s="26">
        <v>1.1200000000000001</v>
      </c>
      <c r="AC13" s="26">
        <v>1.1200000000000001</v>
      </c>
      <c r="AD13" s="26">
        <v>1.1200000000000001</v>
      </c>
      <c r="AE13" s="26">
        <v>1.1200000000000001</v>
      </c>
      <c r="AF13" s="26">
        <v>1.1200000000000001</v>
      </c>
      <c r="AG13" s="26">
        <v>1.1200000000000001</v>
      </c>
      <c r="AH13" s="26">
        <v>1.1200000000000001</v>
      </c>
      <c r="AI13" s="26">
        <v>1.1200000000000001</v>
      </c>
      <c r="AJ13" s="26">
        <v>1.1200000000000001</v>
      </c>
      <c r="AK13" s="26">
        <v>1.1200000000000001</v>
      </c>
      <c r="AL13" s="26">
        <v>1.1200000000000001</v>
      </c>
      <c r="AM13" s="26">
        <v>1.1200000000000001</v>
      </c>
      <c r="AN13" s="26">
        <v>1.1200000000000001</v>
      </c>
      <c r="AO13" s="26">
        <v>1.1200000000000001</v>
      </c>
      <c r="AP13" s="26">
        <v>1.1200000000000001</v>
      </c>
      <c r="AQ13" s="26">
        <v>1.1200000000000001</v>
      </c>
      <c r="AR13" s="26">
        <v>1.1200000000000001</v>
      </c>
      <c r="AS13" s="26">
        <v>1.1200000000000001</v>
      </c>
    </row>
    <row r="14" spans="1:45" x14ac:dyDescent="0.25">
      <c r="B14" t="s">
        <v>106</v>
      </c>
      <c r="C14" s="28">
        <f>C10*C13</f>
        <v>7.4821616069120687</v>
      </c>
      <c r="D14" s="28"/>
      <c r="E14" s="28">
        <f t="shared" ref="E14:AS14" si="2">E10*E13</f>
        <v>5.8001252766760221</v>
      </c>
      <c r="F14" s="28">
        <f t="shared" si="2"/>
        <v>5.9161277822095419</v>
      </c>
      <c r="G14" s="28">
        <f t="shared" si="2"/>
        <v>6.0321302877430627</v>
      </c>
      <c r="H14" s="28">
        <f t="shared" si="2"/>
        <v>6.1481327932765835</v>
      </c>
      <c r="I14" s="28">
        <f t="shared" si="2"/>
        <v>6.2641352988101042</v>
      </c>
      <c r="J14" s="28">
        <f t="shared" si="2"/>
        <v>6.3801378043436241</v>
      </c>
      <c r="K14" s="28">
        <f t="shared" si="2"/>
        <v>6.496140309877144</v>
      </c>
      <c r="L14" s="28">
        <f t="shared" si="2"/>
        <v>6.6121428154106656</v>
      </c>
      <c r="M14" s="28">
        <f t="shared" si="2"/>
        <v>6.7281453209441864</v>
      </c>
      <c r="N14" s="28">
        <f t="shared" si="2"/>
        <v>6.8441478264777071</v>
      </c>
      <c r="O14" s="28">
        <f t="shared" si="2"/>
        <v>6.960150332011227</v>
      </c>
      <c r="P14" s="28">
        <f t="shared" si="2"/>
        <v>7.0761528375447469</v>
      </c>
      <c r="Q14" s="28">
        <f t="shared" si="2"/>
        <v>7.1921553430782676</v>
      </c>
      <c r="R14" s="28">
        <f t="shared" si="2"/>
        <v>7.3081578486117884</v>
      </c>
      <c r="S14" s="28">
        <f t="shared" si="2"/>
        <v>7.4241603541453092</v>
      </c>
      <c r="T14" s="28">
        <f t="shared" si="2"/>
        <v>7.540162859678829</v>
      </c>
      <c r="U14" s="28">
        <f t="shared" si="2"/>
        <v>7.6561653652123489</v>
      </c>
      <c r="V14" s="28">
        <f t="shared" si="2"/>
        <v>7.7721678707458697</v>
      </c>
      <c r="W14" s="28">
        <f t="shared" si="2"/>
        <v>7.8881703762793904</v>
      </c>
      <c r="X14" s="28">
        <f t="shared" si="2"/>
        <v>8.0041728818129112</v>
      </c>
      <c r="Y14" s="28">
        <f t="shared" si="2"/>
        <v>8.120175387346432</v>
      </c>
      <c r="Z14" s="28">
        <f t="shared" si="2"/>
        <v>8.2361778928799509</v>
      </c>
      <c r="AA14" s="28">
        <f t="shared" si="2"/>
        <v>8.3521803984134717</v>
      </c>
      <c r="AB14" s="28">
        <f t="shared" si="2"/>
        <v>8.4681829039469925</v>
      </c>
      <c r="AC14" s="28">
        <f t="shared" si="2"/>
        <v>8.5841854094805132</v>
      </c>
      <c r="AD14" s="28">
        <f t="shared" si="2"/>
        <v>8.700187915014034</v>
      </c>
      <c r="AE14" s="28">
        <f t="shared" si="2"/>
        <v>8.816190420547553</v>
      </c>
      <c r="AF14" s="28">
        <f t="shared" si="2"/>
        <v>8.9321929260810737</v>
      </c>
      <c r="AG14" s="28">
        <f t="shared" si="2"/>
        <v>9.0481954316145945</v>
      </c>
      <c r="AH14" s="28">
        <f t="shared" si="2"/>
        <v>9.1641979371481153</v>
      </c>
      <c r="AI14" s="28">
        <f t="shared" si="2"/>
        <v>9.280200442681636</v>
      </c>
      <c r="AJ14" s="28">
        <f t="shared" si="2"/>
        <v>9.3962029482151568</v>
      </c>
      <c r="AK14" s="28">
        <f t="shared" si="2"/>
        <v>9.5122054537486758</v>
      </c>
      <c r="AL14" s="28">
        <f t="shared" si="2"/>
        <v>9.6282079592821983</v>
      </c>
      <c r="AM14" s="28">
        <f t="shared" si="2"/>
        <v>9.7442104648157173</v>
      </c>
      <c r="AN14" s="28">
        <f t="shared" si="2"/>
        <v>9.860212970349238</v>
      </c>
      <c r="AO14" s="28">
        <f t="shared" si="2"/>
        <v>9.9762154758827588</v>
      </c>
      <c r="AP14" s="28">
        <f t="shared" si="2"/>
        <v>10.092217981416278</v>
      </c>
      <c r="AQ14" s="28">
        <f t="shared" si="2"/>
        <v>10.2082204869498</v>
      </c>
      <c r="AR14" s="28">
        <f t="shared" si="2"/>
        <v>10.324222992483319</v>
      </c>
      <c r="AS14" s="28">
        <f t="shared" si="2"/>
        <v>10.44022549801684</v>
      </c>
    </row>
    <row r="15" spans="1:45" x14ac:dyDescent="0.25">
      <c r="D15" s="28"/>
    </row>
    <row r="16" spans="1:45" x14ac:dyDescent="0.25">
      <c r="B16" t="s">
        <v>181</v>
      </c>
      <c r="C16">
        <v>128</v>
      </c>
      <c r="D16" s="28"/>
      <c r="E16">
        <v>128</v>
      </c>
      <c r="F16">
        <v>128</v>
      </c>
      <c r="G16">
        <v>128</v>
      </c>
      <c r="H16">
        <v>128</v>
      </c>
      <c r="I16">
        <v>128</v>
      </c>
      <c r="J16">
        <v>128</v>
      </c>
      <c r="K16">
        <v>128</v>
      </c>
      <c r="L16">
        <v>128</v>
      </c>
      <c r="M16">
        <v>128</v>
      </c>
      <c r="N16">
        <v>128</v>
      </c>
      <c r="O16">
        <v>128</v>
      </c>
      <c r="P16">
        <v>128</v>
      </c>
      <c r="Q16">
        <v>128</v>
      </c>
      <c r="R16">
        <v>128</v>
      </c>
      <c r="S16">
        <v>128</v>
      </c>
      <c r="T16">
        <v>128</v>
      </c>
      <c r="U16">
        <v>128</v>
      </c>
      <c r="V16">
        <v>128</v>
      </c>
      <c r="W16">
        <v>128</v>
      </c>
      <c r="X16">
        <v>128</v>
      </c>
      <c r="Y16">
        <v>128</v>
      </c>
      <c r="Z16">
        <v>128</v>
      </c>
      <c r="AA16">
        <v>128</v>
      </c>
      <c r="AB16">
        <v>128</v>
      </c>
      <c r="AC16">
        <v>128</v>
      </c>
      <c r="AD16">
        <v>128</v>
      </c>
      <c r="AE16">
        <v>128</v>
      </c>
      <c r="AF16">
        <v>128</v>
      </c>
      <c r="AG16">
        <v>128</v>
      </c>
      <c r="AH16">
        <v>128</v>
      </c>
      <c r="AI16">
        <v>128</v>
      </c>
      <c r="AJ16">
        <v>128</v>
      </c>
      <c r="AK16">
        <v>128</v>
      </c>
      <c r="AL16">
        <v>128</v>
      </c>
      <c r="AM16">
        <v>128</v>
      </c>
      <c r="AN16">
        <v>128</v>
      </c>
      <c r="AO16">
        <v>128</v>
      </c>
      <c r="AP16">
        <v>128</v>
      </c>
      <c r="AQ16">
        <v>128</v>
      </c>
      <c r="AR16">
        <v>128</v>
      </c>
      <c r="AS16">
        <v>128</v>
      </c>
    </row>
    <row r="17" spans="1:45" x14ac:dyDescent="0.25">
      <c r="B17" t="s">
        <v>182</v>
      </c>
      <c r="C17">
        <v>3</v>
      </c>
      <c r="D17" s="28"/>
      <c r="E17">
        <v>3</v>
      </c>
      <c r="F17">
        <v>3</v>
      </c>
      <c r="G17">
        <v>3</v>
      </c>
      <c r="H17">
        <v>3</v>
      </c>
      <c r="I17">
        <v>3</v>
      </c>
      <c r="J17">
        <v>3</v>
      </c>
      <c r="K17">
        <v>3</v>
      </c>
      <c r="L17">
        <v>3</v>
      </c>
      <c r="M17">
        <v>3</v>
      </c>
      <c r="N17">
        <v>3</v>
      </c>
      <c r="O17">
        <v>3</v>
      </c>
      <c r="P17">
        <v>3</v>
      </c>
      <c r="Q17">
        <v>3</v>
      </c>
      <c r="R17">
        <v>3</v>
      </c>
      <c r="S17">
        <v>3</v>
      </c>
      <c r="T17">
        <v>3</v>
      </c>
      <c r="U17">
        <v>3</v>
      </c>
      <c r="V17">
        <v>3</v>
      </c>
      <c r="W17">
        <v>3</v>
      </c>
      <c r="X17">
        <v>3</v>
      </c>
      <c r="Y17">
        <v>3</v>
      </c>
      <c r="Z17">
        <v>3</v>
      </c>
      <c r="AA17">
        <v>3</v>
      </c>
      <c r="AB17">
        <v>3</v>
      </c>
      <c r="AC17">
        <v>3</v>
      </c>
      <c r="AD17">
        <v>3</v>
      </c>
      <c r="AE17">
        <v>3</v>
      </c>
      <c r="AF17">
        <v>3</v>
      </c>
      <c r="AG17">
        <v>3</v>
      </c>
      <c r="AH17">
        <v>3</v>
      </c>
      <c r="AI17">
        <v>3</v>
      </c>
      <c r="AJ17">
        <v>3</v>
      </c>
      <c r="AK17">
        <v>3</v>
      </c>
      <c r="AL17">
        <v>3</v>
      </c>
      <c r="AM17">
        <v>3</v>
      </c>
      <c r="AN17">
        <v>3</v>
      </c>
      <c r="AO17">
        <v>3</v>
      </c>
      <c r="AP17">
        <v>3</v>
      </c>
      <c r="AQ17">
        <v>3</v>
      </c>
      <c r="AR17">
        <v>3</v>
      </c>
      <c r="AS17">
        <v>3</v>
      </c>
    </row>
    <row r="18" spans="1:45" x14ac:dyDescent="0.25">
      <c r="F18" s="25"/>
    </row>
    <row r="19" spans="1:45" x14ac:dyDescent="0.25">
      <c r="B19" t="s">
        <v>184</v>
      </c>
      <c r="C19" s="25">
        <f>SUM(C57:C85)</f>
        <v>9362433.8631064836</v>
      </c>
      <c r="D19" s="25"/>
      <c r="E19" s="25">
        <f t="shared" ref="E19:AS19" si="3">SUM(E57:E85)</f>
        <v>5484944.7855885671</v>
      </c>
      <c r="F19" s="25">
        <f t="shared" si="3"/>
        <v>5751431.8802041542</v>
      </c>
      <c r="G19" s="25">
        <f t="shared" si="3"/>
        <v>6019676.3623712081</v>
      </c>
      <c r="H19" s="25">
        <f t="shared" si="3"/>
        <v>6289228.6080528731</v>
      </c>
      <c r="I19" s="25">
        <f t="shared" si="3"/>
        <v>6559658.3641563887</v>
      </c>
      <c r="J19" s="25">
        <f t="shared" si="3"/>
        <v>6830556.1752606891</v>
      </c>
      <c r="K19" s="25">
        <f t="shared" si="3"/>
        <v>7101534.3907735357</v>
      </c>
      <c r="L19" s="25">
        <f t="shared" si="3"/>
        <v>7372227.7940389849</v>
      </c>
      <c r="M19" s="25">
        <f t="shared" si="3"/>
        <v>7642293.8953302288</v>
      </c>
      <c r="N19" s="25">
        <f t="shared" si="3"/>
        <v>7911412.9299561977</v>
      </c>
      <c r="O19" s="25">
        <f t="shared" si="3"/>
        <v>8179287.6012248732</v>
      </c>
      <c r="P19" s="25">
        <f t="shared" si="3"/>
        <v>8445642.6060131956</v>
      </c>
      <c r="Q19" s="25">
        <f t="shared" si="3"/>
        <v>8710223.978398677</v>
      </c>
      <c r="R19" s="25">
        <f t="shared" si="3"/>
        <v>8972798.2843562942</v>
      </c>
      <c r="S19" s="25">
        <f t="shared" si="3"/>
        <v>9233151.6980166174</v>
      </c>
      <c r="T19" s="25">
        <f t="shared" si="3"/>
        <v>9491088.987475181</v>
      </c>
      <c r="U19" s="25">
        <f t="shared" si="3"/>
        <v>9746432.4356747549</v>
      </c>
      <c r="V19" s="25">
        <f t="shared" si="3"/>
        <v>9999020.71946471</v>
      </c>
      <c r="W19" s="25">
        <f t="shared" si="3"/>
        <v>10248707.767581195</v>
      </c>
      <c r="X19" s="25">
        <f t="shared" si="3"/>
        <v>10495361.615988269</v>
      </c>
      <c r="Y19" s="25">
        <f t="shared" si="3"/>
        <v>10738863.2767743</v>
      </c>
      <c r="Z19" s="25">
        <f t="shared" si="3"/>
        <v>10979105.634611789</v>
      </c>
      <c r="AA19" s="25">
        <f t="shared" si="3"/>
        <v>11215992.382668832</v>
      </c>
      <c r="AB19" s="25">
        <f t="shared" si="3"/>
        <v>11449437.007815564</v>
      </c>
      <c r="AC19" s="25">
        <f t="shared" si="3"/>
        <v>11679361.833011979</v>
      </c>
      <c r="AD19" s="25">
        <f t="shared" si="3"/>
        <v>11905697.122908169</v>
      </c>
      <c r="AE19" s="25">
        <f t="shared" si="3"/>
        <v>12128380.256949387</v>
      </c>
      <c r="AF19" s="25">
        <f t="shared" si="3"/>
        <v>12347354.972670007</v>
      </c>
      <c r="AG19" s="25">
        <f t="shared" si="3"/>
        <v>12562570.680395424</v>
      </c>
      <c r="AH19" s="25">
        <f t="shared" si="3"/>
        <v>12773981.849258473</v>
      </c>
      <c r="AI19" s="25">
        <f t="shared" si="3"/>
        <v>12981547.463284045</v>
      </c>
      <c r="AJ19" s="25">
        <f t="shared" si="3"/>
        <v>13185230.545305276</v>
      </c>
      <c r="AK19" s="25">
        <f t="shared" si="3"/>
        <v>13384997.745647166</v>
      </c>
      <c r="AL19" s="25">
        <f t="shared" si="3"/>
        <v>13580818.991844293</v>
      </c>
      <c r="AM19" s="25">
        <f t="shared" si="3"/>
        <v>13772667.195143176</v>
      </c>
      <c r="AN19" s="25">
        <f t="shared" si="3"/>
        <v>13960518.009166425</v>
      </c>
      <c r="AO19" s="25">
        <f t="shared" si="3"/>
        <v>14144349.635874432</v>
      </c>
      <c r="AP19" s="25">
        <f t="shared" si="3"/>
        <v>14324142.673838766</v>
      </c>
      <c r="AQ19" s="25">
        <f t="shared" si="3"/>
        <v>14499880.003824918</v>
      </c>
      <c r="AR19" s="25">
        <f t="shared" si="3"/>
        <v>14671546.706757253</v>
      </c>
      <c r="AS19" s="25">
        <f t="shared" si="3"/>
        <v>14839130.009291537</v>
      </c>
    </row>
    <row r="20" spans="1:45" x14ac:dyDescent="0.25">
      <c r="B20" t="s">
        <v>185</v>
      </c>
      <c r="C20" s="25">
        <f>C19/C17</f>
        <v>3120811.2877021614</v>
      </c>
      <c r="D20" s="25"/>
      <c r="E20" s="25">
        <f t="shared" ref="E20:AS20" si="4">E19/E17</f>
        <v>1828314.9285295224</v>
      </c>
      <c r="F20" s="25">
        <f t="shared" si="4"/>
        <v>1917143.9600680515</v>
      </c>
      <c r="G20" s="25">
        <f t="shared" si="4"/>
        <v>2006558.7874570694</v>
      </c>
      <c r="H20" s="25">
        <f t="shared" si="4"/>
        <v>2096409.5360176244</v>
      </c>
      <c r="I20" s="25">
        <f t="shared" si="4"/>
        <v>2186552.7880521296</v>
      </c>
      <c r="J20" s="25">
        <f t="shared" si="4"/>
        <v>2276852.0584202297</v>
      </c>
      <c r="K20" s="25">
        <f t="shared" si="4"/>
        <v>2367178.1302578454</v>
      </c>
      <c r="L20" s="25">
        <f t="shared" si="4"/>
        <v>2457409.2646796615</v>
      </c>
      <c r="M20" s="25">
        <f t="shared" si="4"/>
        <v>2547431.2984434096</v>
      </c>
      <c r="N20" s="25">
        <f t="shared" si="4"/>
        <v>2637137.6433187327</v>
      </c>
      <c r="O20" s="25">
        <f t="shared" si="4"/>
        <v>2726429.2004082911</v>
      </c>
      <c r="P20" s="25">
        <f t="shared" si="4"/>
        <v>2815214.2020043987</v>
      </c>
      <c r="Q20" s="25">
        <f t="shared" si="4"/>
        <v>2903407.9927995591</v>
      </c>
      <c r="R20" s="25">
        <f t="shared" si="4"/>
        <v>2990932.7614520979</v>
      </c>
      <c r="S20" s="25">
        <f t="shared" si="4"/>
        <v>3077717.2326722057</v>
      </c>
      <c r="T20" s="25">
        <f t="shared" si="4"/>
        <v>3163696.3291583937</v>
      </c>
      <c r="U20" s="25">
        <f t="shared" si="4"/>
        <v>3248810.8118915851</v>
      </c>
      <c r="V20" s="25">
        <f t="shared" si="4"/>
        <v>3333006.9064882365</v>
      </c>
      <c r="W20" s="25">
        <f t="shared" si="4"/>
        <v>3416235.922527065</v>
      </c>
      <c r="X20" s="25">
        <f t="shared" si="4"/>
        <v>3498453.8719960898</v>
      </c>
      <c r="Y20" s="25">
        <f t="shared" si="4"/>
        <v>3579621.0922580999</v>
      </c>
      <c r="Z20" s="25">
        <f t="shared" si="4"/>
        <v>3659701.8782039299</v>
      </c>
      <c r="AA20" s="25">
        <f t="shared" si="4"/>
        <v>3738664.1275562774</v>
      </c>
      <c r="AB20" s="25">
        <f t="shared" si="4"/>
        <v>3816479.0026051882</v>
      </c>
      <c r="AC20" s="25">
        <f t="shared" si="4"/>
        <v>3893120.6110039931</v>
      </c>
      <c r="AD20" s="25">
        <f t="shared" si="4"/>
        <v>3968565.7076360565</v>
      </c>
      <c r="AE20" s="25">
        <f t="shared" si="4"/>
        <v>4042793.4189831293</v>
      </c>
      <c r="AF20" s="25">
        <f t="shared" si="4"/>
        <v>4115784.9908900023</v>
      </c>
      <c r="AG20" s="25">
        <f t="shared" si="4"/>
        <v>4187523.5601318083</v>
      </c>
      <c r="AH20" s="25">
        <f t="shared" si="4"/>
        <v>4257993.9497528244</v>
      </c>
      <c r="AI20" s="25">
        <f t="shared" si="4"/>
        <v>4327182.4877613485</v>
      </c>
      <c r="AJ20" s="25">
        <f t="shared" si="4"/>
        <v>4395076.8484350918</v>
      </c>
      <c r="AK20" s="25">
        <f t="shared" si="4"/>
        <v>4461665.9152157223</v>
      </c>
      <c r="AL20" s="25">
        <f t="shared" si="4"/>
        <v>4526939.6639480973</v>
      </c>
      <c r="AM20" s="25">
        <f t="shared" si="4"/>
        <v>4590889.0650477251</v>
      </c>
      <c r="AN20" s="25">
        <f t="shared" si="4"/>
        <v>4653506.0030554747</v>
      </c>
      <c r="AO20" s="25">
        <f t="shared" si="4"/>
        <v>4714783.2119581439</v>
      </c>
      <c r="AP20" s="25">
        <f t="shared" si="4"/>
        <v>4774714.2246129224</v>
      </c>
      <c r="AQ20" s="25">
        <f t="shared" si="4"/>
        <v>4833293.3346083062</v>
      </c>
      <c r="AR20" s="25">
        <f t="shared" si="4"/>
        <v>4890515.568919084</v>
      </c>
      <c r="AS20" s="25">
        <f t="shared" si="4"/>
        <v>4946376.6697638454</v>
      </c>
    </row>
    <row r="21" spans="1:45" x14ac:dyDescent="0.25">
      <c r="F21" s="25"/>
    </row>
    <row r="22" spans="1:45" x14ac:dyDescent="0.25">
      <c r="B22" t="s">
        <v>186</v>
      </c>
      <c r="C22" s="25">
        <f>C20*$C$7</f>
        <v>2496649.0301617291</v>
      </c>
      <c r="E22" s="25">
        <f>E20*$C$7</f>
        <v>1462651.942823618</v>
      </c>
      <c r="F22" s="25">
        <f t="shared" ref="F22:AS22" si="5">F20*$C$7</f>
        <v>1533715.1680544412</v>
      </c>
      <c r="G22" s="25">
        <f t="shared" si="5"/>
        <v>1605247.0299656556</v>
      </c>
      <c r="H22" s="25">
        <f t="shared" si="5"/>
        <v>1677127.6288140996</v>
      </c>
      <c r="I22" s="25">
        <f t="shared" si="5"/>
        <v>1749242.2304417037</v>
      </c>
      <c r="J22" s="25">
        <f t="shared" si="5"/>
        <v>1821481.6467361839</v>
      </c>
      <c r="K22" s="25">
        <f t="shared" si="5"/>
        <v>1893742.5042062765</v>
      </c>
      <c r="L22" s="25">
        <f t="shared" si="5"/>
        <v>1965927.4117437294</v>
      </c>
      <c r="M22" s="25">
        <f t="shared" si="5"/>
        <v>2037945.0387547277</v>
      </c>
      <c r="N22" s="25">
        <f t="shared" si="5"/>
        <v>2109710.1146549862</v>
      </c>
      <c r="O22" s="25">
        <f t="shared" si="5"/>
        <v>2181143.3603266329</v>
      </c>
      <c r="P22" s="25">
        <f t="shared" si="5"/>
        <v>2252171.3616035189</v>
      </c>
      <c r="Q22" s="25">
        <f t="shared" si="5"/>
        <v>2322726.3942396473</v>
      </c>
      <c r="R22" s="25">
        <f t="shared" si="5"/>
        <v>2392746.2091616783</v>
      </c>
      <c r="S22" s="25">
        <f t="shared" si="5"/>
        <v>2462173.7861377648</v>
      </c>
      <c r="T22" s="25">
        <f t="shared" si="5"/>
        <v>2530957.063326715</v>
      </c>
      <c r="U22" s="25">
        <f t="shared" si="5"/>
        <v>2599048.6495132684</v>
      </c>
      <c r="V22" s="25">
        <f t="shared" si="5"/>
        <v>2666405.5251905895</v>
      </c>
      <c r="W22" s="25">
        <f t="shared" si="5"/>
        <v>2732988.7380216522</v>
      </c>
      <c r="X22" s="25">
        <f t="shared" si="5"/>
        <v>2798763.0975968721</v>
      </c>
      <c r="Y22" s="25">
        <f t="shared" si="5"/>
        <v>2863696.8738064803</v>
      </c>
      <c r="Z22" s="25">
        <f t="shared" si="5"/>
        <v>2927761.5025631441</v>
      </c>
      <c r="AA22" s="25">
        <f t="shared" si="5"/>
        <v>2990931.3020450221</v>
      </c>
      <c r="AB22" s="25">
        <f t="shared" si="5"/>
        <v>3053183.2020841506</v>
      </c>
      <c r="AC22" s="25">
        <f t="shared" si="5"/>
        <v>3114496.4888031948</v>
      </c>
      <c r="AD22" s="25">
        <f t="shared" si="5"/>
        <v>3174852.5661088452</v>
      </c>
      <c r="AE22" s="25">
        <f t="shared" si="5"/>
        <v>3234234.7351865037</v>
      </c>
      <c r="AF22" s="25">
        <f t="shared" si="5"/>
        <v>3292627.9927120022</v>
      </c>
      <c r="AG22" s="25">
        <f t="shared" si="5"/>
        <v>3350018.8481054469</v>
      </c>
      <c r="AH22" s="25">
        <f t="shared" si="5"/>
        <v>3406395.1598022599</v>
      </c>
      <c r="AI22" s="25">
        <f t="shared" si="5"/>
        <v>3461745.9902090789</v>
      </c>
      <c r="AJ22" s="25">
        <f t="shared" si="5"/>
        <v>3516061.4787480738</v>
      </c>
      <c r="AK22" s="25">
        <f t="shared" si="5"/>
        <v>3569332.7321725781</v>
      </c>
      <c r="AL22" s="25">
        <f t="shared" si="5"/>
        <v>3621551.7311584782</v>
      </c>
      <c r="AM22" s="25">
        <f t="shared" si="5"/>
        <v>3672711.2520381804</v>
      </c>
      <c r="AN22" s="25">
        <f t="shared" si="5"/>
        <v>3722804.8024443798</v>
      </c>
      <c r="AO22" s="25">
        <f t="shared" si="5"/>
        <v>3771826.5695665153</v>
      </c>
      <c r="AP22" s="25">
        <f t="shared" si="5"/>
        <v>3819771.3796903379</v>
      </c>
      <c r="AQ22" s="25">
        <f t="shared" si="5"/>
        <v>3866634.6676866449</v>
      </c>
      <c r="AR22" s="25">
        <f t="shared" si="5"/>
        <v>3912412.4551352672</v>
      </c>
      <c r="AS22" s="25">
        <f t="shared" si="5"/>
        <v>3957101.3358110767</v>
      </c>
    </row>
    <row r="23" spans="1:45" x14ac:dyDescent="0.25">
      <c r="F23" s="25"/>
    </row>
    <row r="24" spans="1:45" x14ac:dyDescent="0.25">
      <c r="F24" s="25"/>
    </row>
    <row r="25" spans="1:45" x14ac:dyDescent="0.25">
      <c r="B25" t="s">
        <v>109</v>
      </c>
      <c r="F25" s="25"/>
    </row>
    <row r="26" spans="1:45" x14ac:dyDescent="0.25">
      <c r="A26">
        <v>1</v>
      </c>
      <c r="B26" s="26">
        <v>0</v>
      </c>
      <c r="C26" s="24">
        <f>_xlfn.WEIBULL.DIST(A26,$C$12,$C$14, TRUE)-SUM($C$25:C25)</f>
        <v>1.770405624383764E-2</v>
      </c>
      <c r="D26" s="24"/>
      <c r="E26" s="24">
        <f>_xlfn.WEIBULL.DIST($A26,E$12,E$14, TRUE)-SUM(E$25:E25)</f>
        <v>2.9287782380876825E-2</v>
      </c>
      <c r="F26" s="24">
        <f>_xlfn.WEIBULL.DIST($A26,F$12,F$14, TRUE)-SUM(F$25:F25)</f>
        <v>2.8166674412328896E-2</v>
      </c>
      <c r="G26" s="24">
        <f>_xlfn.WEIBULL.DIST($A26,G$12,G$14, TRUE)-SUM(G$25:G25)</f>
        <v>2.7108435857790991E-2</v>
      </c>
      <c r="H26" s="24">
        <f>_xlfn.WEIBULL.DIST($A26,H$12,H$14, TRUE)-SUM(H$25:H25)</f>
        <v>2.6108473470115929E-2</v>
      </c>
      <c r="I26" s="24">
        <f>_xlfn.WEIBULL.DIST($A26,I$12,I$14, TRUE)-SUM(I$25:I25)</f>
        <v>2.5162604059406155E-2</v>
      </c>
      <c r="J26" s="24">
        <f>_xlfn.WEIBULL.DIST($A26,J$12,J$14, TRUE)-SUM(J$25:J25)</f>
        <v>2.4267011534915481E-2</v>
      </c>
      <c r="K26" s="24">
        <f>_xlfn.WEIBULL.DIST($A26,K$12,K$14, TRUE)-SUM(K$25:K25)</f>
        <v>2.3418209082934405E-2</v>
      </c>
      <c r="L26" s="24">
        <f>_xlfn.WEIBULL.DIST($A26,L$12,L$14, TRUE)-SUM(L$25:L25)</f>
        <v>2.2613005794004808E-2</v>
      </c>
      <c r="M26" s="24">
        <f>_xlfn.WEIBULL.DIST($A26,M$12,M$14, TRUE)-SUM(M$25:M25)</f>
        <v>2.1848477153883342E-2</v>
      </c>
      <c r="N26" s="24">
        <f>_xlfn.WEIBULL.DIST($A26,N$12,N$14, TRUE)-SUM(N$25:N25)</f>
        <v>2.1121938897565681E-2</v>
      </c>
      <c r="O26" s="24">
        <f>_xlfn.WEIBULL.DIST($A26,O$12,O$14, TRUE)-SUM(O$25:O25)</f>
        <v>2.0430923797185897E-2</v>
      </c>
      <c r="P26" s="24">
        <f>_xlfn.WEIBULL.DIST($A26,P$12,P$14, TRUE)-SUM(P$25:P25)</f>
        <v>1.9773161014991332E-2</v>
      </c>
      <c r="Q26" s="24">
        <f>_xlfn.WEIBULL.DIST($A26,Q$12,Q$14, TRUE)-SUM(Q$25:Q25)</f>
        <v>1.9146557703726391E-2</v>
      </c>
      <c r="R26" s="24">
        <f>_xlfn.WEIBULL.DIST($A26,R$12,R$14, TRUE)-SUM(R$25:R25)</f>
        <v>1.8549182580167894E-2</v>
      </c>
      <c r="S26" s="24">
        <f>_xlfn.WEIBULL.DIST($A26,S$12,S$14, TRUE)-SUM(S$25:S25)</f>
        <v>1.7979251234497652E-2</v>
      </c>
      <c r="T26" s="24">
        <f>_xlfn.WEIBULL.DIST($A26,T$12,T$14, TRUE)-SUM(T$25:T25)</f>
        <v>1.743511296971564E-2</v>
      </c>
      <c r="U26" s="24">
        <f>_xlfn.WEIBULL.DIST($A26,U$12,U$14, TRUE)-SUM(U$25:U25)</f>
        <v>1.6915238992248175E-2</v>
      </c>
      <c r="V26" s="24">
        <f>_xlfn.WEIBULL.DIST($A26,V$12,V$14, TRUE)-SUM(V$25:V25)</f>
        <v>1.6418211798005799E-2</v>
      </c>
      <c r="W26" s="24">
        <f>_xlfn.WEIBULL.DIST($A26,W$12,W$14, TRUE)-SUM(W$25:W25)</f>
        <v>1.5942715617988865E-2</v>
      </c>
      <c r="X26" s="24">
        <f>_xlfn.WEIBULL.DIST($A26,X$12,X$14, TRUE)-SUM(X$25:X25)</f>
        <v>1.5487527804621398E-2</v>
      </c>
      <c r="Y26" s="24">
        <f>_xlfn.WEIBULL.DIST($A26,Y$12,Y$14, TRUE)-SUM(Y$25:Y25)</f>
        <v>1.5051511054731407E-2</v>
      </c>
      <c r="Z26" s="24">
        <f>_xlfn.WEIBULL.DIST($A26,Z$12,Z$14, TRUE)-SUM(Z$25:Z25)</f>
        <v>1.4633606377836006E-2</v>
      </c>
      <c r="AA26" s="24">
        <f>_xlfn.WEIBULL.DIST($A26,AA$12,AA$14, TRUE)-SUM(AA$25:AA25)</f>
        <v>1.4232826729425632E-2</v>
      </c>
      <c r="AB26" s="24">
        <f>_xlfn.WEIBULL.DIST($A26,AB$12,AB$14, TRUE)-SUM(AB$25:AB25)</f>
        <v>1.3848251238520286E-2</v>
      </c>
      <c r="AC26" s="24">
        <f>_xlfn.WEIBULL.DIST($A26,AC$12,AC$14, TRUE)-SUM(AC$25:AC25)</f>
        <v>1.3479019967099369E-2</v>
      </c>
      <c r="AD26" s="24">
        <f>_xlfn.WEIBULL.DIST($A26,AD$12,AD$14, TRUE)-SUM(AD$25:AD25)</f>
        <v>1.3124329146263256E-2</v>
      </c>
      <c r="AE26" s="24">
        <f>_xlfn.WEIBULL.DIST($A26,AE$12,AE$14, TRUE)-SUM(AE$25:AE25)</f>
        <v>1.278342684031801E-2</v>
      </c>
      <c r="AF26" s="24">
        <f>_xlfn.WEIBULL.DIST($A26,AF$12,AF$14, TRUE)-SUM(AF$25:AF25)</f>
        <v>1.2455608995511269E-2</v>
      </c>
      <c r="AG26" s="24">
        <f>_xlfn.WEIBULL.DIST($A26,AG$12,AG$14, TRUE)-SUM(AG$25:AG25)</f>
        <v>1.2140215834997548E-2</v>
      </c>
      <c r="AH26" s="24">
        <f>_xlfn.WEIBULL.DIST($A26,AH$12,AH$14, TRUE)-SUM(AH$25:AH25)</f>
        <v>1.183662856586512E-2</v>
      </c>
      <c r="AI26" s="24">
        <f>_xlfn.WEIBULL.DIST($A26,AI$12,AI$14, TRUE)-SUM(AI$25:AI25)</f>
        <v>1.1544266367795989E-2</v>
      </c>
      <c r="AJ26" s="24">
        <f>_xlfn.WEIBULL.DIST($A26,AJ$12,AJ$14, TRUE)-SUM(AJ$25:AJ25)</f>
        <v>1.1262583636220375E-2</v>
      </c>
      <c r="AK26" s="24">
        <f>_xlfn.WEIBULL.DIST($A26,AK$12,AK$14, TRUE)-SUM(AK$25:AK25)</f>
        <v>1.0991067455728448E-2</v>
      </c>
      <c r="AL26" s="24">
        <f>_xlfn.WEIBULL.DIST($A26,AL$12,AL$14, TRUE)-SUM(AL$25:AL25)</f>
        <v>1.0729235282062689E-2</v>
      </c>
      <c r="AM26" s="24">
        <f>_xlfn.WEIBULL.DIST($A26,AM$12,AM$14, TRUE)-SUM(AM$25:AM25)</f>
        <v>1.047663281327906E-2</v>
      </c>
      <c r="AN26" s="24">
        <f>_xlfn.WEIBULL.DIST($A26,AN$12,AN$14, TRUE)-SUM(AN$25:AN25)</f>
        <v>1.0232832032669918E-2</v>
      </c>
      <c r="AO26" s="24">
        <f>_xlfn.WEIBULL.DIST($A26,AO$12,AO$14, TRUE)-SUM(AO$25:AO25)</f>
        <v>9.9974294078201218E-3</v>
      </c>
      <c r="AP26" s="24">
        <f>_xlfn.WEIBULL.DIST($A26,AP$12,AP$14, TRUE)-SUM(AP$25:AP25)</f>
        <v>9.7700442317463082E-3</v>
      </c>
      <c r="AQ26" s="24">
        <f>_xlfn.WEIBULL.DIST($A26,AQ$12,AQ$14, TRUE)-SUM(AQ$25:AQ25)</f>
        <v>9.5503170934735857E-3</v>
      </c>
      <c r="AR26" s="24">
        <f>_xlfn.WEIBULL.DIST($A26,AR$12,AR$14, TRUE)-SUM(AR$25:AR25)</f>
        <v>9.3379084666538048E-3</v>
      </c>
      <c r="AS26" s="24">
        <f>_xlfn.WEIBULL.DIST($A26,AS$12,AS$14, TRUE)-SUM(AS$25:AS25)</f>
        <v>9.1324974059440751E-3</v>
      </c>
    </row>
    <row r="27" spans="1:45" x14ac:dyDescent="0.25">
      <c r="A27">
        <v>2</v>
      </c>
      <c r="B27" s="26">
        <v>0</v>
      </c>
      <c r="C27" s="24">
        <f>_xlfn.WEIBULL.DIST(A27,$C$12,$C$14, TRUE)-SUM($C$25:C26)</f>
        <v>5.1253665030839321E-2</v>
      </c>
      <c r="D27" s="24"/>
      <c r="E27" s="24">
        <f>_xlfn.WEIBULL.DIST($A27,E$12,E$14, TRUE)-SUM(E$25:E26)</f>
        <v>8.2816455401350186E-2</v>
      </c>
      <c r="F27" s="24">
        <f>_xlfn.WEIBULL.DIST($A27,F$12,F$14, TRUE)-SUM(F$25:F26)</f>
        <v>7.9828609955333987E-2</v>
      </c>
      <c r="G27" s="24">
        <f>_xlfn.WEIBULL.DIST($A27,G$12,G$14, TRUE)-SUM(G$25:G26)</f>
        <v>7.6995248187181065E-2</v>
      </c>
      <c r="H27" s="24">
        <f>_xlfn.WEIBULL.DIST($A27,H$12,H$14, TRUE)-SUM(H$25:H26)</f>
        <v>7.4306229051773698E-2</v>
      </c>
      <c r="I27" s="24">
        <f>_xlfn.WEIBULL.DIST($A27,I$12,I$14, TRUE)-SUM(I$25:I26)</f>
        <v>7.1752198912247794E-2</v>
      </c>
      <c r="J27" s="24">
        <f>_xlfn.WEIBULL.DIST($A27,J$12,J$14, TRUE)-SUM(J$25:J26)</f>
        <v>6.9324522915715461E-2</v>
      </c>
      <c r="K27" s="24">
        <f>_xlfn.WEIBULL.DIST($A27,K$12,K$14, TRUE)-SUM(K$25:K26)</f>
        <v>6.7015222748517234E-2</v>
      </c>
      <c r="L27" s="24">
        <f>_xlfn.WEIBULL.DIST($A27,L$12,L$14, TRUE)-SUM(L$25:L26)</f>
        <v>6.4816920182921997E-2</v>
      </c>
      <c r="M27" s="24">
        <f>_xlfn.WEIBULL.DIST($A27,M$12,M$14, TRUE)-SUM(M$25:M26)</f>
        <v>6.2722785871896711E-2</v>
      </c>
      <c r="N27" s="24">
        <f>_xlfn.WEIBULL.DIST($A27,N$12,N$14, TRUE)-SUM(N$25:N26)</f>
        <v>6.072649289325166E-2</v>
      </c>
      <c r="O27" s="24">
        <f>_xlfn.WEIBULL.DIST($A27,O$12,O$14, TRUE)-SUM(O$25:O26)</f>
        <v>5.8822174587837957E-2</v>
      </c>
      <c r="P27" s="24">
        <f>_xlfn.WEIBULL.DIST($A27,P$12,P$14, TRUE)-SUM(P$25:P26)</f>
        <v>5.7004386277714959E-2</v>
      </c>
      <c r="Q27" s="24">
        <f>_xlfn.WEIBULL.DIST($A27,Q$12,Q$14, TRUE)-SUM(Q$25:Q26)</f>
        <v>5.5268070488858609E-2</v>
      </c>
      <c r="R27" s="24">
        <f>_xlfn.WEIBULL.DIST($A27,R$12,R$14, TRUE)-SUM(R$25:R26)</f>
        <v>5.360852533882228E-2</v>
      </c>
      <c r="S27" s="24">
        <f>_xlfn.WEIBULL.DIST($A27,S$12,S$14, TRUE)-SUM(S$25:S26)</f>
        <v>5.2021375782719183E-2</v>
      </c>
      <c r="T27" s="24">
        <f>_xlfn.WEIBULL.DIST($A27,T$12,T$14, TRUE)-SUM(T$25:T26)</f>
        <v>5.0502547441021797E-2</v>
      </c>
      <c r="U27" s="24">
        <f>_xlfn.WEIBULL.DIST($A27,U$12,U$14, TRUE)-SUM(U$25:U26)</f>
        <v>4.9048242760074828E-2</v>
      </c>
      <c r="V27" s="24">
        <f>_xlfn.WEIBULL.DIST($A27,V$12,V$14, TRUE)-SUM(V$25:V26)</f>
        <v>4.7654919281049243E-2</v>
      </c>
      <c r="W27" s="24">
        <f>_xlfn.WEIBULL.DIST($A27,W$12,W$14, TRUE)-SUM(W$25:W26)</f>
        <v>4.6319269815503772E-2</v>
      </c>
      <c r="X27" s="24">
        <f>_xlfn.WEIBULL.DIST($A27,X$12,X$14, TRUE)-SUM(X$25:X26)</f>
        <v>4.5038204345949961E-2</v>
      </c>
      <c r="Y27" s="24">
        <f>_xlfn.WEIBULL.DIST($A27,Y$12,Y$14, TRUE)-SUM(Y$25:Y26)</f>
        <v>4.3808833488024973E-2</v>
      </c>
      <c r="Z27" s="24">
        <f>_xlfn.WEIBULL.DIST($A27,Z$12,Z$14, TRUE)-SUM(Z$25:Z26)</f>
        <v>4.2628453367243309E-2</v>
      </c>
      <c r="AA27" s="24">
        <f>_xlfn.WEIBULL.DIST($A27,AA$12,AA$14, TRUE)-SUM(AA$25:AA26)</f>
        <v>4.1494531777997112E-2</v>
      </c>
      <c r="AB27" s="24">
        <f>_xlfn.WEIBULL.DIST($A27,AB$12,AB$14, TRUE)-SUM(AB$25:AB26)</f>
        <v>4.0404695505665458E-2</v>
      </c>
      <c r="AC27" s="24">
        <f>_xlfn.WEIBULL.DIST($A27,AC$12,AC$14, TRUE)-SUM(AC$25:AC26)</f>
        <v>3.9356718704526311E-2</v>
      </c>
      <c r="AD27" s="24">
        <f>_xlfn.WEIBULL.DIST($A27,AD$12,AD$14, TRUE)-SUM(AD$25:AD26)</f>
        <v>3.8348512234777095E-2</v>
      </c>
      <c r="AE27" s="24">
        <f>_xlfn.WEIBULL.DIST($A27,AE$12,AE$14, TRUE)-SUM(AE$25:AE26)</f>
        <v>3.7378113871487054E-2</v>
      </c>
      <c r="AF27" s="24">
        <f>_xlfn.WEIBULL.DIST($A27,AF$12,AF$14, TRUE)-SUM(AF$25:AF26)</f>
        <v>3.6443679306839505E-2</v>
      </c>
      <c r="AG27" s="24">
        <f>_xlfn.WEIBULL.DIST($A27,AG$12,AG$14, TRUE)-SUM(AG$25:AG26)</f>
        <v>3.5543473874678363E-2</v>
      </c>
      <c r="AH27" s="24">
        <f>_xlfn.WEIBULL.DIST($A27,AH$12,AH$14, TRUE)-SUM(AH$25:AH26)</f>
        <v>3.4675864933242019E-2</v>
      </c>
      <c r="AI27" s="24">
        <f>_xlfn.WEIBULL.DIST($A27,AI$12,AI$14, TRUE)-SUM(AI$25:AI26)</f>
        <v>3.3839314848133614E-2</v>
      </c>
      <c r="AJ27" s="24">
        <f>_xlfn.WEIBULL.DIST($A27,AJ$12,AJ$14, TRUE)-SUM(AJ$25:AJ26)</f>
        <v>3.3032374523111932E-2</v>
      </c>
      <c r="AK27" s="24">
        <f>_xlfn.WEIBULL.DIST($A27,AK$12,AK$14, TRUE)-SUM(AK$25:AK26)</f>
        <v>3.2253677431261271E-2</v>
      </c>
      <c r="AL27" s="24">
        <f>_xlfn.WEIBULL.DIST($A27,AL$12,AL$14, TRUE)-SUM(AL$25:AL26)</f>
        <v>3.1501934103567684E-2</v>
      </c>
      <c r="AM27" s="24">
        <f>_xlfn.WEIBULL.DIST($A27,AM$12,AM$14, TRUE)-SUM(AM$25:AM26)</f>
        <v>3.0775927035950258E-2</v>
      </c>
      <c r="AN27" s="24">
        <f>_xlfn.WEIBULL.DIST($A27,AN$12,AN$14, TRUE)-SUM(AN$25:AN26)</f>
        <v>3.0074505979412199E-2</v>
      </c>
      <c r="AO27" s="24">
        <f>_xlfn.WEIBULL.DIST($A27,AO$12,AO$14, TRUE)-SUM(AO$25:AO26)</f>
        <v>2.9396583581234946E-2</v>
      </c>
      <c r="AP27" s="24">
        <f>_xlfn.WEIBULL.DIST($A27,AP$12,AP$14, TRUE)-SUM(AP$25:AP26)</f>
        <v>2.8741131348072942E-2</v>
      </c>
      <c r="AQ27" s="24">
        <f>_xlfn.WEIBULL.DIST($A27,AQ$12,AQ$14, TRUE)-SUM(AQ$25:AQ26)</f>
        <v>2.8107175904452733E-2</v>
      </c>
      <c r="AR27" s="24">
        <f>_xlfn.WEIBULL.DIST($A27,AR$12,AR$14, TRUE)-SUM(AR$25:AR26)</f>
        <v>2.7493795522568421E-2</v>
      </c>
      <c r="AS27" s="24">
        <f>_xlfn.WEIBULL.DIST($A27,AS$12,AS$14, TRUE)-SUM(AS$25:AS26)</f>
        <v>2.6900116901419906E-2</v>
      </c>
    </row>
    <row r="28" spans="1:45" x14ac:dyDescent="0.25">
      <c r="A28">
        <v>3</v>
      </c>
      <c r="B28" s="26">
        <v>47</v>
      </c>
      <c r="C28" s="24">
        <f>_xlfn.WEIBULL.DIST(A28,$C$12,$C$14, TRUE)-SUM($C$25:C27)</f>
        <v>7.9549133193073288E-2</v>
      </c>
      <c r="D28" s="24"/>
      <c r="E28" s="24">
        <f>_xlfn.WEIBULL.DIST($A28,E$12,E$14, TRUE)-SUM(E$25:E27)</f>
        <v>0.12262616110264236</v>
      </c>
      <c r="F28" s="24">
        <f>_xlfn.WEIBULL.DIST($A28,F$12,F$14, TRUE)-SUM(F$25:F27)</f>
        <v>0.11874374870969444</v>
      </c>
      <c r="G28" s="24">
        <f>_xlfn.WEIBULL.DIST($A28,G$12,G$14, TRUE)-SUM(G$25:G27)</f>
        <v>0.11502415654986059</v>
      </c>
      <c r="H28" s="24">
        <f>_xlfn.WEIBULL.DIST($A28,H$12,H$14, TRUE)-SUM(H$25:H27)</f>
        <v>0.11145996899058842</v>
      </c>
      <c r="I28" s="24">
        <f>_xlfn.WEIBULL.DIST($A28,I$12,I$14, TRUE)-SUM(I$25:I27)</f>
        <v>0.10804400959777827</v>
      </c>
      <c r="J28" s="24">
        <f>_xlfn.WEIBULL.DIST($A28,J$12,J$14, TRUE)-SUM(J$25:J27)</f>
        <v>0.10476936083450407</v>
      </c>
      <c r="K28" s="24">
        <f>_xlfn.WEIBULL.DIST($A28,K$12,K$14, TRUE)-SUM(K$25:K27)</f>
        <v>0.10162937622063548</v>
      </c>
      <c r="L28" s="24">
        <f>_xlfn.WEIBULL.DIST($A28,L$12,L$14, TRUE)-SUM(L$25:L27)</f>
        <v>9.8617686603627269E-2</v>
      </c>
      <c r="M28" s="24">
        <f>_xlfn.WEIBULL.DIST($A28,M$12,M$14, TRUE)-SUM(M$25:M27)</f>
        <v>9.5728201864725665E-2</v>
      </c>
      <c r="N28" s="24">
        <f>_xlfn.WEIBULL.DIST($A28,N$12,N$14, TRUE)-SUM(N$25:N27)</f>
        <v>9.2955109121882082E-2</v>
      </c>
      <c r="O28" s="24">
        <f>_xlfn.WEIBULL.DIST($A28,O$12,O$14, TRUE)-SUM(O$25:O27)</f>
        <v>9.0292868278534652E-2</v>
      </c>
      <c r="P28" s="24">
        <f>_xlfn.WEIBULL.DIST($A28,P$12,P$14, TRUE)-SUM(P$25:P27)</f>
        <v>8.7736205596288377E-2</v>
      </c>
      <c r="Q28" s="24">
        <f>_xlfn.WEIBULL.DIST($A28,Q$12,Q$14, TRUE)-SUM(Q$25:Q27)</f>
        <v>8.5280105831471845E-2</v>
      </c>
      <c r="R28" s="24">
        <f>_xlfn.WEIBULL.DIST($A28,R$12,R$14, TRUE)-SUM(R$25:R27)</f>
        <v>8.2919803364200795E-2</v>
      </c>
      <c r="S28" s="24">
        <f>_xlfn.WEIBULL.DIST($A28,S$12,S$14, TRUE)-SUM(S$25:S27)</f>
        <v>8.0650772658799261E-2</v>
      </c>
      <c r="T28" s="24">
        <f>_xlfn.WEIBULL.DIST($A28,T$12,T$14, TRUE)-SUM(T$25:T27)</f>
        <v>7.8468718322080119E-2</v>
      </c>
      <c r="U28" s="24">
        <f>_xlfn.WEIBULL.DIST($A28,U$12,U$14, TRUE)-SUM(U$25:U27)</f>
        <v>7.6369564967722486E-2</v>
      </c>
      <c r="V28" s="24">
        <f>_xlfn.WEIBULL.DIST($A28,V$12,V$14, TRUE)-SUM(V$25:V27)</f>
        <v>7.4349447048121992E-2</v>
      </c>
      <c r="W28" s="24">
        <f>_xlfn.WEIBULL.DIST($A28,W$12,W$14, TRUE)-SUM(W$25:W27)</f>
        <v>7.2404698777440143E-2</v>
      </c>
      <c r="X28" s="24">
        <f>_xlfn.WEIBULL.DIST($A28,X$12,X$14, TRUE)-SUM(X$25:X27)</f>
        <v>7.0531844239392905E-2</v>
      </c>
      <c r="Y28" s="24">
        <f>_xlfn.WEIBULL.DIST($A28,Y$12,Y$14, TRUE)-SUM(Y$25:Y27)</f>
        <v>6.872758774916779E-2</v>
      </c>
      <c r="Z28" s="24">
        <f>_xlfn.WEIBULL.DIST($A28,Z$12,Z$14, TRUE)-SUM(Z$25:Z27)</f>
        <v>6.6988804519591993E-2</v>
      </c>
      <c r="AA28" s="24">
        <f>_xlfn.WEIBULL.DIST($A28,AA$12,AA$14, TRUE)-SUM(AA$25:AA27)</f>
        <v>6.5312531666359919E-2</v>
      </c>
      <c r="AB28" s="24">
        <f>_xlfn.WEIBULL.DIST($A28,AB$12,AB$14, TRUE)-SUM(AB$25:AB27)</f>
        <v>6.3695959575009453E-2</v>
      </c>
      <c r="AC28" s="24">
        <f>_xlfn.WEIBULL.DIST($A28,AC$12,AC$14, TRUE)-SUM(AC$25:AC27)</f>
        <v>6.2136423642798838E-2</v>
      </c>
      <c r="AD28" s="24">
        <f>_xlfn.WEIBULL.DIST($A28,AD$12,AD$14, TRUE)-SUM(AD$25:AD27)</f>
        <v>6.0631396401186664E-2</v>
      </c>
      <c r="AE28" s="24">
        <f>_xlfn.WEIBULL.DIST($A28,AE$12,AE$14, TRUE)-SUM(AE$25:AE27)</f>
        <v>5.9178480018843585E-2</v>
      </c>
      <c r="AF28" s="24">
        <f>_xlfn.WEIBULL.DIST($A28,AF$12,AF$14, TRUE)-SUM(AF$25:AF27)</f>
        <v>5.7775399180711805E-2</v>
      </c>
      <c r="AG28" s="24">
        <f>_xlfn.WEIBULL.DIST($A28,AG$12,AG$14, TRUE)-SUM(AG$25:AG27)</f>
        <v>5.6419994335296146E-2</v>
      </c>
      <c r="AH28" s="24">
        <f>_xlfn.WEIBULL.DIST($A28,AH$12,AH$14, TRUE)-SUM(AH$25:AH27)</f>
        <v>5.5110215299914035E-2</v>
      </c>
      <c r="AI28" s="24">
        <f>_xlfn.WEIBULL.DIST($A28,AI$12,AI$14, TRUE)-SUM(AI$25:AI27)</f>
        <v>5.3844115211871255E-2</v>
      </c>
      <c r="AJ28" s="24">
        <f>_xlfn.WEIBULL.DIST($A28,AJ$12,AJ$14, TRUE)-SUM(AJ$25:AJ27)</f>
        <v>5.2619844812321639E-2</v>
      </c>
      <c r="AK28" s="24">
        <f>_xlfn.WEIBULL.DIST($A28,AK$12,AK$14, TRUE)-SUM(AK$25:AK27)</f>
        <v>5.1435647048801589E-2</v>
      </c>
      <c r="AL28" s="24">
        <f>_xlfn.WEIBULL.DIST($A28,AL$12,AL$14, TRUE)-SUM(AL$25:AL27)</f>
        <v>5.0289851982006528E-2</v>
      </c>
      <c r="AM28" s="24">
        <f>_xlfn.WEIBULL.DIST($A28,AM$12,AM$14, TRUE)-SUM(AM$25:AM27)</f>
        <v>4.9180871982222291E-2</v>
      </c>
      <c r="AN28" s="24">
        <f>_xlfn.WEIBULL.DIST($A28,AN$12,AN$14, TRUE)-SUM(AN$25:AN27)</f>
        <v>4.8107197200880143E-2</v>
      </c>
      <c r="AO28" s="24">
        <f>_xlfn.WEIBULL.DIST($A28,AO$12,AO$14, TRUE)-SUM(AO$25:AO27)</f>
        <v>4.7067391302917691E-2</v>
      </c>
      <c r="AP28" s="24">
        <f>_xlfn.WEIBULL.DIST($A28,AP$12,AP$14, TRUE)-SUM(AP$25:AP27)</f>
        <v>4.6060087445960844E-2</v>
      </c>
      <c r="AQ28" s="24">
        <f>_xlfn.WEIBULL.DIST($A28,AQ$12,AQ$14, TRUE)-SUM(AQ$25:AQ27)</f>
        <v>4.5083984492764566E-2</v>
      </c>
      <c r="AR28" s="24">
        <f>_xlfn.WEIBULL.DIST($A28,AR$12,AR$14, TRUE)-SUM(AR$25:AR27)</f>
        <v>4.4137843443832342E-2</v>
      </c>
      <c r="AS28" s="24">
        <f>_xlfn.WEIBULL.DIST($A28,AS$12,AS$14, TRUE)-SUM(AS$25:AS27)</f>
        <v>4.3220484077659875E-2</v>
      </c>
    </row>
    <row r="29" spans="1:45" x14ac:dyDescent="0.25">
      <c r="A29">
        <v>4</v>
      </c>
      <c r="B29" s="26">
        <v>149</v>
      </c>
      <c r="C29" s="24">
        <f>_xlfn.WEIBULL.DIST(A29,$C$12,$C$14, TRUE)-SUM($C$25:C28)</f>
        <v>0.10008203708591262</v>
      </c>
      <c r="D29" s="24"/>
      <c r="E29" s="24">
        <f>_xlfn.WEIBULL.DIST($A29,E$12,E$14, TRUE)-SUM(E$25:E28)</f>
        <v>0.14375987024369477</v>
      </c>
      <c r="F29" s="24">
        <f>_xlfn.WEIBULL.DIST($A29,F$12,F$14, TRUE)-SUM(F$25:F28)</f>
        <v>0.14016637857437042</v>
      </c>
      <c r="G29" s="24">
        <f>_xlfn.WEIBULL.DIST($A29,G$12,G$14, TRUE)-SUM(G$25:G28)</f>
        <v>0.13665690709922396</v>
      </c>
      <c r="H29" s="24">
        <f>_xlfn.WEIBULL.DIST($A29,H$12,H$14, TRUE)-SUM(H$25:H28)</f>
        <v>0.13323376548411084</v>
      </c>
      <c r="I29" s="24">
        <f>_xlfn.WEIBULL.DIST($A29,I$12,I$14, TRUE)-SUM(I$25:I28)</f>
        <v>0.12989838746493598</v>
      </c>
      <c r="J29" s="24">
        <f>_xlfn.WEIBULL.DIST($A29,J$12,J$14, TRUE)-SUM(J$25:J28)</f>
        <v>0.12665147744485533</v>
      </c>
      <c r="K29" s="24">
        <f>_xlfn.WEIBULL.DIST($A29,K$12,K$14, TRUE)-SUM(K$25:K28)</f>
        <v>0.12349313546204352</v>
      </c>
      <c r="L29" s="24">
        <f>_xlfn.WEIBULL.DIST($A29,L$12,L$14, TRUE)-SUM(L$25:L28)</f>
        <v>0.12042296357978027</v>
      </c>
      <c r="M29" s="24">
        <f>_xlfn.WEIBULL.DIST($A29,M$12,M$14, TRUE)-SUM(M$25:M28)</f>
        <v>0.11744015634050373</v>
      </c>
      <c r="N29" s="24">
        <f>_xlfn.WEIBULL.DIST($A29,N$12,N$14, TRUE)-SUM(N$25:N28)</f>
        <v>0.11454357756440173</v>
      </c>
      <c r="O29" s="24">
        <f>_xlfn.WEIBULL.DIST($A29,O$12,O$14, TRUE)-SUM(O$25:O28)</f>
        <v>0.11173182545724694</v>
      </c>
      <c r="P29" s="24">
        <f>_xlfn.WEIBULL.DIST($A29,P$12,P$14, TRUE)-SUM(P$25:P28)</f>
        <v>0.10900328771721673</v>
      </c>
      <c r="Q29" s="24">
        <f>_xlfn.WEIBULL.DIST($A29,Q$12,Q$14, TRUE)-SUM(Q$25:Q28)</f>
        <v>0.10635618809204442</v>
      </c>
      <c r="R29" s="24">
        <f>_xlfn.WEIBULL.DIST($A29,R$12,R$14, TRUE)-SUM(R$25:R28)</f>
        <v>0.10378862563177127</v>
      </c>
      <c r="S29" s="24">
        <f>_xlfn.WEIBULL.DIST($A29,S$12,S$14, TRUE)-SUM(S$25:S28)</f>
        <v>0.10129860770469357</v>
      </c>
      <c r="T29" s="24">
        <f>_xlfn.WEIBULL.DIST($A29,T$12,T$14, TRUE)-SUM(T$25:T28)</f>
        <v>9.8884077691178573E-2</v>
      </c>
      <c r="U29" s="24">
        <f>_xlfn.WEIBULL.DIST($A29,U$12,U$14, TRUE)-SUM(U$25:U28)</f>
        <v>9.6542938138631018E-2</v>
      </c>
      <c r="V29" s="24">
        <f>_xlfn.WEIBULL.DIST($A29,V$12,V$14, TRUE)-SUM(V$25:V28)</f>
        <v>9.4273070048114777E-2</v>
      </c>
      <c r="W29" s="24">
        <f>_xlfn.WEIBULL.DIST($A29,W$12,W$14, TRUE)-SUM(W$25:W28)</f>
        <v>9.2072348866424542E-2</v>
      </c>
      <c r="X29" s="24">
        <f>_xlfn.WEIBULL.DIST($A29,X$12,X$14, TRUE)-SUM(X$25:X28)</f>
        <v>8.9938657674533379E-2</v>
      </c>
      <c r="Y29" s="24">
        <f>_xlfn.WEIBULL.DIST($A29,Y$12,Y$14, TRUE)-SUM(Y$25:Y28)</f>
        <v>8.7869897992358004E-2</v>
      </c>
      <c r="Z29" s="24">
        <f>_xlfn.WEIBULL.DIST($A29,Z$12,Z$14, TRUE)-SUM(Z$25:Z28)</f>
        <v>8.5863998559007088E-2</v>
      </c>
      <c r="AA29" s="24">
        <f>_xlfn.WEIBULL.DIST($A29,AA$12,AA$14, TRUE)-SUM(AA$25:AA28)</f>
        <v>8.3918922395649548E-2</v>
      </c>
      <c r="AB29" s="24">
        <f>_xlfn.WEIBULL.DIST($A29,AB$12,AB$14, TRUE)-SUM(AB$25:AB28)</f>
        <v>8.203267241360937E-2</v>
      </c>
      <c r="AC29" s="24">
        <f>_xlfn.WEIBULL.DIST($A29,AC$12,AC$14, TRUE)-SUM(AC$25:AC28)</f>
        <v>8.0203295792172793E-2</v>
      </c>
      <c r="AD29" s="24">
        <f>_xlfn.WEIBULL.DIST($A29,AD$12,AD$14, TRUE)-SUM(AD$25:AD28)</f>
        <v>7.8428887317975246E-2</v>
      </c>
      <c r="AE29" s="24">
        <f>_xlfn.WEIBULL.DIST($A29,AE$12,AE$14, TRUE)-SUM(AE$25:AE28)</f>
        <v>7.6707591849905485E-2</v>
      </c>
      <c r="AF29" s="24">
        <f>_xlfn.WEIBULL.DIST($A29,AF$12,AF$14, TRUE)-SUM(AF$25:AF28)</f>
        <v>7.5037606049561167E-2</v>
      </c>
      <c r="AG29" s="24">
        <f>_xlfn.WEIBULL.DIST($A29,AG$12,AG$14, TRUE)-SUM(AG$25:AG28)</f>
        <v>7.3417179496824858E-2</v>
      </c>
      <c r="AH29" s="24">
        <f>_xlfn.WEIBULL.DIST($A29,AH$12,AH$14, TRUE)-SUM(AH$25:AH28)</f>
        <v>7.1844615292601818E-2</v>
      </c>
      <c r="AI29" s="24">
        <f>_xlfn.WEIBULL.DIST($A29,AI$12,AI$14, TRUE)-SUM(AI$25:AI28)</f>
        <v>7.0318270235757652E-2</v>
      </c>
      <c r="AJ29" s="24">
        <f>_xlfn.WEIBULL.DIST($A29,AJ$12,AJ$14, TRUE)-SUM(AJ$25:AJ28)</f>
        <v>6.8836554648440434E-2</v>
      </c>
      <c r="AK29" s="24">
        <f>_xlfn.WEIBULL.DIST($A29,AK$12,AK$14, TRUE)-SUM(AK$25:AK28)</f>
        <v>6.7397931912963532E-2</v>
      </c>
      <c r="AL29" s="24">
        <f>_xlfn.WEIBULL.DIST($A29,AL$12,AL$14, TRUE)-SUM(AL$25:AL28)</f>
        <v>6.6000917773997053E-2</v>
      </c>
      <c r="AM29" s="24">
        <f>_xlfn.WEIBULL.DIST($A29,AM$12,AM$14, TRUE)-SUM(AM$25:AM28)</f>
        <v>6.4644079451739389E-2</v>
      </c>
      <c r="AN29" s="24">
        <f>_xlfn.WEIBULL.DIST($A29,AN$12,AN$14, TRUE)-SUM(AN$25:AN28)</f>
        <v>6.3326034604822237E-2</v>
      </c>
      <c r="AO29" s="24">
        <f>_xlfn.WEIBULL.DIST($A29,AO$12,AO$14, TRUE)-SUM(AO$25:AO28)</f>
        <v>6.2045450175777464E-2</v>
      </c>
      <c r="AP29" s="24">
        <f>_xlfn.WEIBULL.DIST($A29,AP$12,AP$14, TRUE)-SUM(AP$25:AP28)</f>
        <v>6.0801041146819626E-2</v>
      </c>
      <c r="AQ29" s="24">
        <f>_xlfn.WEIBULL.DIST($A29,AQ$12,AQ$14, TRUE)-SUM(AQ$25:AQ28)</f>
        <v>5.9591569229354602E-2</v>
      </c>
      <c r="AR29" s="24">
        <f>_xlfn.WEIBULL.DIST($A29,AR$12,AR$14, TRUE)-SUM(AR$25:AR28)</f>
        <v>5.8415841506905569E-2</v>
      </c>
      <c r="AS29" s="24">
        <f>_xlfn.WEIBULL.DIST($A29,AS$12,AS$14, TRUE)-SUM(AS$25:AS28)</f>
        <v>5.7272709047966067E-2</v>
      </c>
    </row>
    <row r="30" spans="1:45" x14ac:dyDescent="0.25">
      <c r="A30">
        <v>5</v>
      </c>
      <c r="B30" s="26">
        <v>320</v>
      </c>
      <c r="C30" s="24">
        <f>_xlfn.WEIBULL.DIST(A30,$C$12,$C$14, TRUE)-SUM($C$25:C29)</f>
        <v>0.11158970012749114</v>
      </c>
      <c r="D30" s="24"/>
      <c r="E30" s="24">
        <f>_xlfn.WEIBULL.DIST($A30,E$12,E$14, TRUE)-SUM(E$25:E29)</f>
        <v>0.14588722703828</v>
      </c>
      <c r="F30" s="24">
        <f>_xlfn.WEIBULL.DIST($A30,F$12,F$14, TRUE)-SUM(F$25:F29)</f>
        <v>0.14354725480859476</v>
      </c>
      <c r="G30" s="24">
        <f>_xlfn.WEIBULL.DIST($A30,G$12,G$14, TRUE)-SUM(G$25:G29)</f>
        <v>0.14116549711605664</v>
      </c>
      <c r="H30" s="24">
        <f>_xlfn.WEIBULL.DIST($A30,H$12,H$14, TRUE)-SUM(H$25:H29)</f>
        <v>0.13875493478764117</v>
      </c>
      <c r="I30" s="24">
        <f>_xlfn.WEIBULL.DIST($A30,I$12,I$14, TRUE)-SUM(I$25:I29)</f>
        <v>0.13632687847006331</v>
      </c>
      <c r="J30" s="24">
        <f>_xlfn.WEIBULL.DIST($A30,J$12,J$14, TRUE)-SUM(J$25:J29)</f>
        <v>0.13389115005166818</v>
      </c>
      <c r="K30" s="24">
        <f>_xlfn.WEIBULL.DIST($A30,K$12,K$14, TRUE)-SUM(K$25:K29)</f>
        <v>0.13145624744323736</v>
      </c>
      <c r="L30" s="24">
        <f>_xlfn.WEIBULL.DIST($A30,L$12,L$14, TRUE)-SUM(L$25:L29)</f>
        <v>0.12902949355973697</v>
      </c>
      <c r="M30" s="24">
        <f>_xlfn.WEIBULL.DIST($A30,M$12,M$14, TRUE)-SUM(M$25:M29)</f>
        <v>0.12661717050585281</v>
      </c>
      <c r="N30" s="24">
        <f>_xlfn.WEIBULL.DIST($A30,N$12,N$14, TRUE)-SUM(N$25:N29)</f>
        <v>0.12422464005001577</v>
      </c>
      <c r="O30" s="24">
        <f>_xlfn.WEIBULL.DIST($A30,O$12,O$14, TRUE)-SUM(O$25:O29)</f>
        <v>0.12185645149744501</v>
      </c>
      <c r="P30" s="24">
        <f>_xlfn.WEIBULL.DIST($A30,P$12,P$14, TRUE)-SUM(P$25:P29)</f>
        <v>0.1195164380597753</v>
      </c>
      <c r="Q30" s="24">
        <f>_xlfn.WEIBULL.DIST($A30,Q$12,Q$14, TRUE)-SUM(Q$25:Q29)</f>
        <v>0.11720780277987092</v>
      </c>
      <c r="R30" s="24">
        <f>_xlfn.WEIBULL.DIST($A30,R$12,R$14, TRUE)-SUM(R$25:R29)</f>
        <v>0.11493319501492477</v>
      </c>
      <c r="S30" s="24">
        <f>_xlfn.WEIBULL.DIST($A30,S$12,S$14, TRUE)-SUM(S$25:S29)</f>
        <v>0.11269477841572967</v>
      </c>
      <c r="T30" s="24">
        <f>_xlfn.WEIBULL.DIST($A30,T$12,T$14, TRUE)-SUM(T$25:T29)</f>
        <v>0.1104942912700603</v>
      </c>
      <c r="U30" s="24">
        <f>_xlfn.WEIBULL.DIST($A30,U$12,U$14, TRUE)-SUM(U$25:U29)</f>
        <v>0.10833310000685864</v>
      </c>
      <c r="V30" s="24">
        <f>_xlfn.WEIBULL.DIST($A30,V$12,V$14, TRUE)-SUM(V$25:V29)</f>
        <v>0.10621224658777856</v>
      </c>
      <c r="W30" s="24">
        <f>_xlfn.WEIBULL.DIST($A30,W$12,W$14, TRUE)-SUM(W$25:W29)</f>
        <v>0.10413249044521206</v>
      </c>
      <c r="X30" s="24">
        <f>_xlfn.WEIBULL.DIST($A30,X$12,X$14, TRUE)-SUM(X$25:X29)</f>
        <v>0.1020943455621619</v>
      </c>
      <c r="Y30" s="24">
        <f>_xlfn.WEIBULL.DIST($A30,Y$12,Y$14, TRUE)-SUM(Y$25:Y29)</f>
        <v>0.1000981132298483</v>
      </c>
      <c r="Z30" s="24">
        <f>_xlfn.WEIBULL.DIST($A30,Z$12,Z$14, TRUE)-SUM(Z$25:Z29)</f>
        <v>9.8143910963976427E-2</v>
      </c>
      <c r="AA30" s="24">
        <f>_xlfn.WEIBULL.DIST($A30,AA$12,AA$14, TRUE)-SUM(AA$25:AA29)</f>
        <v>9.6231698010229738E-2</v>
      </c>
      <c r="AB30" s="24">
        <f>_xlfn.WEIBULL.DIST($A30,AB$12,AB$14, TRUE)-SUM(AB$25:AB29)</f>
        <v>9.4361297823674889E-2</v>
      </c>
      <c r="AC30" s="24">
        <f>_xlfn.WEIBULL.DIST($A30,AC$12,AC$14, TRUE)-SUM(AC$25:AC29)</f>
        <v>9.2532417865200667E-2</v>
      </c>
      <c r="AD30" s="24">
        <f>_xlfn.WEIBULL.DIST($A30,AD$12,AD$14, TRUE)-SUM(AD$25:AD29)</f>
        <v>9.0744667020603187E-2</v>
      </c>
      <c r="AE30" s="24">
        <f>_xlfn.WEIBULL.DIST($A30,AE$12,AE$14, TRUE)-SUM(AE$25:AE29)</f>
        <v>8.8997570914203072E-2</v>
      </c>
      <c r="AF30" s="24">
        <f>_xlfn.WEIBULL.DIST($A30,AF$12,AF$14, TRUE)-SUM(AF$25:AF29)</f>
        <v>8.7290585358639372E-2</v>
      </c>
      <c r="AG30" s="24">
        <f>_xlfn.WEIBULL.DIST($A30,AG$12,AG$14, TRUE)-SUM(AG$25:AG29)</f>
        <v>8.5623108155426175E-2</v>
      </c>
      <c r="AH30" s="24">
        <f>_xlfn.WEIBULL.DIST($A30,AH$12,AH$14, TRUE)-SUM(AH$25:AH29)</f>
        <v>8.3994489436712755E-2</v>
      </c>
      <c r="AI30" s="24">
        <f>_xlfn.WEIBULL.DIST($A30,AI$12,AI$14, TRUE)-SUM(AI$25:AI29)</f>
        <v>8.2404040717151156E-2</v>
      </c>
      <c r="AJ30" s="24">
        <f>_xlfn.WEIBULL.DIST($A30,AJ$12,AJ$14, TRUE)-SUM(AJ$25:AJ29)</f>
        <v>8.0851042805618362E-2</v>
      </c>
      <c r="AK30" s="24">
        <f>_xlfn.WEIBULL.DIST($A30,AK$12,AK$14, TRUE)-SUM(AK$25:AK29)</f>
        <v>7.9334752709495193E-2</v>
      </c>
      <c r="AL30" s="24">
        <f>_xlfn.WEIBULL.DIST($A30,AL$12,AL$14, TRUE)-SUM(AL$25:AL29)</f>
        <v>7.7854409649074474E-2</v>
      </c>
      <c r="AM30" s="24">
        <f>_xlfn.WEIBULL.DIST($A30,AM$12,AM$14, TRUE)-SUM(AM$25:AM29)</f>
        <v>7.6409240286231944E-2</v>
      </c>
      <c r="AN30" s="24">
        <f>_xlfn.WEIBULL.DIST($A30,AN$12,AN$14, TRUE)-SUM(AN$25:AN29)</f>
        <v>7.4998463259572823E-2</v>
      </c>
      <c r="AO30" s="24">
        <f>_xlfn.WEIBULL.DIST($A30,AO$12,AO$14, TRUE)-SUM(AO$25:AO29)</f>
        <v>7.3621293107707458E-2</v>
      </c>
      <c r="AP30" s="24">
        <f>_xlfn.WEIBULL.DIST($A30,AP$12,AP$14, TRUE)-SUM(AP$25:AP29)</f>
        <v>7.2276943652935438E-2</v>
      </c>
      <c r="AQ30" s="24">
        <f>_xlfn.WEIBULL.DIST($A30,AQ$12,AQ$14, TRUE)-SUM(AQ$25:AQ29)</f>
        <v>7.0964630909322701E-2</v>
      </c>
      <c r="AR30" s="24">
        <f>_xlfn.WEIBULL.DIST($A30,AR$12,AR$14, TRUE)-SUM(AR$25:AR29)</f>
        <v>6.9683575571805684E-2</v>
      </c>
      <c r="AS30" s="24">
        <f>_xlfn.WEIBULL.DIST($A30,AS$12,AS$14, TRUE)-SUM(AS$25:AS29)</f>
        <v>6.8433005136442293E-2</v>
      </c>
    </row>
    <row r="31" spans="1:45" x14ac:dyDescent="0.25">
      <c r="A31">
        <v>6</v>
      </c>
      <c r="B31" s="26">
        <v>573</v>
      </c>
      <c r="C31" s="24">
        <f>_xlfn.WEIBULL.DIST(A31,$C$12,$C$14, TRUE)-SUM($C$25:C30)</f>
        <v>0.11413757018417486</v>
      </c>
      <c r="D31" s="24"/>
      <c r="E31" s="24">
        <f>_xlfn.WEIBULL.DIST($A31,E$12,E$14, TRUE)-SUM(E$25:E30)</f>
        <v>0.13265114934998756</v>
      </c>
      <c r="F31" s="24">
        <f>_xlfn.WEIBULL.DIST($A31,F$12,F$14, TRUE)-SUM(F$25:F30)</f>
        <v>0.13202403151902364</v>
      </c>
      <c r="G31" s="24">
        <f>_xlfn.WEIBULL.DIST($A31,G$12,G$14, TRUE)-SUM(G$25:G30)</f>
        <v>0.13124087643861132</v>
      </c>
      <c r="H31" s="24">
        <f>_xlfn.WEIBULL.DIST($A31,H$12,H$14, TRUE)-SUM(H$25:H30)</f>
        <v>0.13031982369683864</v>
      </c>
      <c r="I31" s="24">
        <f>_xlfn.WEIBULL.DIST($A31,I$12,I$14, TRUE)-SUM(I$25:I30)</f>
        <v>0.12927753431246763</v>
      </c>
      <c r="J31" s="24">
        <f>_xlfn.WEIBULL.DIST($A31,J$12,J$14, TRUE)-SUM(J$25:J30)</f>
        <v>0.12812925987238027</v>
      </c>
      <c r="K31" s="24">
        <f>_xlfn.WEIBULL.DIST($A31,K$12,K$14, TRUE)-SUM(K$25:K30)</f>
        <v>0.12688891963001669</v>
      </c>
      <c r="L31" s="24">
        <f>_xlfn.WEIBULL.DIST($A31,L$12,L$14, TRUE)-SUM(L$25:L30)</f>
        <v>0.12556918203188022</v>
      </c>
      <c r="M31" s="24">
        <f>_xlfn.WEIBULL.DIST($A31,M$12,M$14, TRUE)-SUM(M$25:M30)</f>
        <v>0.12418154798036229</v>
      </c>
      <c r="N31" s="24">
        <f>_xlfn.WEIBULL.DIST($A31,N$12,N$14, TRUE)-SUM(N$25:N30)</f>
        <v>0.12273643381696764</v>
      </c>
      <c r="O31" s="24">
        <f>_xlfn.WEIBULL.DIST($A31,O$12,O$14, TRUE)-SUM(O$25:O30)</f>
        <v>0.12124325254859369</v>
      </c>
      <c r="P31" s="24">
        <f>_xlfn.WEIBULL.DIST($A31,P$12,P$14, TRUE)-SUM(P$25:P30)</f>
        <v>0.11971049226518848</v>
      </c>
      <c r="Q31" s="24">
        <f>_xlfn.WEIBULL.DIST($A31,Q$12,Q$14, TRUE)-SUM(Q$25:Q30)</f>
        <v>0.11814579103059458</v>
      </c>
      <c r="R31" s="24">
        <f>_xlfn.WEIBULL.DIST($A31,R$12,R$14, TRUE)-SUM(R$25:R30)</f>
        <v>0.11655600778717179</v>
      </c>
      <c r="S31" s="24">
        <f>_xlfn.WEIBULL.DIST($A31,S$12,S$14, TRUE)-SUM(S$25:S30)</f>
        <v>0.11494728901341716</v>
      </c>
      <c r="T31" s="24">
        <f>_xlfn.WEIBULL.DIST($A31,T$12,T$14, TRUE)-SUM(T$25:T30)</f>
        <v>0.11332513102428499</v>
      </c>
      <c r="U31" s="24">
        <f>_xlfn.WEIBULL.DIST($A31,U$12,U$14, TRUE)-SUM(U$25:U30)</f>
        <v>0.11169443791612338</v>
      </c>
      <c r="V31" s="24">
        <f>_xlfn.WEIBULL.DIST($A31,V$12,V$14, TRUE)-SUM(V$25:V30)</f>
        <v>0.11005957524012278</v>
      </c>
      <c r="W31" s="24">
        <f>_xlfn.WEIBULL.DIST($A31,W$12,W$14, TRUE)-SUM(W$25:W30)</f>
        <v>0.10842441954641957</v>
      </c>
      <c r="X31" s="24">
        <f>_xlfn.WEIBULL.DIST($A31,X$12,X$14, TRUE)-SUM(X$25:X30)</f>
        <v>0.10679240398078227</v>
      </c>
      <c r="Y31" s="24">
        <f>_xlfn.WEIBULL.DIST($A31,Y$12,Y$14, TRUE)-SUM(Y$25:Y30)</f>
        <v>0.10516656014132436</v>
      </c>
      <c r="Z31" s="24">
        <f>_xlfn.WEIBULL.DIST($A31,Z$12,Z$14, TRUE)-SUM(Z$25:Z30)</f>
        <v>0.10354955641732028</v>
      </c>
      <c r="AA31" s="24">
        <f>_xlfn.WEIBULL.DIST($A31,AA$12,AA$14, TRUE)-SUM(AA$25:AA30)</f>
        <v>0.10194373303858856</v>
      </c>
      <c r="AB31" s="24">
        <f>_xlfn.WEIBULL.DIST($A31,AB$12,AB$14, TRUE)-SUM(AB$25:AB30)</f>
        <v>0.10035113406419893</v>
      </c>
      <c r="AC31" s="24">
        <f>_xlfn.WEIBULL.DIST($A31,AC$12,AC$14, TRUE)-SUM(AC$25:AC30)</f>
        <v>9.8773536535078366E-2</v>
      </c>
      <c r="AD31" s="24">
        <f>_xlfn.WEIBULL.DIST($A31,AD$12,AD$14, TRUE)-SUM(AD$25:AD30)</f>
        <v>9.7212477007758646E-2</v>
      </c>
      <c r="AE31" s="24">
        <f>_xlfn.WEIBULL.DIST($A31,AE$12,AE$14, TRUE)-SUM(AE$25:AE30)</f>
        <v>9.5669275677012611E-2</v>
      </c>
      <c r="AF31" s="24">
        <f>_xlfn.WEIBULL.DIST($A31,AF$12,AF$14, TRUE)-SUM(AF$25:AF30)</f>
        <v>9.4145058284244632E-2</v>
      </c>
      <c r="AG31" s="24">
        <f>_xlfn.WEIBULL.DIST($A31,AG$12,AG$14, TRUE)-SUM(AG$25:AG30)</f>
        <v>9.2640775996833347E-2</v>
      </c>
      <c r="AH31" s="24">
        <f>_xlfn.WEIBULL.DIST($A31,AH$12,AH$14, TRUE)-SUM(AH$25:AH30)</f>
        <v>9.1157223431588885E-2</v>
      </c>
      <c r="AI31" s="24">
        <f>_xlfn.WEIBULL.DIST($A31,AI$12,AI$14, TRUE)-SUM(AI$25:AI30)</f>
        <v>8.9695054983443323E-2</v>
      </c>
      <c r="AJ31" s="24">
        <f>_xlfn.WEIBULL.DIST($A31,AJ$12,AJ$14, TRUE)-SUM(AJ$25:AJ30)</f>
        <v>8.8254799608655454E-2</v>
      </c>
      <c r="AK31" s="24">
        <f>_xlfn.WEIBULL.DIST($A31,AK$12,AK$14, TRUE)-SUM(AK$25:AK30)</f>
        <v>8.6836874200365427E-2</v>
      </c>
      <c r="AL31" s="24">
        <f>_xlfn.WEIBULL.DIST($A31,AL$12,AL$14, TRUE)-SUM(AL$25:AL30)</f>
        <v>8.5441595683380417E-2</v>
      </c>
      <c r="AM31" s="24">
        <f>_xlfn.WEIBULL.DIST($A31,AM$12,AM$14, TRUE)-SUM(AM$25:AM30)</f>
        <v>8.4069191944707633E-2</v>
      </c>
      <c r="AN31" s="24">
        <f>_xlfn.WEIBULL.DIST($A31,AN$12,AN$14, TRUE)-SUM(AN$25:AN30)</f>
        <v>8.2719811706588486E-2</v>
      </c>
      <c r="AO31" s="24">
        <f>_xlfn.WEIBULL.DIST($A31,AO$12,AO$14, TRUE)-SUM(AO$25:AO30)</f>
        <v>8.139353343967104E-2</v>
      </c>
      <c r="AP31" s="24">
        <f>_xlfn.WEIBULL.DIST($A31,AP$12,AP$14, TRUE)-SUM(AP$25:AP30)</f>
        <v>8.0090373405474397E-2</v>
      </c>
      <c r="AQ31" s="24">
        <f>_xlfn.WEIBULL.DIST($A31,AQ$12,AQ$14, TRUE)-SUM(AQ$25:AQ30)</f>
        <v>7.8810292909440804E-2</v>
      </c>
      <c r="AR31" s="24">
        <f>_xlfn.WEIBULL.DIST($A31,AR$12,AR$14, TRUE)-SUM(AR$25:AR30)</f>
        <v>7.7553204838622769E-2</v>
      </c>
      <c r="AS31" s="24">
        <f>_xlfn.WEIBULL.DIST($A31,AS$12,AS$14, TRUE)-SUM(AS$25:AS30)</f>
        <v>7.6318979551373234E-2</v>
      </c>
    </row>
    <row r="32" spans="1:45" x14ac:dyDescent="0.25">
      <c r="A32">
        <v>7</v>
      </c>
      <c r="B32" s="26">
        <v>927</v>
      </c>
      <c r="C32" s="24">
        <f>_xlfn.WEIBULL.DIST(A32,$C$12,$C$14, TRUE)-SUM($C$25:C31)</f>
        <v>0.10893424536150698</v>
      </c>
      <c r="E32" s="24">
        <f>_xlfn.WEIBULL.DIST($A32,E$12,E$14, TRUE)-SUM(E$25:E31)</f>
        <v>0.10992930345452789</v>
      </c>
      <c r="F32" s="24">
        <f>_xlfn.WEIBULL.DIST($A32,F$12,F$14, TRUE)-SUM(F$25:F31)</f>
        <v>0.11092073606019248</v>
      </c>
      <c r="G32" s="24">
        <f>_xlfn.WEIBULL.DIST($A32,G$12,G$14, TRUE)-SUM(G$25:G31)</f>
        <v>0.11169864085469616</v>
      </c>
      <c r="H32" s="24">
        <f>_xlfn.WEIBULL.DIST($A32,H$12,H$14, TRUE)-SUM(H$25:H31)</f>
        <v>0.11227810772468472</v>
      </c>
      <c r="I32" s="24">
        <f>_xlfn.WEIBULL.DIST($A32,I$12,I$14, TRUE)-SUM(I$25:I31)</f>
        <v>0.11267384957743776</v>
      </c>
      <c r="J32" s="24">
        <f>_xlfn.WEIBULL.DIST($A32,J$12,J$14, TRUE)-SUM(J$25:J31)</f>
        <v>0.11290008717884781</v>
      </c>
      <c r="K32" s="24">
        <f>_xlfn.WEIBULL.DIST($A32,K$12,K$14, TRUE)-SUM(K$25:K31)</f>
        <v>0.11297046556333268</v>
      </c>
      <c r="L32" s="24">
        <f>_xlfn.WEIBULL.DIST($A32,L$12,L$14, TRUE)-SUM(L$25:L31)</f>
        <v>0.11289799645671117</v>
      </c>
      <c r="M32" s="24">
        <f>_xlfn.WEIBULL.DIST($A32,M$12,M$14, TRUE)-SUM(M$25:M31)</f>
        <v>0.1126950219041849</v>
      </c>
      <c r="N32" s="24">
        <f>_xlfn.WEIBULL.DIST($A32,N$12,N$14, TRUE)-SUM(N$25:N31)</f>
        <v>0.11237319498860099</v>
      </c>
      <c r="O32" s="24">
        <f>_xlfn.WEIBULL.DIST($A32,O$12,O$14, TRUE)-SUM(O$25:O31)</f>
        <v>0.11194347414990491</v>
      </c>
      <c r="P32" s="24">
        <f>_xlfn.WEIBULL.DIST($A32,P$12,P$14, TRUE)-SUM(P$25:P31)</f>
        <v>0.11141612817222468</v>
      </c>
      <c r="Q32" s="24">
        <f>_xlfn.WEIBULL.DIST($A32,Q$12,Q$14, TRUE)-SUM(Q$25:Q31)</f>
        <v>0.11080074939170625</v>
      </c>
      <c r="R32" s="24">
        <f>_xlfn.WEIBULL.DIST($A32,R$12,R$14, TRUE)-SUM(R$25:R31)</f>
        <v>0.11010627309984033</v>
      </c>
      <c r="S32" s="24">
        <f>_xlfn.WEIBULL.DIST($A32,S$12,S$14, TRUE)-SUM(S$25:S31)</f>
        <v>0.10934100147889442</v>
      </c>
      <c r="T32" s="24">
        <f>_xlfn.WEIBULL.DIST($A32,T$12,T$14, TRUE)-SUM(T$25:T31)</f>
        <v>0.1085126307141383</v>
      </c>
      <c r="U32" s="24">
        <f>_xlfn.WEIBULL.DIST($A32,U$12,U$14, TRUE)-SUM(U$25:U31)</f>
        <v>0.10762828018794129</v>
      </c>
      <c r="V32" s="24">
        <f>_xlfn.WEIBULL.DIST($A32,V$12,V$14, TRUE)-SUM(V$25:V31)</f>
        <v>0.10669452287945491</v>
      </c>
      <c r="W32" s="24">
        <f>_xlfn.WEIBULL.DIST($A32,W$12,W$14, TRUE)-SUM(W$25:W31)</f>
        <v>0.10571741627605763</v>
      </c>
      <c r="X32" s="24">
        <f>_xlfn.WEIBULL.DIST($A32,X$12,X$14, TRUE)-SUM(X$25:X31)</f>
        <v>0.10470253325410628</v>
      </c>
      <c r="Y32" s="24">
        <f>_xlfn.WEIBULL.DIST($A32,Y$12,Y$14, TRUE)-SUM(Y$25:Y31)</f>
        <v>0.10365499251138921</v>
      </c>
      <c r="Z32" s="24">
        <f>_xlfn.WEIBULL.DIST($A32,Z$12,Z$14, TRUE)-SUM(Z$25:Z31)</f>
        <v>0.10257948823604979</v>
      </c>
      <c r="AA32" s="24">
        <f>_xlfn.WEIBULL.DIST($A32,AA$12,AA$14, TRUE)-SUM(AA$25:AA31)</f>
        <v>0.10148031878017189</v>
      </c>
      <c r="AB32" s="24">
        <f>_xlfn.WEIBULL.DIST($A32,AB$12,AB$14, TRUE)-SUM(AB$25:AB31)</f>
        <v>0.1003614141737631</v>
      </c>
      <c r="AC32" s="24">
        <f>_xlfn.WEIBULL.DIST($A32,AC$12,AC$14, TRUE)-SUM(AC$25:AC31)</f>
        <v>9.9226362369146115E-2</v>
      </c>
      <c r="AD32" s="24">
        <f>_xlfn.WEIBULL.DIST($A32,AD$12,AD$14, TRUE)-SUM(AD$25:AD31)</f>
        <v>9.8078434149051708E-2</v>
      </c>
      <c r="AE32" s="24">
        <f>_xlfn.WEIBULL.DIST($A32,AE$12,AE$14, TRUE)-SUM(AE$25:AE31)</f>
        <v>9.6920606665864717E-2</v>
      </c>
      <c r="AF32" s="24">
        <f>_xlfn.WEIBULL.DIST($A32,AF$12,AF$14, TRUE)-SUM(AF$25:AF31)</f>
        <v>9.5755585606150773E-2</v>
      </c>
      <c r="AG32" s="24">
        <f>_xlfn.WEIBULL.DIST($A32,AG$12,AG$14, TRUE)-SUM(AG$25:AG31)</f>
        <v>9.4585825995121664E-2</v>
      </c>
      <c r="AH32" s="24">
        <f>_xlfn.WEIBULL.DIST($A32,AH$12,AH$14, TRUE)-SUM(AH$25:AH31)</f>
        <v>9.3413551671216899E-2</v>
      </c>
      <c r="AI32" s="24">
        <f>_xlfn.WEIBULL.DIST($A32,AI$12,AI$14, TRUE)-SUM(AI$25:AI31)</f>
        <v>9.2240773472442195E-2</v>
      </c>
      <c r="AJ32" s="24">
        <f>_xlfn.WEIBULL.DIST($A32,AJ$12,AJ$14, TRUE)-SUM(AJ$25:AJ31)</f>
        <v>9.1069306184284049E-2</v>
      </c>
      <c r="AK32" s="24">
        <f>_xlfn.WEIBULL.DIST($A32,AK$12,AK$14, TRUE)-SUM(AK$25:AK31)</f>
        <v>8.9900784304578651E-2</v>
      </c>
      <c r="AL32" s="24">
        <f>_xlfn.WEIBULL.DIST($A32,AL$12,AL$14, TRUE)-SUM(AL$25:AL31)</f>
        <v>8.8736676684184002E-2</v>
      </c>
      <c r="AM32" s="24">
        <f>_xlfn.WEIBULL.DIST($A32,AM$12,AM$14, TRUE)-SUM(AM$25:AM31)</f>
        <v>8.7578300104119933E-2</v>
      </c>
      <c r="AN32" s="24">
        <f>_xlfn.WEIBULL.DIST($A32,AN$12,AN$14, TRUE)-SUM(AN$25:AN31)</f>
        <v>8.6426831850382912E-2</v>
      </c>
      <c r="AO32" s="24">
        <f>_xlfn.WEIBULL.DIST($A32,AO$12,AO$14, TRUE)-SUM(AO$25:AO31)</f>
        <v>8.5283321347186802E-2</v>
      </c>
      <c r="AP32" s="24">
        <f>_xlfn.WEIBULL.DIST($A32,AP$12,AP$14, TRUE)-SUM(AP$25:AP31)</f>
        <v>8.4148700908180496E-2</v>
      </c>
      <c r="AQ32" s="24">
        <f>_xlfn.WEIBULL.DIST($A32,AQ$12,AQ$14, TRUE)-SUM(AQ$25:AQ31)</f>
        <v>8.302379566343826E-2</v>
      </c>
      <c r="AR32" s="24">
        <f>_xlfn.WEIBULL.DIST($A32,AR$12,AR$14, TRUE)-SUM(AR$25:AR31)</f>
        <v>8.190933271785894E-2</v>
      </c>
      <c r="AS32" s="24">
        <f>_xlfn.WEIBULL.DIST($A32,AS$12,AS$14, TRUE)-SUM(AS$25:AS31)</f>
        <v>8.0805949594189963E-2</v>
      </c>
    </row>
    <row r="33" spans="1:45" x14ac:dyDescent="0.25">
      <c r="A33">
        <v>8</v>
      </c>
      <c r="B33" s="26">
        <v>1395</v>
      </c>
      <c r="C33" s="24">
        <f>_xlfn.WEIBULL.DIST(A33,$C$12,$C$14, TRUE)-SUM($C$25:C32)</f>
        <v>9.795536844520869E-2</v>
      </c>
      <c r="E33" s="24">
        <f>_xlfn.WEIBULL.DIST($A33,E$12,E$14, TRUE)-SUM(E$25:E32)</f>
        <v>8.3834180984742934E-2</v>
      </c>
      <c r="F33" s="24">
        <f>_xlfn.WEIBULL.DIST($A33,F$12,F$14, TRUE)-SUM(F$25:F32)</f>
        <v>8.5954905634594292E-2</v>
      </c>
      <c r="G33" s="24">
        <f>_xlfn.WEIBULL.DIST($A33,G$12,G$14, TRUE)-SUM(G$25:G32)</f>
        <v>8.7874205937923944E-2</v>
      </c>
      <c r="H33" s="24">
        <f>_xlfn.WEIBULL.DIST($A33,H$12,H$14, TRUE)-SUM(H$25:H32)</f>
        <v>8.9598104022281966E-2</v>
      </c>
      <c r="I33" s="24">
        <f>_xlfn.WEIBULL.DIST($A33,I$12,I$14, TRUE)-SUM(I$25:I32)</f>
        <v>9.1133554624882263E-2</v>
      </c>
      <c r="J33" s="24">
        <f>_xlfn.WEIBULL.DIST($A33,J$12,J$14, TRUE)-SUM(J$25:J32)</f>
        <v>9.2488209901398943E-2</v>
      </c>
      <c r="K33" s="24">
        <f>_xlfn.WEIBULL.DIST($A33,K$12,K$14, TRUE)-SUM(K$25:K32)</f>
        <v>9.3670217057230887E-2</v>
      </c>
      <c r="L33" s="24">
        <f>_xlfn.WEIBULL.DIST($A33,L$12,L$14, TRUE)-SUM(L$25:L32)</f>
        <v>9.4688046118846181E-2</v>
      </c>
      <c r="M33" s="24">
        <f>_xlfn.WEIBULL.DIST($A33,M$12,M$14, TRUE)-SUM(M$25:M32)</f>
        <v>9.5550344966477074E-2</v>
      </c>
      <c r="N33" s="24">
        <f>_xlfn.WEIBULL.DIST($A33,N$12,N$14, TRUE)-SUM(N$25:N32)</f>
        <v>9.6265818713106022E-2</v>
      </c>
      <c r="O33" s="24">
        <f>_xlfn.WEIBULL.DIST($A33,O$12,O$14, TRUE)-SUM(O$25:O32)</f>
        <v>9.6843130589197357E-2</v>
      </c>
      <c r="P33" s="24">
        <f>_xlfn.WEIBULL.DIST($A33,P$12,P$14, TRUE)-SUM(P$25:P32)</f>
        <v>9.7290821640256708E-2</v>
      </c>
      <c r="Q33" s="24">
        <f>_xlfn.WEIBULL.DIST($A33,Q$12,Q$14, TRUE)-SUM(Q$25:Q32)</f>
        <v>9.7617246736578123E-2</v>
      </c>
      <c r="R33" s="24">
        <f>_xlfn.WEIBULL.DIST($A33,R$12,R$14, TRUE)-SUM(R$25:R32)</f>
        <v>9.7830524610594161E-2</v>
      </c>
      <c r="S33" s="24">
        <f>_xlfn.WEIBULL.DIST($A33,S$12,S$14, TRUE)-SUM(S$25:S32)</f>
        <v>9.7938499861966233E-2</v>
      </c>
      <c r="T33" s="24">
        <f>_xlfn.WEIBULL.DIST($A33,T$12,T$14, TRUE)-SUM(T$25:T32)</f>
        <v>9.7948715093513328E-2</v>
      </c>
      <c r="U33" s="24">
        <f>_xlfn.WEIBULL.DIST($A33,U$12,U$14, TRUE)-SUM(U$25:U32)</f>
        <v>9.786839155518634E-2</v>
      </c>
      <c r="V33" s="24">
        <f>_xlfn.WEIBULL.DIST($A33,V$12,V$14, TRUE)-SUM(V$25:V32)</f>
        <v>9.7704416874173861E-2</v>
      </c>
      <c r="W33" s="24">
        <f>_xlfn.WEIBULL.DIST($A33,W$12,W$14, TRUE)-SUM(W$25:W32)</f>
        <v>9.7463338634299568E-2</v>
      </c>
      <c r="X33" s="24">
        <f>_xlfn.WEIBULL.DIST($A33,X$12,X$14, TRUE)-SUM(X$25:X32)</f>
        <v>9.7151362736023206E-2</v>
      </c>
      <c r="Y33" s="24">
        <f>_xlfn.WEIBULL.DIST($A33,Y$12,Y$14, TRUE)-SUM(Y$25:Y32)</f>
        <v>9.6774355619365093E-2</v>
      </c>
      <c r="Z33" s="24">
        <f>_xlfn.WEIBULL.DIST($A33,Z$12,Z$14, TRUE)-SUM(Z$25:Z32)</f>
        <v>9.6337849566396683E-2</v>
      </c>
      <c r="AA33" s="24">
        <f>_xlfn.WEIBULL.DIST($A33,AA$12,AA$14, TRUE)-SUM(AA$25:AA32)</f>
        <v>9.5847050418476742E-2</v>
      </c>
      <c r="AB33" s="24">
        <f>_xlfn.WEIBULL.DIST($A33,AB$12,AB$14, TRUE)-SUM(AB$25:AB32)</f>
        <v>9.5306847147244744E-2</v>
      </c>
      <c r="AC33" s="24">
        <f>_xlfn.WEIBULL.DIST($A33,AC$12,AC$14, TRUE)-SUM(AC$25:AC32)</f>
        <v>9.4721822808823686E-2</v>
      </c>
      <c r="AD33" s="24">
        <f>_xlfn.WEIBULL.DIST($A33,AD$12,AD$14, TRUE)-SUM(AD$25:AD32)</f>
        <v>9.4096266488962854E-2</v>
      </c>
      <c r="AE33" s="24">
        <f>_xlfn.WEIBULL.DIST($A33,AE$12,AE$14, TRUE)-SUM(AE$25:AE32)</f>
        <v>9.3434185914317014E-2</v>
      </c>
      <c r="AF33" s="24">
        <f>_xlfn.WEIBULL.DIST($A33,AF$12,AF$14, TRUE)-SUM(AF$25:AF32)</f>
        <v>9.2739320462882857E-2</v>
      </c>
      <c r="AG33" s="24">
        <f>_xlfn.WEIBULL.DIST($A33,AG$12,AG$14, TRUE)-SUM(AG$25:AG32)</f>
        <v>9.2015154355972295E-2</v>
      </c>
      <c r="AH33" s="24">
        <f>_xlfn.WEIBULL.DIST($A33,AH$12,AH$14, TRUE)-SUM(AH$25:AH32)</f>
        <v>9.1264929856051114E-2</v>
      </c>
      <c r="AI33" s="24">
        <f>_xlfn.WEIBULL.DIST($A33,AI$12,AI$14, TRUE)-SUM(AI$25:AI32)</f>
        <v>9.0491660330248969E-2</v>
      </c>
      <c r="AJ33" s="24">
        <f>_xlfn.WEIBULL.DIST($A33,AJ$12,AJ$14, TRUE)-SUM(AJ$25:AJ32)</f>
        <v>8.9698143069250613E-2</v>
      </c>
      <c r="AK33" s="24">
        <f>_xlfn.WEIBULL.DIST($A33,AK$12,AK$14, TRUE)-SUM(AK$25:AK32)</f>
        <v>8.8886971776330093E-2</v>
      </c>
      <c r="AL33" s="24">
        <f>_xlfn.WEIBULL.DIST($A33,AL$12,AL$14, TRUE)-SUM(AL$25:AL32)</f>
        <v>8.8060548662212579E-2</v>
      </c>
      <c r="AM33" s="24">
        <f>_xlfn.WEIBULL.DIST($A33,AM$12,AM$14, TRUE)-SUM(AM$25:AM32)</f>
        <v>8.7221096098808293E-2</v>
      </c>
      <c r="AN33" s="24">
        <f>_xlfn.WEIBULL.DIST($A33,AN$12,AN$14, TRUE)-SUM(AN$25:AN32)</f>
        <v>8.6370667799200052E-2</v>
      </c>
      <c r="AO33" s="24">
        <f>_xlfn.WEIBULL.DIST($A33,AO$12,AO$14, TRUE)-SUM(AO$25:AO32)</f>
        <v>8.5511159503013245E-2</v>
      </c>
      <c r="AP33" s="24">
        <f>_xlfn.WEIBULL.DIST($A33,AP$12,AP$14, TRUE)-SUM(AP$25:AP32)</f>
        <v>8.4644319155877557E-2</v>
      </c>
      <c r="AQ33" s="24">
        <f>_xlfn.WEIBULL.DIST($A33,AQ$12,AQ$14, TRUE)-SUM(AQ$25:AQ32)</f>
        <v>8.3771756579411161E-2</v>
      </c>
      <c r="AR33" s="24">
        <f>_xlfn.WEIBULL.DIST($A33,AR$12,AR$14, TRUE)-SUM(AR$25:AR32)</f>
        <v>8.2894952634334662E-2</v>
      </c>
      <c r="AS33" s="24">
        <f>_xlfn.WEIBULL.DIST($A33,AS$12,AS$14, TRUE)-SUM(AS$25:AS32)</f>
        <v>8.2015267884194887E-2</v>
      </c>
    </row>
    <row r="34" spans="1:45" x14ac:dyDescent="0.25">
      <c r="A34">
        <v>9</v>
      </c>
      <c r="B34" s="26">
        <v>1977</v>
      </c>
      <c r="C34" s="24">
        <f>_xlfn.WEIBULL.DIST(A34,$C$12,$C$14, TRUE)-SUM($C$25:C33)</f>
        <v>8.3489630244434898E-2</v>
      </c>
      <c r="E34" s="24">
        <f>_xlfn.WEIBULL.DIST($A34,E$12,E$14, TRUE)-SUM(E$25:E33)</f>
        <v>5.9189704293011847E-2</v>
      </c>
      <c r="F34" s="24">
        <f>_xlfn.WEIBULL.DIST($A34,F$12,F$14, TRUE)-SUM(F$25:F33)</f>
        <v>6.1807192193980898E-2</v>
      </c>
      <c r="G34" s="24">
        <f>_xlfn.WEIBULL.DIST($A34,G$12,G$14, TRUE)-SUM(G$25:G33)</f>
        <v>6.4286826027430855E-2</v>
      </c>
      <c r="H34" s="24">
        <f>_xlfn.WEIBULL.DIST($A34,H$12,H$14, TRUE)-SUM(H$25:H33)</f>
        <v>6.6624507009683587E-2</v>
      </c>
      <c r="I34" s="24">
        <f>_xlfn.WEIBULL.DIST($A34,I$12,I$14, TRUE)-SUM(I$25:I33)</f>
        <v>6.8817824541095862E-2</v>
      </c>
      <c r="J34" s="24">
        <f>_xlfn.WEIBULL.DIST($A34,J$12,J$14, TRUE)-SUM(J$25:J33)</f>
        <v>7.0865846114321562E-2</v>
      </c>
      <c r="K34" s="24">
        <f>_xlfn.WEIBULL.DIST($A34,K$12,K$14, TRUE)-SUM(K$25:K33)</f>
        <v>7.276891728314161E-2</v>
      </c>
      <c r="L34" s="24">
        <f>_xlfn.WEIBULL.DIST($A34,L$12,L$14, TRUE)-SUM(L$25:L33)</f>
        <v>7.4528474491187047E-2</v>
      </c>
      <c r="M34" s="24">
        <f>_xlfn.WEIBULL.DIST($A34,M$12,M$14, TRUE)-SUM(M$25:M33)</f>
        <v>7.6146872458246029E-2</v>
      </c>
      <c r="N34" s="24">
        <f>_xlfn.WEIBULL.DIST($A34,N$12,N$14, TRUE)-SUM(N$25:N33)</f>
        <v>7.7627226965729323E-2</v>
      </c>
      <c r="O34" s="24">
        <f>_xlfn.WEIBULL.DIST($A34,O$12,O$14, TRUE)-SUM(O$25:O33)</f>
        <v>7.8973273234366426E-2</v>
      </c>
      <c r="P34" s="24">
        <f>_xlfn.WEIBULL.DIST($A34,P$12,P$14, TRUE)-SUM(P$25:P33)</f>
        <v>8.0189239610459984E-2</v>
      </c>
      <c r="Q34" s="24">
        <f>_xlfn.WEIBULL.DIST($A34,Q$12,Q$14, TRUE)-SUM(Q$25:Q33)</f>
        <v>8.1279735939626896E-2</v>
      </c>
      <c r="R34" s="24">
        <f>_xlfn.WEIBULL.DIST($A34,R$12,R$14, TRUE)-SUM(R$25:R33)</f>
        <v>8.2249655780454844E-2</v>
      </c>
      <c r="S34" s="24">
        <f>_xlfn.WEIBULL.DIST($A34,S$12,S$14, TRUE)-SUM(S$25:S33)</f>
        <v>8.3104091470699193E-2</v>
      </c>
      <c r="T34" s="24">
        <f>_xlfn.WEIBULL.DIST($A34,T$12,T$14, TRUE)-SUM(T$25:T33)</f>
        <v>8.3848260985191936E-2</v>
      </c>
      <c r="U34" s="24">
        <f>_xlfn.WEIBULL.DIST($A34,U$12,U$14, TRUE)-SUM(U$25:U33)</f>
        <v>8.4487445500932012E-2</v>
      </c>
      <c r="V34" s="24">
        <f>_xlfn.WEIBULL.DIST($A34,V$12,V$14, TRUE)-SUM(V$25:V33)</f>
        <v>8.5026936597363156E-2</v>
      </c>
      <c r="W34" s="24">
        <f>_xlfn.WEIBULL.DIST($A34,W$12,W$14, TRUE)-SUM(W$25:W33)</f>
        <v>8.5471992057948754E-2</v>
      </c>
      <c r="X34" s="24">
        <f>_xlfn.WEIBULL.DIST($A34,X$12,X$14, TRUE)-SUM(X$25:X33)</f>
        <v>8.5827799294405094E-2</v>
      </c>
      <c r="Y34" s="24">
        <f>_xlfn.WEIBULL.DIST($A34,Y$12,Y$14, TRUE)-SUM(Y$25:Y33)</f>
        <v>8.6099445480893211E-2</v>
      </c>
      <c r="Z34" s="24">
        <f>_xlfn.WEIBULL.DIST($A34,Z$12,Z$14, TRUE)-SUM(Z$25:Z33)</f>
        <v>8.6291893557203792E-2</v>
      </c>
      <c r="AA34" s="24">
        <f>_xlfn.WEIBULL.DIST($A34,AA$12,AA$14, TRUE)-SUM(AA$25:AA33)</f>
        <v>8.6409963333818229E-2</v>
      </c>
      <c r="AB34" s="24">
        <f>_xlfn.WEIBULL.DIST($A34,AB$12,AB$14, TRUE)-SUM(AB$25:AB33)</f>
        <v>8.6458317005104868E-2</v>
      </c>
      <c r="AC34" s="24">
        <f>_xlfn.WEIBULL.DIST($A34,AC$12,AC$14, TRUE)-SUM(AC$25:AC33)</f>
        <v>8.6441448447914127E-2</v>
      </c>
      <c r="AD34" s="24">
        <f>_xlfn.WEIBULL.DIST($A34,AD$12,AD$14, TRUE)-SUM(AD$25:AD33)</f>
        <v>8.6363675750252833E-2</v>
      </c>
      <c r="AE34" s="24">
        <f>_xlfn.WEIBULL.DIST($A34,AE$12,AE$14, TRUE)-SUM(AE$25:AE33)</f>
        <v>8.6229136477764756E-2</v>
      </c>
      <c r="AF34" s="24">
        <f>_xlfn.WEIBULL.DIST($A34,AF$12,AF$14, TRUE)-SUM(AF$25:AF33)</f>
        <v>8.6041785243978763E-2</v>
      </c>
      <c r="AG34" s="24">
        <f>_xlfn.WEIBULL.DIST($A34,AG$12,AG$14, TRUE)-SUM(AG$25:AG33)</f>
        <v>8.5805393203574054E-2</v>
      </c>
      <c r="AH34" s="24">
        <f>_xlfn.WEIBULL.DIST($A34,AH$12,AH$14, TRUE)-SUM(AH$25:AH33)</f>
        <v>8.5523549136219734E-2</v>
      </c>
      <c r="AI34" s="24">
        <f>_xlfn.WEIBULL.DIST($A34,AI$12,AI$14, TRUE)-SUM(AI$25:AI33)</f>
        <v>8.5199661832077833E-2</v>
      </c>
      <c r="AJ34" s="24">
        <f>_xlfn.WEIBULL.DIST($A34,AJ$12,AJ$14, TRUE)-SUM(AJ$25:AJ33)</f>
        <v>8.4836963528996168E-2</v>
      </c>
      <c r="AK34" s="24">
        <f>_xlfn.WEIBULL.DIST($A34,AK$12,AK$14, TRUE)-SUM(AK$25:AK33)</f>
        <v>8.4438514186097047E-2</v>
      </c>
      <c r="AL34" s="24">
        <f>_xlfn.WEIBULL.DIST($A34,AL$12,AL$14, TRUE)-SUM(AL$25:AL33)</f>
        <v>8.4007206409164981E-2</v>
      </c>
      <c r="AM34" s="24">
        <f>_xlfn.WEIBULL.DIST($A34,AM$12,AM$14, TRUE)-SUM(AM$25:AM33)</f>
        <v>8.3545770870325775E-2</v>
      </c>
      <c r="AN34" s="24">
        <f>_xlfn.WEIBULL.DIST($A34,AN$12,AN$14, TRUE)-SUM(AN$25:AN33)</f>
        <v>8.3056782088274883E-2</v>
      </c>
      <c r="AO34" s="24">
        <f>_xlfn.WEIBULL.DIST($A34,AO$12,AO$14, TRUE)-SUM(AO$25:AO33)</f>
        <v>8.2542664456137005E-2</v>
      </c>
      <c r="AP34" s="24">
        <f>_xlfn.WEIBULL.DIST($A34,AP$12,AP$14, TRUE)-SUM(AP$25:AP33)</f>
        <v>8.2005698422157047E-2</v>
      </c>
      <c r="AQ34" s="24">
        <f>_xlfn.WEIBULL.DIST($A34,AQ$12,AQ$14, TRUE)-SUM(AQ$25:AQ33)</f>
        <v>8.1448026744182223E-2</v>
      </c>
      <c r="AR34" s="24">
        <f>_xlfn.WEIBULL.DIST($A34,AR$12,AR$14, TRUE)-SUM(AR$25:AR33)</f>
        <v>8.0871660752537211E-2</v>
      </c>
      <c r="AS34" s="24">
        <f>_xlfn.WEIBULL.DIST($A34,AS$12,AS$14, TRUE)-SUM(AS$25:AS33)</f>
        <v>8.0278486567653851E-2</v>
      </c>
    </row>
    <row r="35" spans="1:45" x14ac:dyDescent="0.25">
      <c r="A35">
        <v>10</v>
      </c>
      <c r="B35" s="26">
        <v>2584</v>
      </c>
      <c r="C35" s="24">
        <f>_xlfn.WEIBULL.DIST(A35,$C$12,$C$14, TRUE)-SUM($C$25:C34)</f>
        <v>6.7719622663635626E-2</v>
      </c>
      <c r="E35" s="24">
        <f>_xlfn.WEIBULL.DIST($A35,E$12,E$14, TRUE)-SUM(E$25:E34)</f>
        <v>3.8844140462381493E-2</v>
      </c>
      <c r="F35" s="24">
        <f>_xlfn.WEIBULL.DIST($A35,F$12,F$14, TRUE)-SUM(F$25:F34)</f>
        <v>4.1405186150289763E-2</v>
      </c>
      <c r="G35" s="24">
        <f>_xlfn.WEIBULL.DIST($A35,G$12,G$14, TRUE)-SUM(G$25:G34)</f>
        <v>4.3910320008107906E-2</v>
      </c>
      <c r="H35" s="24">
        <f>_xlfn.WEIBULL.DIST($A35,H$12,H$14, TRUE)-SUM(H$25:H34)</f>
        <v>4.6348714037683703E-2</v>
      </c>
      <c r="I35" s="24">
        <f>_xlfn.WEIBULL.DIST($A35,I$12,I$14, TRUE)-SUM(I$25:I34)</f>
        <v>4.8711117177780872E-2</v>
      </c>
      <c r="J35" s="24">
        <f>_xlfn.WEIBULL.DIST($A35,J$12,J$14, TRUE)-SUM(J$25:J34)</f>
        <v>5.0989785069581628E-2</v>
      </c>
      <c r="K35" s="24">
        <f>_xlfn.WEIBULL.DIST($A35,K$12,K$14, TRUE)-SUM(K$25:K34)</f>
        <v>5.3178391322332819E-2</v>
      </c>
      <c r="L35" s="24">
        <f>_xlfn.WEIBULL.DIST($A35,L$12,L$14, TRUE)-SUM(L$25:L34)</f>
        <v>5.5271926417252981E-2</v>
      </c>
      <c r="M35" s="24">
        <f>_xlfn.WEIBULL.DIST($A35,M$12,M$14, TRUE)-SUM(M$25:M34)</f>
        <v>5.7266589322212069E-2</v>
      </c>
      <c r="N35" s="24">
        <f>_xlfn.WEIBULL.DIST($A35,N$12,N$14, TRUE)-SUM(N$25:N34)</f>
        <v>5.9159675912160425E-2</v>
      </c>
      <c r="O35" s="24">
        <f>_xlfn.WEIBULL.DIST($A35,O$12,O$14, TRUE)-SUM(O$25:O34)</f>
        <v>6.0949467420002068E-2</v>
      </c>
      <c r="P35" s="24">
        <f>_xlfn.WEIBULL.DIST($A35,P$12,P$14, TRUE)-SUM(P$25:P34)</f>
        <v>6.2635121386660164E-2</v>
      </c>
      <c r="Q35" s="24">
        <f>_xlfn.WEIBULL.DIST($A35,Q$12,Q$14, TRUE)-SUM(Q$25:Q34)</f>
        <v>6.4216566936297625E-2</v>
      </c>
      <c r="R35" s="24">
        <f>_xlfn.WEIBULL.DIST($A35,R$12,R$14, TRUE)-SUM(R$25:R34)</f>
        <v>6.5694405666594347E-2</v>
      </c>
      <c r="S35" s="24">
        <f>_xlfn.WEIBULL.DIST($A35,S$12,S$14, TRUE)-SUM(S$25:S34)</f>
        <v>6.7069819005118547E-2</v>
      </c>
      <c r="T35" s="24">
        <f>_xlfn.WEIBULL.DIST($A35,T$12,T$14, TRUE)-SUM(T$25:T34)</f>
        <v>6.8344482530159456E-2</v>
      </c>
      <c r="U35" s="24">
        <f>_xlfn.WEIBULL.DIST($A35,U$12,U$14, TRUE)-SUM(U$25:U34)</f>
        <v>6.9520487476482984E-2</v>
      </c>
      <c r="V35" s="24">
        <f>_xlfn.WEIBULL.DIST($A35,V$12,V$14, TRUE)-SUM(V$25:V34)</f>
        <v>7.060026943224007E-2</v>
      </c>
      <c r="W35" s="24">
        <f>_xlfn.WEIBULL.DIST($A35,W$12,W$14, TRUE)-SUM(W$25:W34)</f>
        <v>7.1586544072353431E-2</v>
      </c>
      <c r="X35" s="24">
        <f>_xlfn.WEIBULL.DIST($A35,X$12,X$14, TRUE)-SUM(X$25:X34)</f>
        <v>7.248224965677752E-2</v>
      </c>
      <c r="Y35" s="24">
        <f>_xlfn.WEIBULL.DIST($A35,Y$12,Y$14, TRUE)-SUM(Y$25:Y34)</f>
        <v>7.329049594084569E-2</v>
      </c>
      <c r="Z35" s="24">
        <f>_xlfn.WEIBULL.DIST($A35,Z$12,Z$14, TRUE)-SUM(Z$25:Z34)</f>
        <v>7.4014519092317155E-2</v>
      </c>
      <c r="AA35" s="24">
        <f>_xlfn.WEIBULL.DIST($A35,AA$12,AA$14, TRUE)-SUM(AA$25:AA34)</f>
        <v>7.4657642179696837E-2</v>
      </c>
      <c r="AB35" s="24">
        <f>_xlfn.WEIBULL.DIST($A35,AB$12,AB$14, TRUE)-SUM(AB$25:AB34)</f>
        <v>7.5223240783773737E-2</v>
      </c>
      <c r="AC35" s="24">
        <f>_xlfn.WEIBULL.DIST($A35,AC$12,AC$14, TRUE)-SUM(AC$25:AC34)</f>
        <v>7.5714713284924962E-2</v>
      </c>
      <c r="AD35" s="24">
        <f>_xlfn.WEIBULL.DIST($A35,AD$12,AD$14, TRUE)-SUM(AD$25:AD34)</f>
        <v>7.6135455389114925E-2</v>
      </c>
      <c r="AE35" s="24">
        <f>_xlfn.WEIBULL.DIST($A35,AE$12,AE$14, TRUE)-SUM(AE$25:AE34)</f>
        <v>7.6488838472870802E-2</v>
      </c>
      <c r="AF35" s="24">
        <f>_xlfn.WEIBULL.DIST($A35,AF$12,AF$14, TRUE)-SUM(AF$25:AF34)</f>
        <v>7.67781913496417E-2</v>
      </c>
      <c r="AG35" s="24">
        <f>_xlfn.WEIBULL.DIST($A35,AG$12,AG$14, TRUE)-SUM(AG$25:AG34)</f>
        <v>7.7006785085081519E-2</v>
      </c>
      <c r="AH35" s="24">
        <f>_xlfn.WEIBULL.DIST($A35,AH$12,AH$14, TRUE)-SUM(AH$25:AH34)</f>
        <v>7.7177820515582196E-2</v>
      </c>
      <c r="AI35" s="24">
        <f>_xlfn.WEIBULL.DIST($A35,AI$12,AI$14, TRUE)-SUM(AI$25:AI34)</f>
        <v>7.7294418151795163E-2</v>
      </c>
      <c r="AJ35" s="24">
        <f>_xlfn.WEIBULL.DIST($A35,AJ$12,AJ$14, TRUE)-SUM(AJ$25:AJ34)</f>
        <v>7.7359610176121807E-2</v>
      </c>
      <c r="AK35" s="24">
        <f>_xlfn.WEIBULL.DIST($A35,AK$12,AK$14, TRUE)-SUM(AK$25:AK34)</f>
        <v>7.7376334269683378E-2</v>
      </c>
      <c r="AL35" s="24">
        <f>_xlfn.WEIBULL.DIST($A35,AL$12,AL$14, TRUE)-SUM(AL$25:AL34)</f>
        <v>7.734742902969638E-2</v>
      </c>
      <c r="AM35" s="24">
        <f>_xlfn.WEIBULL.DIST($A35,AM$12,AM$14, TRUE)-SUM(AM$25:AM34)</f>
        <v>7.7275630762196346E-2</v>
      </c>
      <c r="AN35" s="24">
        <f>_xlfn.WEIBULL.DIST($A35,AN$12,AN$14, TRUE)-SUM(AN$25:AN34)</f>
        <v>7.716357145754249E-2</v>
      </c>
      <c r="AO35" s="24">
        <f>_xlfn.WEIBULL.DIST($A35,AO$12,AO$14, TRUE)-SUM(AO$25:AO34)</f>
        <v>7.7013777776983261E-2</v>
      </c>
      <c r="AP35" s="24">
        <f>_xlfn.WEIBULL.DIST($A35,AP$12,AP$14, TRUE)-SUM(AP$25:AP34)</f>
        <v>7.682867089775669E-2</v>
      </c>
      <c r="AQ35" s="24">
        <f>_xlfn.WEIBULL.DIST($A35,AQ$12,AQ$14, TRUE)-SUM(AQ$25:AQ34)</f>
        <v>7.661056708176639E-2</v>
      </c>
      <c r="AR35" s="24">
        <f>_xlfn.WEIBULL.DIST($A35,AR$12,AR$14, TRUE)-SUM(AR$25:AR34)</f>
        <v>7.6361678848842374E-2</v>
      </c>
      <c r="AS35" s="24">
        <f>_xlfn.WEIBULL.DIST($A35,AS$12,AS$14, TRUE)-SUM(AS$25:AS34)</f>
        <v>7.6084116650054989E-2</v>
      </c>
    </row>
    <row r="36" spans="1:45" x14ac:dyDescent="0.25">
      <c r="A36">
        <v>11</v>
      </c>
      <c r="B36" s="26">
        <v>2947</v>
      </c>
      <c r="C36" s="24">
        <f>_xlfn.WEIBULL.DIST(A36,$C$12,$C$14, TRUE)-SUM($C$25:C35)</f>
        <v>5.241893129790054E-2</v>
      </c>
      <c r="E36" s="24">
        <f>_xlfn.WEIBULL.DIST($A36,E$12,E$14, TRUE)-SUM(E$25:E35)</f>
        <v>2.3761440304266079E-2</v>
      </c>
      <c r="F36" s="24">
        <f>_xlfn.WEIBULL.DIST($A36,F$12,F$14, TRUE)-SUM(F$25:F35)</f>
        <v>2.5913824020179943E-2</v>
      </c>
      <c r="G36" s="24">
        <f>_xlfn.WEIBULL.DIST($A36,G$12,G$14, TRUE)-SUM(G$25:G35)</f>
        <v>2.8080767430447184E-2</v>
      </c>
      <c r="H36" s="24">
        <f>_xlfn.WEIBULL.DIST($A36,H$12,H$14, TRUE)-SUM(H$25:H35)</f>
        <v>3.0249876609955151E-2</v>
      </c>
      <c r="I36" s="24">
        <f>_xlfn.WEIBULL.DIST($A36,I$12,I$14, TRUE)-SUM(I$25:I35)</f>
        <v>3.2409590395886534E-2</v>
      </c>
      <c r="J36" s="24">
        <f>_xlfn.WEIBULL.DIST($A36,J$12,J$14, TRUE)-SUM(J$25:J35)</f>
        <v>3.454926379330725E-2</v>
      </c>
      <c r="K36" s="24">
        <f>_xlfn.WEIBULL.DIST($A36,K$12,K$14, TRUE)-SUM(K$25:K35)</f>
        <v>3.6659219024792522E-2</v>
      </c>
      <c r="L36" s="24">
        <f>_xlfn.WEIBULL.DIST($A36,L$12,L$14, TRUE)-SUM(L$25:L35)</f>
        <v>3.8730769024349243E-2</v>
      </c>
      <c r="M36" s="24">
        <f>_xlfn.WEIBULL.DIST($A36,M$12,M$14, TRUE)-SUM(M$25:M35)</f>
        <v>4.0756218035338687E-2</v>
      </c>
      <c r="N36" s="24">
        <f>_xlfn.WEIBULL.DIST($A36,N$12,N$14, TRUE)-SUM(N$25:N35)</f>
        <v>4.2728843674240902E-2</v>
      </c>
      <c r="O36" s="24">
        <f>_xlfn.WEIBULL.DIST($A36,O$12,O$14, TRUE)-SUM(O$25:O35)</f>
        <v>4.4642864427253626E-2</v>
      </c>
      <c r="P36" s="24">
        <f>_xlfn.WEIBULL.DIST($A36,P$12,P$14, TRUE)-SUM(P$25:P35)</f>
        <v>4.6493396101422113E-2</v>
      </c>
      <c r="Q36" s="24">
        <f>_xlfn.WEIBULL.DIST($A36,Q$12,Q$14, TRUE)-SUM(Q$25:Q35)</f>
        <v>4.8276400290796162E-2</v>
      </c>
      <c r="R36" s="24">
        <f>_xlfn.WEIBULL.DIST($A36,R$12,R$14, TRUE)-SUM(R$25:R35)</f>
        <v>4.9988627465498148E-2</v>
      </c>
      <c r="S36" s="24">
        <f>_xlfn.WEIBULL.DIST($A36,S$12,S$14, TRUE)-SUM(S$25:S35)</f>
        <v>5.1627556864052959E-2</v>
      </c>
      <c r="T36" s="24">
        <f>_xlfn.WEIBULL.DIST($A36,T$12,T$14, TRUE)-SUM(T$25:T35)</f>
        <v>5.3191334976996685E-2</v>
      </c>
      <c r="U36" s="24">
        <f>_xlfn.WEIBULL.DIST($A36,U$12,U$14, TRUE)-SUM(U$25:U35)</f>
        <v>5.4678714058113864E-2</v>
      </c>
      <c r="V36" s="24">
        <f>_xlfn.WEIBULL.DIST($A36,V$12,V$14, TRUE)-SUM(V$25:V35)</f>
        <v>5.6088991790565035E-2</v>
      </c>
      <c r="W36" s="24">
        <f>_xlfn.WEIBULL.DIST($A36,W$12,W$14, TRUE)-SUM(W$25:W35)</f>
        <v>5.7421952968211731E-2</v>
      </c>
      <c r="X36" s="24">
        <f>_xlfn.WEIBULL.DIST($A36,X$12,X$14, TRUE)-SUM(X$25:X35)</f>
        <v>5.8677813825517067E-2</v>
      </c>
      <c r="Y36" s="24">
        <f>_xlfn.WEIBULL.DIST($A36,Y$12,Y$14, TRUE)-SUM(Y$25:Y35)</f>
        <v>5.9857169459404225E-2</v>
      </c>
      <c r="Z36" s="24">
        <f>_xlfn.WEIBULL.DIST($A36,Z$12,Z$14, TRUE)-SUM(Z$25:Z35)</f>
        <v>6.0960944629779745E-2</v>
      </c>
      <c r="AA36" s="24">
        <f>_xlfn.WEIBULL.DIST($A36,AA$12,AA$14, TRUE)-SUM(AA$25:AA35)</f>
        <v>6.1990348098216574E-2</v>
      </c>
      <c r="AB36" s="24">
        <f>_xlfn.WEIBULL.DIST($A36,AB$12,AB$14, TRUE)-SUM(AB$25:AB35)</f>
        <v>6.2946830562749967E-2</v>
      </c>
      <c r="AC36" s="24">
        <f>_xlfn.WEIBULL.DIST($A36,AC$12,AC$14, TRUE)-SUM(AC$25:AC35)</f>
        <v>6.3832046167236145E-2</v>
      </c>
      <c r="AD36" s="24">
        <f>_xlfn.WEIBULL.DIST($A36,AD$12,AD$14, TRUE)-SUM(AD$25:AD35)</f>
        <v>6.4647817502865412E-2</v>
      </c>
      <c r="AE36" s="24">
        <f>_xlfn.WEIBULL.DIST($A36,AE$12,AE$14, TRUE)-SUM(AE$25:AE35)</f>
        <v>6.539610397419926E-2</v>
      </c>
      <c r="AF36" s="24">
        <f>_xlfn.WEIBULL.DIST($A36,AF$12,AF$14, TRUE)-SUM(AF$25:AF35)</f>
        <v>6.6078973369786298E-2</v>
      </c>
      <c r="AG36" s="24">
        <f>_xlfn.WEIBULL.DIST($A36,AG$12,AG$14, TRUE)-SUM(AG$25:AG35)</f>
        <v>6.6698576455624603E-2</v>
      </c>
      <c r="AH36" s="24">
        <f>_xlfn.WEIBULL.DIST($A36,AH$12,AH$14, TRUE)-SUM(AH$25:AH35)</f>
        <v>6.7257124396467916E-2</v>
      </c>
      <c r="AI36" s="24">
        <f>_xlfn.WEIBULL.DIST($A36,AI$12,AI$14, TRUE)-SUM(AI$25:AI35)</f>
        <v>6.7756868803434789E-2</v>
      </c>
      <c r="AJ36" s="24">
        <f>_xlfn.WEIBULL.DIST($A36,AJ$12,AJ$14, TRUE)-SUM(AJ$25:AJ35)</f>
        <v>6.8200084205121247E-2</v>
      </c>
      <c r="AK36" s="24">
        <f>_xlfn.WEIBULL.DIST($A36,AK$12,AK$14, TRUE)-SUM(AK$25:AK35)</f>
        <v>6.8589052742207501E-2</v>
      </c>
      <c r="AL36" s="24">
        <f>_xlfn.WEIBULL.DIST($A36,AL$12,AL$14, TRUE)-SUM(AL$25:AL35)</f>
        <v>6.8926050891342738E-2</v>
      </c>
      <c r="AM36" s="24">
        <f>_xlfn.WEIBULL.DIST($A36,AM$12,AM$14, TRUE)-SUM(AM$25:AM35)</f>
        <v>6.9213338032100613E-2</v>
      </c>
      <c r="AN36" s="24">
        <f>_xlfn.WEIBULL.DIST($A36,AN$12,AN$14, TRUE)-SUM(AN$25:AN35)</f>
        <v>6.9453146680290012E-2</v>
      </c>
      <c r="AO36" s="24">
        <f>_xlfn.WEIBULL.DIST($A36,AO$12,AO$14, TRUE)-SUM(AO$25:AO35)</f>
        <v>6.9647674221377409E-2</v>
      </c>
      <c r="AP36" s="24">
        <f>_xlfn.WEIBULL.DIST($A36,AP$12,AP$14, TRUE)-SUM(AP$25:AP35)</f>
        <v>6.9799075988795645E-2</v>
      </c>
      <c r="AQ36" s="24">
        <f>_xlfn.WEIBULL.DIST($A36,AQ$12,AQ$14, TRUE)-SUM(AQ$25:AQ35)</f>
        <v>6.990945954311012E-2</v>
      </c>
      <c r="AR36" s="24">
        <f>_xlfn.WEIBULL.DIST($A36,AR$12,AR$14, TRUE)-SUM(AR$25:AR35)</f>
        <v>6.9980880019186342E-2</v>
      </c>
      <c r="AS36" s="24">
        <f>_xlfn.WEIBULL.DIST($A36,AS$12,AS$14, TRUE)-SUM(AS$25:AS35)</f>
        <v>7.0015336419400054E-2</v>
      </c>
    </row>
    <row r="37" spans="1:45" x14ac:dyDescent="0.25">
      <c r="A37">
        <v>12</v>
      </c>
      <c r="B37" s="26">
        <v>2998</v>
      </c>
      <c r="C37" s="24">
        <f>_xlfn.WEIBULL.DIST(A37,$C$12,$C$14, TRUE)-SUM($C$25:C36)</f>
        <v>3.88003114141795E-2</v>
      </c>
      <c r="E37" s="24">
        <f>_xlfn.WEIBULL.DIST($A37,E$12,E$14, TRUE)-SUM(E$25:E36)</f>
        <v>1.3575921003752045E-2</v>
      </c>
      <c r="F37" s="24">
        <f>_xlfn.WEIBULL.DIST($A37,F$12,F$14, TRUE)-SUM(F$25:F36)</f>
        <v>1.5182761260210897E-2</v>
      </c>
      <c r="G37" s="24">
        <f>_xlfn.WEIBULL.DIST($A37,G$12,G$14, TRUE)-SUM(G$25:G36)</f>
        <v>1.6847311525116981E-2</v>
      </c>
      <c r="H37" s="24">
        <f>_xlfn.WEIBULL.DIST($A37,H$12,H$14, TRUE)-SUM(H$25:H36)</f>
        <v>1.8559801193954395E-2</v>
      </c>
      <c r="I37" s="24">
        <f>_xlfn.WEIBULL.DIST($A37,I$12,I$14, TRUE)-SUM(I$25:I36)</f>
        <v>2.0310419341542763E-2</v>
      </c>
      <c r="J37" s="24">
        <f>_xlfn.WEIBULL.DIST($A37,J$12,J$14, TRUE)-SUM(J$25:J36)</f>
        <v>2.208947792355842E-2</v>
      </c>
      <c r="K37" s="24">
        <f>_xlfn.WEIBULL.DIST($A37,K$12,K$14, TRUE)-SUM(K$25:K36)</f>
        <v>2.3887549858293222E-2</v>
      </c>
      <c r="L37" s="24">
        <f>_xlfn.WEIBULL.DIST($A37,L$12,L$14, TRUE)-SUM(L$25:L36)</f>
        <v>2.5695582398425842E-2</v>
      </c>
      <c r="M37" s="24">
        <f>_xlfn.WEIBULL.DIST($A37,M$12,M$14, TRUE)-SUM(M$25:M36)</f>
        <v>2.7504987010002702E-2</v>
      </c>
      <c r="N37" s="24">
        <f>_xlfn.WEIBULL.DIST($A37,N$12,N$14, TRUE)-SUM(N$25:N36)</f>
        <v>2.9307707530718985E-2</v>
      </c>
      <c r="O37" s="24">
        <f>_xlfn.WEIBULL.DIST($A37,O$12,O$14, TRUE)-SUM(O$25:O36)</f>
        <v>3.1096268723927345E-2</v>
      </c>
      <c r="P37" s="24">
        <f>_xlfn.WEIBULL.DIST($A37,P$12,P$14, TRUE)-SUM(P$25:P36)</f>
        <v>3.2863807520057353E-2</v>
      </c>
      <c r="Q37" s="24">
        <f>_xlfn.WEIBULL.DIST($A37,Q$12,Q$14, TRUE)-SUM(Q$25:Q36)</f>
        <v>3.4604089281616957E-2</v>
      </c>
      <c r="R37" s="24">
        <f>_xlfn.WEIBULL.DIST($A37,R$12,R$14, TRUE)-SUM(R$25:R36)</f>
        <v>3.6311511375492822E-2</v>
      </c>
      <c r="S37" s="24">
        <f>_xlfn.WEIBULL.DIST($A37,S$12,S$14, TRUE)-SUM(S$25:S36)</f>
        <v>3.7981096215487842E-2</v>
      </c>
      <c r="T37" s="24">
        <f>_xlfn.WEIBULL.DIST($A37,T$12,T$14, TRUE)-SUM(T$25:T36)</f>
        <v>3.9608475772476615E-2</v>
      </c>
      <c r="U37" s="24">
        <f>_xlfn.WEIBULL.DIST($A37,U$12,U$14, TRUE)-SUM(U$25:U36)</f>
        <v>4.1189869357873721E-2</v>
      </c>
      <c r="V37" s="24">
        <f>_xlfn.WEIBULL.DIST($A37,V$12,V$14, TRUE)-SUM(V$25:V36)</f>
        <v>4.2722056282717746E-2</v>
      </c>
      <c r="W37" s="24">
        <f>_xlfn.WEIBULL.DIST($A37,W$12,W$14, TRUE)-SUM(W$25:W36)</f>
        <v>4.4202344790253645E-2</v>
      </c>
      <c r="X37" s="24">
        <f>_xlfn.WEIBULL.DIST($A37,X$12,X$14, TRUE)-SUM(X$25:X36)</f>
        <v>4.5628538462112789E-2</v>
      </c>
      <c r="Y37" s="24">
        <f>_xlfn.WEIBULL.DIST($A37,Y$12,Y$14, TRUE)-SUM(Y$25:Y36)</f>
        <v>4.6998901112191294E-2</v>
      </c>
      <c r="Z37" s="24">
        <f>_xlfn.WEIBULL.DIST($A37,Z$12,Z$14, TRUE)-SUM(Z$25:Z36)</f>
        <v>4.8312121011337972E-2</v>
      </c>
      <c r="AA37" s="24">
        <f>_xlfn.WEIBULL.DIST($A37,AA$12,AA$14, TRUE)-SUM(AA$25:AA36)</f>
        <v>4.9567275131684241E-2</v>
      </c>
      <c r="AB37" s="24">
        <f>_xlfn.WEIBULL.DIST($A37,AB$12,AB$14, TRUE)-SUM(AB$25:AB36)</f>
        <v>5.0763793962507187E-2</v>
      </c>
      <c r="AC37" s="24">
        <f>_xlfn.WEIBULL.DIST($A37,AC$12,AC$14, TRUE)-SUM(AC$25:AC36)</f>
        <v>5.1901427329676397E-2</v>
      </c>
      <c r="AD37" s="24">
        <f>_xlfn.WEIBULL.DIST($A37,AD$12,AD$14, TRUE)-SUM(AD$25:AD36)</f>
        <v>5.2980211547290601E-2</v>
      </c>
      <c r="AE37" s="24">
        <f>_xlfn.WEIBULL.DIST($A37,AE$12,AE$14, TRUE)-SUM(AE$25:AE36)</f>
        <v>5.400043814190969E-2</v>
      </c>
      <c r="AF37" s="24">
        <f>_xlfn.WEIBULL.DIST($A37,AF$12,AF$14, TRUE)-SUM(AF$25:AF36)</f>
        <v>5.4962624315550879E-2</v>
      </c>
      <c r="AG37" s="24">
        <f>_xlfn.WEIBULL.DIST($A37,AG$12,AG$14, TRUE)-SUM(AG$25:AG36)</f>
        <v>5.5867485251913873E-2</v>
      </c>
      <c r="AH37" s="24">
        <f>_xlfn.WEIBULL.DIST($A37,AH$12,AH$14, TRUE)-SUM(AH$25:AH36)</f>
        <v>5.6715908319718067E-2</v>
      </c>
      <c r="AI37" s="24">
        <f>_xlfn.WEIBULL.DIST($A37,AI$12,AI$14, TRUE)-SUM(AI$25:AI36)</f>
        <v>5.7508929186160906E-2</v>
      </c>
      <c r="AJ37" s="24">
        <f>_xlfn.WEIBULL.DIST($A37,AJ$12,AJ$14, TRUE)-SUM(AJ$25:AJ36)</f>
        <v>5.8247709821077076E-2</v>
      </c>
      <c r="AK37" s="24">
        <f>_xlfn.WEIBULL.DIST($A37,AK$12,AK$14, TRUE)-SUM(AK$25:AK36)</f>
        <v>5.8933518347124125E-2</v>
      </c>
      <c r="AL37" s="24">
        <f>_xlfn.WEIBULL.DIST($A37,AL$12,AL$14, TRUE)-SUM(AL$25:AL36)</f>
        <v>5.9567710672198904E-2</v>
      </c>
      <c r="AM37" s="24">
        <f>_xlfn.WEIBULL.DIST($A37,AM$12,AM$14, TRUE)-SUM(AM$25:AM36)</f>
        <v>6.0151713826266606E-2</v>
      </c>
      <c r="AN37" s="24">
        <f>_xlfn.WEIBULL.DIST($A37,AN$12,AN$14, TRUE)-SUM(AN$25:AN36)</f>
        <v>6.0687010915037587E-2</v>
      </c>
      <c r="AO37" s="24">
        <f>_xlfn.WEIBULL.DIST($A37,AO$12,AO$14, TRUE)-SUM(AO$25:AO36)</f>
        <v>6.1175127596653001E-2</v>
      </c>
      <c r="AP37" s="24">
        <f>_xlfn.WEIBULL.DIST($A37,AP$12,AP$14, TRUE)-SUM(AP$25:AP36)</f>
        <v>6.1617619984109639E-2</v>
      </c>
      <c r="AQ37" s="24">
        <f>_xlfn.WEIBULL.DIST($A37,AQ$12,AQ$14, TRUE)-SUM(AQ$25:AQ36)</f>
        <v>6.2016063875000915E-2</v>
      </c>
      <c r="AR37" s="24">
        <f>_xlfn.WEIBULL.DIST($A37,AR$12,AR$14, TRUE)-SUM(AR$25:AR36)</f>
        <v>6.2372045210763338E-2</v>
      </c>
      <c r="AS37" s="24">
        <f>_xlfn.WEIBULL.DIST($A37,AS$12,AS$14, TRUE)-SUM(AS$25:AS36)</f>
        <v>6.2687151669647223E-2</v>
      </c>
    </row>
    <row r="38" spans="1:45" x14ac:dyDescent="0.25">
      <c r="A38">
        <v>13</v>
      </c>
      <c r="B38" s="26">
        <v>3000</v>
      </c>
      <c r="C38" s="24">
        <f>_xlfn.WEIBULL.DIST(A38,$C$12,$C$14, TRUE)-SUM($C$25:C37)</f>
        <v>2.7505300618682171E-2</v>
      </c>
      <c r="E38" s="24">
        <f>_xlfn.WEIBULL.DIST($A38,E$12,E$14, TRUE)-SUM(E$25:E37)</f>
        <v>7.2556352133892332E-3</v>
      </c>
      <c r="F38" s="24">
        <f>_xlfn.WEIBULL.DIST($A38,F$12,F$14, TRUE)-SUM(F$25:F37)</f>
        <v>8.340131297616904E-3</v>
      </c>
      <c r="G38" s="24">
        <f>_xlfn.WEIBULL.DIST($A38,G$12,G$14, TRUE)-SUM(G$25:G37)</f>
        <v>9.4971202010439848E-3</v>
      </c>
      <c r="H38" s="24">
        <f>_xlfn.WEIBULL.DIST($A38,H$12,H$14, TRUE)-SUM(H$25:H37)</f>
        <v>1.0721296491426946E-2</v>
      </c>
      <c r="I38" s="24">
        <f>_xlfn.WEIBULL.DIST($A38,I$12,I$14, TRUE)-SUM(I$25:I37)</f>
        <v>1.2006727542280493E-2</v>
      </c>
      <c r="J38" s="24">
        <f>_xlfn.WEIBULL.DIST($A38,J$12,J$14, TRUE)-SUM(J$25:J37)</f>
        <v>1.3347001244283563E-2</v>
      </c>
      <c r="K38" s="24">
        <f>_xlfn.WEIBULL.DIST($A38,K$12,K$14, TRUE)-SUM(K$25:K37)</f>
        <v>1.473536766295569E-2</v>
      </c>
      <c r="L38" s="24">
        <f>_xlfn.WEIBULL.DIST($A38,L$12,L$14, TRUE)-SUM(L$25:L37)</f>
        <v>1.6164871267992043E-2</v>
      </c>
      <c r="M38" s="24">
        <f>_xlfn.WEIBULL.DIST($A38,M$12,M$14, TRUE)-SUM(M$25:M37)</f>
        <v>1.7628471381698985E-2</v>
      </c>
      <c r="N38" s="24">
        <f>_xlfn.WEIBULL.DIST($A38,N$12,N$14, TRUE)-SUM(N$25:N37)</f>
        <v>1.9119149386145562E-2</v>
      </c>
      <c r="O38" s="24">
        <f>_xlfn.WEIBULL.DIST($A38,O$12,O$14, TRUE)-SUM(O$25:O37)</f>
        <v>2.0630001977582357E-2</v>
      </c>
      <c r="P38" s="24">
        <f>_xlfn.WEIBULL.DIST($A38,P$12,P$14, TRUE)-SUM(P$25:P37)</f>
        <v>2.2154320361828406E-2</v>
      </c>
      <c r="Q38" s="24">
        <f>_xlfn.WEIBULL.DIST($A38,Q$12,Q$14, TRUE)-SUM(Q$25:Q37)</f>
        <v>2.3685655753792112E-2</v>
      </c>
      <c r="R38" s="24">
        <f>_xlfn.WEIBULL.DIST($A38,R$12,R$14, TRUE)-SUM(R$25:R37)</f>
        <v>2.5217871891477173E-2</v>
      </c>
      <c r="S38" s="24">
        <f>_xlfn.WEIBULL.DIST($A38,S$12,S$14, TRUE)-SUM(S$25:S37)</f>
        <v>2.6745185515933634E-2</v>
      </c>
      <c r="T38" s="24">
        <f>_xlfn.WEIBULL.DIST($A38,T$12,T$14, TRUE)-SUM(T$25:T37)</f>
        <v>2.8262195920678135E-2</v>
      </c>
      <c r="U38" s="24">
        <f>_xlfn.WEIBULL.DIST($A38,U$12,U$14, TRUE)-SUM(U$25:U37)</f>
        <v>2.9763904753759451E-2</v>
      </c>
      <c r="V38" s="24">
        <f>_xlfn.WEIBULL.DIST($A38,V$12,V$14, TRUE)-SUM(V$25:V37)</f>
        <v>3.1245727278280011E-2</v>
      </c>
      <c r="W38" s="24">
        <f>_xlfn.WEIBULL.DIST($A38,W$12,W$14, TRUE)-SUM(W$25:W37)</f>
        <v>3.270349627648117E-2</v>
      </c>
      <c r="X38" s="24">
        <f>_xlfn.WEIBULL.DIST($A38,X$12,X$14, TRUE)-SUM(X$25:X37)</f>
        <v>3.4133459730227633E-2</v>
      </c>
      <c r="Y38" s="24">
        <f>_xlfn.WEIBULL.DIST($A38,Y$12,Y$14, TRUE)-SUM(Y$25:Y37)</f>
        <v>3.5532273336752795E-2</v>
      </c>
      <c r="Z38" s="24">
        <f>_xlfn.WEIBULL.DIST($A38,Z$12,Z$14, TRUE)-SUM(Z$25:Z37)</f>
        <v>3.6896988830852684E-2</v>
      </c>
      <c r="AA38" s="24">
        <f>_xlfn.WEIBULL.DIST($A38,AA$12,AA$14, TRUE)-SUM(AA$25:AA37)</f>
        <v>3.822503898972629E-2</v>
      </c>
      <c r="AB38" s="24">
        <f>_xlfn.WEIBULL.DIST($A38,AB$12,AB$14, TRUE)-SUM(AB$25:AB37)</f>
        <v>3.9514220099235775E-2</v>
      </c>
      <c r="AC38" s="24">
        <f>_xlfn.WEIBULL.DIST($A38,AC$12,AC$14, TRUE)-SUM(AC$25:AC37)</f>
        <v>4.0762672564196079E-2</v>
      </c>
      <c r="AD38" s="24">
        <f>_xlfn.WEIBULL.DIST($A38,AD$12,AD$14, TRUE)-SUM(AD$25:AD37)</f>
        <v>4.196886025299551E-2</v>
      </c>
      <c r="AE38" s="24">
        <f>_xlfn.WEIBULL.DIST($A38,AE$12,AE$14, TRUE)-SUM(AE$25:AE37)</f>
        <v>4.3131549080218101E-2</v>
      </c>
      <c r="AF38" s="24">
        <f>_xlfn.WEIBULL.DIST($A38,AF$12,AF$14, TRUE)-SUM(AF$25:AF37)</f>
        <v>4.4249785251073925E-2</v>
      </c>
      <c r="AG38" s="24">
        <f>_xlfn.WEIBULL.DIST($A38,AG$12,AG$14, TRUE)-SUM(AG$25:AG37)</f>
        <v>4.5322873518970574E-2</v>
      </c>
      <c r="AH38" s="24">
        <f>_xlfn.WEIBULL.DIST($A38,AH$12,AH$14, TRUE)-SUM(AH$25:AH37)</f>
        <v>4.6350355742648008E-2</v>
      </c>
      <c r="AI38" s="24">
        <f>_xlfn.WEIBULL.DIST($A38,AI$12,AI$14, TRUE)-SUM(AI$25:AI37)</f>
        <v>4.7331989971907684E-2</v>
      </c>
      <c r="AJ38" s="24">
        <f>_xlfn.WEIBULL.DIST($A38,AJ$12,AJ$14, TRUE)-SUM(AJ$25:AJ37)</f>
        <v>4.8267730240744933E-2</v>
      </c>
      <c r="AK38" s="24">
        <f>_xlfn.WEIBULL.DIST($A38,AK$12,AK$14, TRUE)-SUM(AK$25:AK37)</f>
        <v>4.9157707203269729E-2</v>
      </c>
      <c r="AL38" s="24">
        <f>_xlfn.WEIBULL.DIST($A38,AL$12,AL$14, TRUE)-SUM(AL$25:AL37)</f>
        <v>5.0002209710615309E-2</v>
      </c>
      <c r="AM38" s="24">
        <f>_xlfn.WEIBULL.DIST($A38,AM$12,AM$14, TRUE)-SUM(AM$25:AM37)</f>
        <v>5.0801667395542704E-2</v>
      </c>
      <c r="AN38" s="24">
        <f>_xlfn.WEIBULL.DIST($A38,AN$12,AN$14, TRUE)-SUM(AN$25:AN37)</f>
        <v>5.1556634305087501E-2</v>
      </c>
      <c r="AO38" s="24">
        <f>_xlfn.WEIBULL.DIST($A38,AO$12,AO$14, TRUE)-SUM(AO$25:AO37)</f>
        <v>5.226777359976742E-2</v>
      </c>
      <c r="AP38" s="24">
        <f>_xlfn.WEIBULL.DIST($A38,AP$12,AP$14, TRUE)-SUM(AP$25:AP37)</f>
        <v>5.2935843320061182E-2</v>
      </c>
      <c r="AQ38" s="24">
        <f>_xlfn.WEIBULL.DIST($A38,AQ$12,AQ$14, TRUE)-SUM(AQ$25:AQ37)</f>
        <v>5.3561683206544308E-2</v>
      </c>
      <c r="AR38" s="24">
        <f>_xlfn.WEIBULL.DIST($A38,AR$12,AR$14, TRUE)-SUM(AR$25:AR37)</f>
        <v>5.4146202548763234E-2</v>
      </c>
      <c r="AS38" s="24">
        <f>_xlfn.WEIBULL.DIST($A38,AS$12,AS$14, TRUE)-SUM(AS$25:AS37)</f>
        <v>5.4690369029214203E-2</v>
      </c>
    </row>
    <row r="39" spans="1:45" x14ac:dyDescent="0.25">
      <c r="A39">
        <v>14</v>
      </c>
      <c r="B39" s="26">
        <v>3000</v>
      </c>
      <c r="C39" s="24">
        <f>_xlfn.WEIBULL.DIST(A39,$C$12,$C$14, TRUE)-SUM($C$25:C38)</f>
        <v>1.8695608201185876E-2</v>
      </c>
      <c r="E39" s="24">
        <f>_xlfn.WEIBULL.DIST($A39,E$12,E$14, TRUE)-SUM(E$25:E38)</f>
        <v>3.6316049995057664E-3</v>
      </c>
      <c r="F39" s="24">
        <f>_xlfn.WEIBULL.DIST($A39,F$12,F$14, TRUE)-SUM(F$25:F38)</f>
        <v>4.3003656536388934E-3</v>
      </c>
      <c r="G39" s="24">
        <f>_xlfn.WEIBULL.DIST($A39,G$12,G$14, TRUE)-SUM(G$25:G38)</f>
        <v>5.0361716710229931E-3</v>
      </c>
      <c r="H39" s="24">
        <f>_xlfn.WEIBULL.DIST($A39,H$12,H$14, TRUE)-SUM(H$25:H38)</f>
        <v>5.8378534517012914E-3</v>
      </c>
      <c r="I39" s="24">
        <f>_xlfn.WEIBULL.DIST($A39,I$12,I$14, TRUE)-SUM(I$25:I38)</f>
        <v>6.7034520266400222E-3</v>
      </c>
      <c r="J39" s="24">
        <f>_xlfn.WEIBULL.DIST($A39,J$12,J$14, TRUE)-SUM(J$25:J38)</f>
        <v>7.6302936287626633E-3</v>
      </c>
      <c r="K39" s="24">
        <f>_xlfn.WEIBULL.DIST($A39,K$12,K$14, TRUE)-SUM(K$25:K38)</f>
        <v>8.6150748740274619E-3</v>
      </c>
      <c r="L39" s="24">
        <f>_xlfn.WEIBULL.DIST($A39,L$12,L$14, TRUE)-SUM(L$25:L38)</f>
        <v>9.6539543421308993E-3</v>
      </c>
      <c r="M39" s="24">
        <f>_xlfn.WEIBULL.DIST($A39,M$12,M$14, TRUE)-SUM(M$25:M38)</f>
        <v>1.0742646843493686E-2</v>
      </c>
      <c r="N39" s="24">
        <f>_xlfn.WEIBULL.DIST($A39,N$12,N$14, TRUE)-SUM(N$25:N38)</f>
        <v>1.1876517226497962E-2</v>
      </c>
      <c r="O39" s="24">
        <f>_xlfn.WEIBULL.DIST($A39,O$12,O$14, TRUE)-SUM(O$25:O38)</f>
        <v>1.3050671167259664E-2</v>
      </c>
      <c r="P39" s="24">
        <f>_xlfn.WEIBULL.DIST($A39,P$12,P$14, TRUE)-SUM(P$25:P38)</f>
        <v>1.4260040956770581E-2</v>
      </c>
      <c r="Q39" s="24">
        <f>_xlfn.WEIBULL.DIST($A39,Q$12,Q$14, TRUE)-SUM(Q$25:Q38)</f>
        <v>1.5499464831588261E-2</v>
      </c>
      <c r="R39" s="24">
        <f>_xlfn.WEIBULL.DIST($A39,R$12,R$14, TRUE)-SUM(R$25:R38)</f>
        <v>1.6763758868514556E-2</v>
      </c>
      <c r="S39" s="24">
        <f>_xlfn.WEIBULL.DIST($A39,S$12,S$14, TRUE)-SUM(S$25:S38)</f>
        <v>1.8047780872680108E-2</v>
      </c>
      <c r="T39" s="24">
        <f>_xlfn.WEIBULL.DIST($A39,T$12,T$14, TRUE)-SUM(T$25:T38)</f>
        <v>1.9346486029771959E-2</v>
      </c>
      <c r="U39" s="24">
        <f>_xlfn.WEIBULL.DIST($A39,U$12,U$14, TRUE)-SUM(U$25:U38)</f>
        <v>2.065497436866226E-2</v>
      </c>
      <c r="V39" s="24">
        <f>_xlfn.WEIBULL.DIST($A39,V$12,V$14, TRUE)-SUM(V$25:V38)</f>
        <v>2.1968530295043975E-2</v>
      </c>
      <c r="W39" s="24">
        <f>_xlfn.WEIBULL.DIST($A39,W$12,W$14, TRUE)-SUM(W$25:W38)</f>
        <v>2.3282654616223364E-2</v>
      </c>
      <c r="X39" s="24">
        <f>_xlfn.WEIBULL.DIST($A39,X$12,X$14, TRUE)-SUM(X$25:X38)</f>
        <v>2.4593089589123207E-2</v>
      </c>
      <c r="Y39" s="24">
        <f>_xlfn.WEIBULL.DIST($A39,Y$12,Y$14, TRUE)-SUM(Y$25:Y38)</f>
        <v>2.5895837595199533E-2</v>
      </c>
      <c r="Z39" s="24">
        <f>_xlfn.WEIBULL.DIST($A39,Z$12,Z$14, TRUE)-SUM(Z$25:Z38)</f>
        <v>2.7187174084512211E-2</v>
      </c>
      <c r="AA39" s="24">
        <f>_xlfn.WEIBULL.DIST($A39,AA$12,AA$14, TRUE)-SUM(AA$25:AA38)</f>
        <v>2.8463655443235369E-2</v>
      </c>
      <c r="AB39" s="24">
        <f>_xlfn.WEIBULL.DIST($A39,AB$12,AB$14, TRUE)-SUM(AB$25:AB38)</f>
        <v>2.9722122430375308E-2</v>
      </c>
      <c r="AC39" s="24">
        <f>_xlfn.WEIBULL.DIST($A39,AC$12,AC$14, TRUE)-SUM(AC$25:AC38)</f>
        <v>3.0959699805553575E-2</v>
      </c>
      <c r="AD39" s="24">
        <f>_xlfn.WEIBULL.DIST($A39,AD$12,AD$14, TRUE)-SUM(AD$25:AD38)</f>
        <v>3.2173792734808471E-2</v>
      </c>
      <c r="AE39" s="24">
        <f>_xlfn.WEIBULL.DIST($A39,AE$12,AE$14, TRUE)-SUM(AE$25:AE38)</f>
        <v>3.3362080519105164E-2</v>
      </c>
      <c r="AF39" s="24">
        <f>_xlfn.WEIBULL.DIST($A39,AF$12,AF$14, TRUE)-SUM(AF$25:AF38)</f>
        <v>3.4522508143615793E-2</v>
      </c>
      <c r="AG39" s="24">
        <f>_xlfn.WEIBULL.DIST($A39,AG$12,AG$14, TRUE)-SUM(AG$25:AG38)</f>
        <v>3.5653276097150632E-2</v>
      </c>
      <c r="AH39" s="24">
        <f>_xlfn.WEIBULL.DIST($A39,AH$12,AH$14, TRUE)-SUM(AH$25:AH38)</f>
        <v>3.6752828862254283E-2</v>
      </c>
      <c r="AI39" s="24">
        <f>_xlfn.WEIBULL.DIST($A39,AI$12,AI$14, TRUE)-SUM(AI$25:AI38)</f>
        <v>3.7819842428742589E-2</v>
      </c>
      <c r="AJ39" s="24">
        <f>_xlfn.WEIBULL.DIST($A39,AJ$12,AJ$14, TRUE)-SUM(AJ$25:AJ38)</f>
        <v>3.8853211137871879E-2</v>
      </c>
      <c r="AK39" s="24">
        <f>_xlfn.WEIBULL.DIST($A39,AK$12,AK$14, TRUE)-SUM(AK$25:AK38)</f>
        <v>3.9852034121551694E-2</v>
      </c>
      <c r="AL39" s="24">
        <f>_xlfn.WEIBULL.DIST($A39,AL$12,AL$14, TRUE)-SUM(AL$25:AL38)</f>
        <v>4.0815601561458248E-2</v>
      </c>
      <c r="AM39" s="24">
        <f>_xlfn.WEIBULL.DIST($A39,AM$12,AM$14, TRUE)-SUM(AM$25:AM38)</f>
        <v>4.1743380956824172E-2</v>
      </c>
      <c r="AN39" s="24">
        <f>_xlfn.WEIBULL.DIST($A39,AN$12,AN$14, TRUE)-SUM(AN$25:AN38)</f>
        <v>4.2635003557108475E-2</v>
      </c>
      <c r="AO39" s="24">
        <f>_xlfn.WEIBULL.DIST($A39,AO$12,AO$14, TRUE)-SUM(AO$25:AO38)</f>
        <v>4.3490251086696352E-2</v>
      </c>
      <c r="AP39" s="24">
        <f>_xlfn.WEIBULL.DIST($A39,AP$12,AP$14, TRUE)-SUM(AP$25:AP38)</f>
        <v>4.4309042863067916E-2</v>
      </c>
      <c r="AQ39" s="24">
        <f>_xlfn.WEIBULL.DIST($A39,AQ$12,AQ$14, TRUE)-SUM(AQ$25:AQ38)</f>
        <v>4.5091423387373042E-2</v>
      </c>
      <c r="AR39" s="24">
        <f>_xlfn.WEIBULL.DIST($A39,AR$12,AR$14, TRUE)-SUM(AR$25:AR38)</f>
        <v>4.5837550466808152E-2</v>
      </c>
      <c r="AS39" s="24">
        <f>_xlfn.WEIBULL.DIST($A39,AS$12,AS$14, TRUE)-SUM(AS$25:AS38)</f>
        <v>4.6547683911388416E-2</v>
      </c>
    </row>
    <row r="40" spans="1:45" x14ac:dyDescent="0.25">
      <c r="A40">
        <v>15</v>
      </c>
      <c r="B40" s="26">
        <v>3000</v>
      </c>
      <c r="C40" s="24">
        <f>_xlfn.WEIBULL.DIST(A40,$C$12,$C$14, TRUE)-SUM($C$25:C39)</f>
        <v>1.2195613092454538E-2</v>
      </c>
      <c r="E40" s="24">
        <f>_xlfn.WEIBULL.DIST($A40,E$12,E$14, TRUE)-SUM(E$25:E39)</f>
        <v>1.7038726559562845E-3</v>
      </c>
      <c r="F40" s="24">
        <f>_xlfn.WEIBULL.DIST($A40,F$12,F$14, TRUE)-SUM(F$25:F39)</f>
        <v>2.0832753193377185E-3</v>
      </c>
      <c r="G40" s="24">
        <f>_xlfn.WEIBULL.DIST($A40,G$12,G$14, TRUE)-SUM(G$25:G39)</f>
        <v>2.5145186586332802E-3</v>
      </c>
      <c r="H40" s="24">
        <f>_xlfn.WEIBULL.DIST($A40,H$12,H$14, TRUE)-SUM(H$25:H39)</f>
        <v>2.9990900572657297E-3</v>
      </c>
      <c r="I40" s="24">
        <f>_xlfn.WEIBULL.DIST($A40,I$12,I$14, TRUE)-SUM(I$25:I39)</f>
        <v>3.5378468513235228E-3</v>
      </c>
      <c r="J40" s="24">
        <f>_xlfn.WEIBULL.DIST($A40,J$12,J$14, TRUE)-SUM(J$25:J39)</f>
        <v>4.1310146113358037E-3</v>
      </c>
      <c r="K40" s="24">
        <f>_xlfn.WEIBULL.DIST($A40,K$12,K$14, TRUE)-SUM(K$25:K39)</f>
        <v>4.7782020596993657E-3</v>
      </c>
      <c r="L40" s="24">
        <f>_xlfn.WEIBULL.DIST($A40,L$12,L$14, TRUE)-SUM(L$25:L39)</f>
        <v>5.4784301790106182E-3</v>
      </c>
      <c r="M40" s="24">
        <f>_xlfn.WEIBULL.DIST($A40,M$12,M$14, TRUE)-SUM(M$25:M39)</f>
        <v>6.2301728618641139E-3</v>
      </c>
      <c r="N40" s="24">
        <f>_xlfn.WEIBULL.DIST($A40,N$12,N$14, TRUE)-SUM(N$25:N39)</f>
        <v>7.0314064205363458E-3</v>
      </c>
      <c r="O40" s="24">
        <f>_xlfn.WEIBULL.DIST($A40,O$12,O$14, TRUE)-SUM(O$25:O39)</f>
        <v>7.8796653771536773E-3</v>
      </c>
      <c r="P40" s="24">
        <f>_xlfn.WEIBULL.DIST($A40,P$12,P$14, TRUE)-SUM(P$25:P39)</f>
        <v>8.7721021543649691E-3</v>
      </c>
      <c r="Q40" s="24">
        <f>_xlfn.WEIBULL.DIST($A40,Q$12,Q$14, TRUE)-SUM(Q$25:Q39)</f>
        <v>9.7055485497692384E-3</v>
      </c>
      <c r="R40" s="24">
        <f>_xlfn.WEIBULL.DIST($A40,R$12,R$14, TRUE)-SUM(R$25:R39)</f>
        <v>1.0676577175901203E-2</v>
      </c>
      <c r="S40" s="24">
        <f>_xlfn.WEIBULL.DIST($A40,S$12,S$14, TRUE)-SUM(S$25:S39)</f>
        <v>1.1681561358467762E-2</v>
      </c>
      <c r="T40" s="24">
        <f>_xlfn.WEIBULL.DIST($A40,T$12,T$14, TRUE)-SUM(T$25:T39)</f>
        <v>1.2716732291179755E-2</v>
      </c>
      <c r="U40" s="24">
        <f>_xlfn.WEIBULL.DIST($A40,U$12,U$14, TRUE)-SUM(U$25:U39)</f>
        <v>1.3778232533298351E-2</v>
      </c>
      <c r="V40" s="24">
        <f>_xlfn.WEIBULL.DIST($A40,V$12,V$14, TRUE)-SUM(V$25:V39)</f>
        <v>1.4862165197555233E-2</v>
      </c>
      <c r="W40" s="24">
        <f>_xlfn.WEIBULL.DIST($A40,W$12,W$14, TRUE)-SUM(W$25:W39)</f>
        <v>1.5964638406575138E-2</v>
      </c>
      <c r="X40" s="24">
        <f>_xlfn.WEIBULL.DIST($A40,X$12,X$14, TRUE)-SUM(X$25:X39)</f>
        <v>1.7081804793280253E-2</v>
      </c>
      <c r="Y40" s="24">
        <f>_xlfn.WEIBULL.DIST($A40,Y$12,Y$14, TRUE)-SUM(Y$25:Y39)</f>
        <v>1.8209895985012436E-2</v>
      </c>
      <c r="Z40" s="24">
        <f>_xlfn.WEIBULL.DIST($A40,Z$12,Z$14, TRUE)-SUM(Z$25:Z39)</f>
        <v>1.9345252143795677E-2</v>
      </c>
      <c r="AA40" s="24">
        <f>_xlfn.WEIBULL.DIST($A40,AA$12,AA$14, TRUE)-SUM(AA$25:AA39)</f>
        <v>2.048434673877042E-2</v>
      </c>
      <c r="AB40" s="24">
        <f>_xlfn.WEIBULL.DIST($A40,AB$12,AB$14, TRUE)-SUM(AB$25:AB39)</f>
        <v>2.1623806804446866E-2</v>
      </c>
      <c r="AC40" s="24">
        <f>_xlfn.WEIBULL.DIST($A40,AC$12,AC$14, TRUE)-SUM(AC$25:AC39)</f>
        <v>2.2760428993384485E-2</v>
      </c>
      <c r="AD40" s="24">
        <f>_xlfn.WEIBULL.DIST($A40,AD$12,AD$14, TRUE)-SUM(AD$25:AD39)</f>
        <v>2.389119176758947E-2</v>
      </c>
      <c r="AE40" s="24">
        <f>_xlfn.WEIBULL.DIST($A40,AE$12,AE$14, TRUE)-SUM(AE$25:AE39)</f>
        <v>2.5013264092593412E-2</v>
      </c>
      <c r="AF40" s="24">
        <f>_xlfn.WEIBULL.DIST($A40,AF$12,AF$14, TRUE)-SUM(AF$25:AF39)</f>
        <v>2.6124011004840519E-2</v>
      </c>
      <c r="AG40" s="24">
        <f>_xlfn.WEIBULL.DIST($A40,AG$12,AG$14, TRUE)-SUM(AG$25:AG39)</f>
        <v>2.7220996419417776E-2</v>
      </c>
      <c r="AH40" s="24">
        <f>_xlfn.WEIBULL.DIST($A40,AH$12,AH$14, TRUE)-SUM(AH$25:AH39)</f>
        <v>2.830198353368707E-2</v>
      </c>
      <c r="AI40" s="24">
        <f>_xlfn.WEIBULL.DIST($A40,AI$12,AI$14, TRUE)-SUM(AI$25:AI39)</f>
        <v>2.9364933165112683E-2</v>
      </c>
      <c r="AJ40" s="24">
        <f>_xlfn.WEIBULL.DIST($A40,AJ$12,AJ$14, TRUE)-SUM(AJ$25:AJ39)</f>
        <v>3.0408000340259922E-2</v>
      </c>
      <c r="AK40" s="24">
        <f>_xlfn.WEIBULL.DIST($A40,AK$12,AK$14, TRUE)-SUM(AK$25:AK39)</f>
        <v>3.1429529428013692E-2</v>
      </c>
      <c r="AL40" s="24">
        <f>_xlfn.WEIBULL.DIST($A40,AL$12,AL$14, TRUE)-SUM(AL$25:AL39)</f>
        <v>3.2428048084719885E-2</v>
      </c>
      <c r="AM40" s="24">
        <f>_xlfn.WEIBULL.DIST($A40,AM$12,AM$14, TRUE)-SUM(AM$25:AM39)</f>
        <v>3.3402260253107552E-2</v>
      </c>
      <c r="AN40" s="24">
        <f>_xlfn.WEIBULL.DIST($A40,AN$12,AN$14, TRUE)-SUM(AN$25:AN39)</f>
        <v>3.4351038431243985E-2</v>
      </c>
      <c r="AO40" s="24">
        <f>_xlfn.WEIBULL.DIST($A40,AO$12,AO$14, TRUE)-SUM(AO$25:AO39)</f>
        <v>3.5273415402934383E-2</v>
      </c>
      <c r="AP40" s="24">
        <f>_xlfn.WEIBULL.DIST($A40,AP$12,AP$14, TRUE)-SUM(AP$25:AP39)</f>
        <v>3.6168575597328889E-2</v>
      </c>
      <c r="AQ40" s="24">
        <f>_xlfn.WEIBULL.DIST($A40,AQ$12,AQ$14, TRUE)-SUM(AQ$25:AQ39)</f>
        <v>3.7035846223276492E-2</v>
      </c>
      <c r="AR40" s="24">
        <f>_xlfn.WEIBULL.DIST($A40,AR$12,AR$14, TRUE)-SUM(AR$25:AR39)</f>
        <v>3.7874688303373927E-2</v>
      </c>
      <c r="AS40" s="24">
        <f>_xlfn.WEIBULL.DIST($A40,AS$12,AS$14, TRUE)-SUM(AS$25:AS39)</f>
        <v>3.8684687713765986E-2</v>
      </c>
    </row>
    <row r="41" spans="1:45" x14ac:dyDescent="0.25">
      <c r="A41">
        <v>16</v>
      </c>
      <c r="B41" s="26">
        <v>3000</v>
      </c>
      <c r="C41" s="24">
        <f>_xlfn.WEIBULL.DIST(A41,$C$12,$C$14, TRUE)-SUM($C$25:C40)</f>
        <v>7.6405991931154382E-3</v>
      </c>
      <c r="E41" s="24">
        <f>_xlfn.WEIBULL.DIST($A41,E$12,E$14, TRUE)-SUM(E$25:E40)</f>
        <v>7.4991045543892909E-4</v>
      </c>
      <c r="F41" s="24">
        <f>_xlfn.WEIBULL.DIST($A41,F$12,F$14, TRUE)-SUM(F$25:F40)</f>
        <v>9.4888856013353173E-4</v>
      </c>
      <c r="G41" s="24">
        <f>_xlfn.WEIBULL.DIST($A41,G$12,G$14, TRUE)-SUM(G$25:G40)</f>
        <v>1.1829693374697525E-3</v>
      </c>
      <c r="H41" s="24">
        <f>_xlfn.WEIBULL.DIST($A41,H$12,H$14, TRUE)-SUM(H$25:H40)</f>
        <v>1.4547047777954125E-3</v>
      </c>
      <c r="I41" s="24">
        <f>_xlfn.WEIBULL.DIST($A41,I$12,I$14, TRUE)-SUM(I$25:I40)</f>
        <v>1.7663016757807348E-3</v>
      </c>
      <c r="J41" s="24">
        <f>_xlfn.WEIBULL.DIST($A41,J$12,J$14, TRUE)-SUM(J$25:J40)</f>
        <v>2.1195752581882887E-3</v>
      </c>
      <c r="K41" s="24">
        <f>_xlfn.WEIBULL.DIST($A41,K$12,K$14, TRUE)-SUM(K$25:K40)</f>
        <v>2.5159156590079945E-3</v>
      </c>
      <c r="L41" s="24">
        <f>_xlfn.WEIBULL.DIST($A41,L$12,L$14, TRUE)-SUM(L$25:L40)</f>
        <v>2.9562672429217507E-3</v>
      </c>
      <c r="M41" s="24">
        <f>_xlfn.WEIBULL.DIST($A41,M$12,M$14, TRUE)-SUM(M$25:M40)</f>
        <v>3.4411202173194599E-3</v>
      </c>
      <c r="N41" s="24">
        <f>_xlfn.WEIBULL.DIST($A41,N$12,N$14, TRUE)-SUM(N$25:N40)</f>
        <v>3.9705135401922886E-3</v>
      </c>
      <c r="O41" s="24">
        <f>_xlfn.WEIBULL.DIST($A41,O$12,O$14, TRUE)-SUM(O$25:O40)</f>
        <v>4.5440478253013783E-3</v>
      </c>
      <c r="P41" s="24">
        <f>_xlfn.WEIBULL.DIST($A41,P$12,P$14, TRUE)-SUM(P$25:P40)</f>
        <v>5.1609067575352219E-3</v>
      </c>
      <c r="Q41" s="24">
        <f>_xlfn.WEIBULL.DIST($A41,Q$12,Q$14, TRUE)-SUM(Q$25:Q40)</f>
        <v>5.8198854453034299E-3</v>
      </c>
      <c r="R41" s="24">
        <f>_xlfn.WEIBULL.DIST($A41,R$12,R$14, TRUE)-SUM(R$25:R40)</f>
        <v>6.5194241353880855E-3</v>
      </c>
      <c r="S41" s="24">
        <f>_xlfn.WEIBULL.DIST($A41,S$12,S$14, TRUE)-SUM(S$25:S40)</f>
        <v>7.2576457803343875E-3</v>
      </c>
      <c r="T41" s="24">
        <f>_xlfn.WEIBULL.DIST($A41,T$12,T$14, TRUE)-SUM(T$25:T40)</f>
        <v>8.0323960614625545E-3</v>
      </c>
      <c r="U41" s="24">
        <f>_xlfn.WEIBULL.DIST($A41,U$12,U$14, TRUE)-SUM(U$25:U40)</f>
        <v>8.8412846158867353E-3</v>
      </c>
      <c r="V41" s="24">
        <f>_xlfn.WEIBULL.DIST($A41,V$12,V$14, TRUE)-SUM(V$25:V40)</f>
        <v>9.6817263797946973E-3</v>
      </c>
      <c r="W41" s="24">
        <f>_xlfn.WEIBULL.DIST($A41,W$12,W$14, TRUE)-SUM(W$25:W40)</f>
        <v>1.0550982131401043E-2</v>
      </c>
      <c r="X41" s="24">
        <f>_xlfn.WEIBULL.DIST($A41,X$12,X$14, TRUE)-SUM(X$25:X40)</f>
        <v>1.1446197486657095E-2</v>
      </c>
      <c r="Y41" s="24">
        <f>_xlfn.WEIBULL.DIST($A41,Y$12,Y$14, TRUE)-SUM(Y$25:Y40)</f>
        <v>1.2364439762435842E-2</v>
      </c>
      <c r="Z41" s="24">
        <f>_xlfn.WEIBULL.DIST($A41,Z$12,Z$14, TRUE)-SUM(Z$25:Z40)</f>
        <v>1.3302732271021078E-2</v>
      </c>
      <c r="AA41" s="24">
        <f>_xlfn.WEIBULL.DIST($A41,AA$12,AA$14, TRUE)-SUM(AA$25:AA40)</f>
        <v>1.4258085743478088E-2</v>
      </c>
      <c r="AB41" s="24">
        <f>_xlfn.WEIBULL.DIST($A41,AB$12,AB$14, TRUE)-SUM(AB$25:AB40)</f>
        <v>1.522752669641636E-2</v>
      </c>
      <c r="AC41" s="24">
        <f>_xlfn.WEIBULL.DIST($A41,AC$12,AC$14, TRUE)-SUM(AC$25:AC40)</f>
        <v>1.6208122656396373E-2</v>
      </c>
      <c r="AD41" s="24">
        <f>_xlfn.WEIBULL.DIST($A41,AD$12,AD$14, TRUE)-SUM(AD$25:AD40)</f>
        <v>1.7197004239175473E-2</v>
      </c>
      <c r="AE41" s="24">
        <f>_xlfn.WEIBULL.DIST($A41,AE$12,AE$14, TRUE)-SUM(AE$25:AE40)</f>
        <v>1.8191384148111278E-2</v>
      </c>
      <c r="AF41" s="24">
        <f>_xlfn.WEIBULL.DIST($A41,AF$12,AF$14, TRUE)-SUM(AF$25:AF40)</f>
        <v>1.9188573208667181E-2</v>
      </c>
      <c r="AG41" s="24">
        <f>_xlfn.WEIBULL.DIST($A41,AG$12,AG$14, TRUE)-SUM(AG$25:AG40)</f>
        <v>2.0185993595637108E-2</v>
      </c>
      <c r="AH41" s="24">
        <f>_xlfn.WEIBULL.DIST($A41,AH$12,AH$14, TRUE)-SUM(AH$25:AH40)</f>
        <v>2.1181189438057579E-2</v>
      </c>
      <c r="AI41" s="24">
        <f>_xlfn.WEIBULL.DIST($A41,AI$12,AI$14, TRUE)-SUM(AI$25:AI40)</f>
        <v>2.2171835005420082E-2</v>
      </c>
      <c r="AJ41" s="24">
        <f>_xlfn.WEIBULL.DIST($A41,AJ$12,AJ$14, TRUE)-SUM(AJ$25:AJ40)</f>
        <v>2.3155740689311477E-2</v>
      </c>
      <c r="AK41" s="24">
        <f>_xlfn.WEIBULL.DIST($A41,AK$12,AK$14, TRUE)-SUM(AK$25:AK40)</f>
        <v>2.4130856998432759E-2</v>
      </c>
      <c r="AL41" s="24">
        <f>_xlfn.WEIBULL.DIST($A41,AL$12,AL$14, TRUE)-SUM(AL$25:AL40)</f>
        <v>2.5095276783414944E-2</v>
      </c>
      <c r="AM41" s="24">
        <f>_xlfn.WEIBULL.DIST($A41,AM$12,AM$14, TRUE)-SUM(AM$25:AM40)</f>
        <v>2.6047235902110999E-2</v>
      </c>
      <c r="AN41" s="24">
        <f>_xlfn.WEIBULL.DIST($A41,AN$12,AN$14, TRUE)-SUM(AN$25:AN40)</f>
        <v>2.6985112527146971E-2</v>
      </c>
      <c r="AO41" s="24">
        <f>_xlfn.WEIBULL.DIST($A41,AO$12,AO$14, TRUE)-SUM(AO$25:AO40)</f>
        <v>2.79074252863174E-2</v>
      </c>
      <c r="AP41" s="24">
        <f>_xlfn.WEIBULL.DIST($A41,AP$12,AP$14, TRUE)-SUM(AP$25:AP40)</f>
        <v>2.8812830413650792E-2</v>
      </c>
      <c r="AQ41" s="24">
        <f>_xlfn.WEIBULL.DIST($A41,AQ$12,AQ$14, TRUE)-SUM(AQ$25:AQ40)</f>
        <v>2.9700118075276727E-2</v>
      </c>
      <c r="AR41" s="24">
        <f>_xlfn.WEIBULL.DIST($A41,AR$12,AR$14, TRUE)-SUM(AR$25:AR40)</f>
        <v>3.056820802006821E-2</v>
      </c>
      <c r="AS41" s="24">
        <f>_xlfn.WEIBULL.DIST($A41,AS$12,AS$14, TRUE)-SUM(AS$25:AS40)</f>
        <v>3.1416144690822878E-2</v>
      </c>
    </row>
    <row r="42" spans="1:45" x14ac:dyDescent="0.25">
      <c r="A42">
        <v>17</v>
      </c>
      <c r="B42" s="26">
        <v>3000</v>
      </c>
      <c r="C42" s="24">
        <f>_xlfn.WEIBULL.DIST(A42,$C$12,$C$14, TRUE)-SUM($C$25:C41)</f>
        <v>4.6001282602124993E-3</v>
      </c>
      <c r="E42" s="24">
        <f>_xlfn.WEIBULL.DIST($A42,E$12,E$14, TRUE)-SUM(E$25:E41)</f>
        <v>3.0979462779801015E-4</v>
      </c>
      <c r="F42" s="24">
        <f>_xlfn.WEIBULL.DIST($A42,F$12,F$14, TRUE)-SUM(F$25:F41)</f>
        <v>4.0660203909759218E-4</v>
      </c>
      <c r="G42" s="24">
        <f>_xlfn.WEIBULL.DIST($A42,G$12,G$14, TRUE)-SUM(G$25:G41)</f>
        <v>5.2470477915411706E-4</v>
      </c>
      <c r="H42" s="24">
        <f>_xlfn.WEIBULL.DIST($A42,H$12,H$14, TRUE)-SUM(H$25:H41)</f>
        <v>6.6660404751617275E-4</v>
      </c>
      <c r="I42" s="24">
        <f>_xlfn.WEIBULL.DIST($A42,I$12,I$14, TRUE)-SUM(I$25:I41)</f>
        <v>8.3470843043409459E-4</v>
      </c>
      <c r="J42" s="24">
        <f>_xlfn.WEIBULL.DIST($A42,J$12,J$14, TRUE)-SUM(J$25:J41)</f>
        <v>1.0312794564082406E-3</v>
      </c>
      <c r="K42" s="24">
        <f>_xlfn.WEIBULL.DIST($A42,K$12,K$14, TRUE)-SUM(K$25:K41)</f>
        <v>1.258382245074352E-3</v>
      </c>
      <c r="L42" s="24">
        <f>_xlfn.WEIBULL.DIST($A42,L$12,L$14, TRUE)-SUM(L$25:L41)</f>
        <v>1.5178427472116729E-3</v>
      </c>
      <c r="M42" s="24">
        <f>_xlfn.WEIBULL.DIST($A42,M$12,M$14, TRUE)-SUM(M$25:M41)</f>
        <v>1.8112126067718615E-3</v>
      </c>
      <c r="N42" s="24">
        <f>_xlfn.WEIBULL.DIST($A42,N$12,N$14, TRUE)-SUM(N$25:N41)</f>
        <v>2.1397422241511421E-3</v>
      </c>
      <c r="O42" s="24">
        <f>_xlfn.WEIBULL.DIST($A42,O$12,O$14, TRUE)-SUM(O$25:O41)</f>
        <v>2.5043621892572032E-3</v>
      </c>
      <c r="P42" s="24">
        <f>_xlfn.WEIBULL.DIST($A42,P$12,P$14, TRUE)-SUM(P$25:P41)</f>
        <v>2.9056729001771808E-3</v>
      </c>
      <c r="Q42" s="24">
        <f>_xlfn.WEIBULL.DIST($A42,Q$12,Q$14, TRUE)-SUM(Q$25:Q41)</f>
        <v>3.3439418974255952E-3</v>
      </c>
      <c r="R42" s="24">
        <f>_xlfn.WEIBULL.DIST($A42,R$12,R$14, TRUE)-SUM(R$25:R41)</f>
        <v>3.8191082272625021E-3</v>
      </c>
      <c r="S42" s="24">
        <f>_xlfn.WEIBULL.DIST($A42,S$12,S$14, TRUE)-SUM(S$25:S41)</f>
        <v>4.3307929978784188E-3</v>
      </c>
      <c r="T42" s="24">
        <f>_xlfn.WEIBULL.DIST($A42,T$12,T$14, TRUE)-SUM(T$25:T41)</f>
        <v>4.8783152032867427E-3</v>
      </c>
      <c r="U42" s="24">
        <f>_xlfn.WEIBULL.DIST($A42,U$12,U$14, TRUE)-SUM(U$25:U41)</f>
        <v>5.4607118533832599E-3</v>
      </c>
      <c r="V42" s="24">
        <f>_xlfn.WEIBULL.DIST($A42,V$12,V$14, TRUE)-SUM(V$25:V41)</f>
        <v>6.0767614556144212E-3</v>
      </c>
      <c r="W42" s="24">
        <f>_xlfn.WEIBULL.DIST($A42,W$12,W$14, TRUE)-SUM(W$25:W41)</f>
        <v>6.725009934697157E-3</v>
      </c>
      <c r="X42" s="24">
        <f>_xlfn.WEIBULL.DIST($A42,X$12,X$14, TRUE)-SUM(X$25:X41)</f>
        <v>7.4037981429454502E-3</v>
      </c>
      <c r="Y42" s="24">
        <f>_xlfn.WEIBULL.DIST($A42,Y$12,Y$14, TRUE)-SUM(Y$25:Y41)</f>
        <v>8.1112901969480067E-3</v>
      </c>
      <c r="Z42" s="24">
        <f>_xlfn.WEIBULL.DIST($A42,Z$12,Z$14, TRUE)-SUM(Z$25:Z41)</f>
        <v>8.8455019696723758E-3</v>
      </c>
      <c r="AA42" s="24">
        <f>_xlfn.WEIBULL.DIST($A42,AA$12,AA$14, TRUE)-SUM(AA$25:AA41)</f>
        <v>9.6043291647696094E-3</v>
      </c>
      <c r="AB42" s="24">
        <f>_xlfn.WEIBULL.DIST($A42,AB$12,AB$14, TRUE)-SUM(AB$25:AB41)</f>
        <v>1.0385574497352779E-2</v>
      </c>
      <c r="AC42" s="24">
        <f>_xlfn.WEIBULL.DIST($A42,AC$12,AC$14, TRUE)-SUM(AC$25:AC41)</f>
        <v>1.1186973599322858E-2</v>
      </c>
      <c r="AD42" s="24">
        <f>_xlfn.WEIBULL.DIST($A42,AD$12,AD$14, TRUE)-SUM(AD$25:AD41)</f>
        <v>1.2006219354922854E-2</v>
      </c>
      <c r="AE42" s="24">
        <f>_xlfn.WEIBULL.DIST($A42,AE$12,AE$14, TRUE)-SUM(AE$25:AE41)</f>
        <v>1.2840984451955362E-2</v>
      </c>
      <c r="AF42" s="24">
        <f>_xlfn.WEIBULL.DIST($A42,AF$12,AF$14, TRUE)-SUM(AF$25:AF41)</f>
        <v>1.368894200503501E-2</v>
      </c>
      <c r="AG42" s="24">
        <f>_xlfn.WEIBULL.DIST($A42,AG$12,AG$14, TRUE)-SUM(AG$25:AG41)</f>
        <v>1.4547784168972844E-2</v>
      </c>
      <c r="AH42" s="24">
        <f>_xlfn.WEIBULL.DIST($A42,AH$12,AH$14, TRUE)-SUM(AH$25:AH41)</f>
        <v>1.5415238712932378E-2</v>
      </c>
      <c r="AI42" s="24">
        <f>_xlfn.WEIBULL.DIST($A42,AI$12,AI$14, TRUE)-SUM(AI$25:AI41)</f>
        <v>1.6289083569711038E-2</v>
      </c>
      <c r="AJ42" s="24">
        <f>_xlfn.WEIBULL.DIST($A42,AJ$12,AJ$14, TRUE)-SUM(AJ$25:AJ41)</f>
        <v>1.7167159409955945E-2</v>
      </c>
      <c r="AK42" s="24">
        <f>_xlfn.WEIBULL.DIST($A42,AK$12,AK$14, TRUE)-SUM(AK$25:AK41)</f>
        <v>1.8047380319047068E-2</v>
      </c>
      <c r="AL42" s="24">
        <f>_xlfn.WEIBULL.DIST($A42,AL$12,AL$14, TRUE)-SUM(AL$25:AL41)</f>
        <v>1.8927742675551085E-2</v>
      </c>
      <c r="AM42" s="24">
        <f>_xlfn.WEIBULL.DIST($A42,AM$12,AM$14, TRUE)-SUM(AM$25:AM41)</f>
        <v>1.9806332345415512E-2</v>
      </c>
      <c r="AN42" s="24">
        <f>_xlfn.WEIBULL.DIST($A42,AN$12,AN$14, TRUE)-SUM(AN$25:AN41)</f>
        <v>2.0681330316235202E-2</v>
      </c>
      <c r="AO42" s="24">
        <f>_xlfn.WEIBULL.DIST($A42,AO$12,AO$14, TRUE)-SUM(AO$25:AO41)</f>
        <v>2.1551016901767084E-2</v>
      </c>
      <c r="AP42" s="24">
        <f>_xlfn.WEIBULL.DIST($A42,AP$12,AP$14, TRUE)-SUM(AP$25:AP41)</f>
        <v>2.2413774649142959E-2</v>
      </c>
      <c r="AQ42" s="24">
        <f>_xlfn.WEIBULL.DIST($A42,AQ$12,AQ$14, TRUE)-SUM(AQ$25:AQ41)</f>
        <v>2.3268090080572734E-2</v>
      </c>
      <c r="AR42" s="24">
        <f>_xlfn.WEIBULL.DIST($A42,AR$12,AR$14, TRUE)-SUM(AR$25:AR41)</f>
        <v>2.4112554398366015E-2</v>
      </c>
      <c r="AS42" s="24">
        <f>_xlfn.WEIBULL.DIST($A42,AS$12,AS$14, TRUE)-SUM(AS$25:AS41)</f>
        <v>2.4945863277346381E-2</v>
      </c>
    </row>
    <row r="43" spans="1:45" x14ac:dyDescent="0.25">
      <c r="A43">
        <v>18</v>
      </c>
      <c r="B43" s="26">
        <v>3000</v>
      </c>
      <c r="C43" s="24">
        <f>_xlfn.WEIBULL.DIST(A43,$C$12,$C$14, TRUE)-SUM($C$25:C42)</f>
        <v>2.6628360129721251E-3</v>
      </c>
      <c r="E43" s="24">
        <f>_xlfn.WEIBULL.DIST($A43,E$12,E$14, TRUE)-SUM(E$25:E42)</f>
        <v>1.2018304102834332E-4</v>
      </c>
      <c r="F43" s="24">
        <f>_xlfn.WEIBULL.DIST($A43,F$12,F$14, TRUE)-SUM(F$25:F42)</f>
        <v>1.6399190979932143E-4</v>
      </c>
      <c r="G43" s="24">
        <f>_xlfn.WEIBULL.DIST($A43,G$12,G$14, TRUE)-SUM(G$25:G42)</f>
        <v>2.1952918731538151E-4</v>
      </c>
      <c r="H43" s="24">
        <f>_xlfn.WEIBULL.DIST($A43,H$12,H$14, TRUE)-SUM(H$25:H42)</f>
        <v>2.8872316490369254E-4</v>
      </c>
      <c r="I43" s="24">
        <f>_xlfn.WEIBULL.DIST($A43,I$12,I$14, TRUE)-SUM(I$25:I42)</f>
        <v>3.7356116663500583E-4</v>
      </c>
      <c r="J43" s="24">
        <f>_xlfn.WEIBULL.DIST($A43,J$12,J$14, TRUE)-SUM(J$25:J42)</f>
        <v>4.7604969736125824E-4</v>
      </c>
      <c r="K43" s="24">
        <f>_xlfn.WEIBULL.DIST($A43,K$12,K$14, TRUE)-SUM(K$25:K42)</f>
        <v>5.9817333851230892E-4</v>
      </c>
      <c r="L43" s="24">
        <f>_xlfn.WEIBULL.DIST($A43,L$12,L$14, TRUE)-SUM(L$25:L42)</f>
        <v>7.4185403304050102E-4</v>
      </c>
      <c r="M43" s="24">
        <f>_xlfn.WEIBULL.DIST($A43,M$12,M$14, TRUE)-SUM(M$25:M42)</f>
        <v>9.0891224541855831E-4</v>
      </c>
      <c r="N43" s="24">
        <f>_xlfn.WEIBULL.DIST($A43,N$12,N$14, TRUE)-SUM(N$25:N42)</f>
        <v>1.1010312623455087E-3</v>
      </c>
      <c r="O43" s="24">
        <f>_xlfn.WEIBULL.DIST($A43,O$12,O$14, TRUE)-SUM(O$25:O42)</f>
        <v>1.3197256403151281E-3</v>
      </c>
      <c r="P43" s="24">
        <f>_xlfn.WEIBULL.DIST($A43,P$12,P$14, TRUE)-SUM(P$25:P42)</f>
        <v>1.5663145307158732E-3</v>
      </c>
      <c r="Q43" s="24">
        <f>_xlfn.WEIBULL.DIST($A43,Q$12,Q$14, TRUE)-SUM(Q$25:Q42)</f>
        <v>1.8419003411328516E-3</v>
      </c>
      <c r="R43" s="24">
        <f>_xlfn.WEIBULL.DIST($A43,R$12,R$14, TRUE)-SUM(R$25:R42)</f>
        <v>2.1473529381219603E-3</v>
      </c>
      <c r="S43" s="24">
        <f>_xlfn.WEIBULL.DIST($A43,S$12,S$14, TRUE)-SUM(S$25:S42)</f>
        <v>2.4832993724944741E-3</v>
      </c>
      <c r="T43" s="24">
        <f>_xlfn.WEIBULL.DIST($A43,T$12,T$14, TRUE)-SUM(T$25:T42)</f>
        <v>2.8501189195215826E-3</v>
      </c>
      <c r="U43" s="24">
        <f>_xlfn.WEIBULL.DIST($A43,U$12,U$14, TRUE)-SUM(U$25:U42)</f>
        <v>3.2479430762576422E-3</v>
      </c>
      <c r="V43" s="24">
        <f>_xlfn.WEIBULL.DIST($A43,V$12,V$14, TRUE)-SUM(V$25:V42)</f>
        <v>3.6766600463634669E-3</v>
      </c>
      <c r="W43" s="24">
        <f>_xlfn.WEIBULL.DIST($A43,W$12,W$14, TRUE)-SUM(W$25:W42)</f>
        <v>4.1359231671764807E-3</v>
      </c>
      <c r="X43" s="24">
        <f>_xlfn.WEIBULL.DIST($A43,X$12,X$14, TRUE)-SUM(X$25:X42)</f>
        <v>4.6251626906763654E-3</v>
      </c>
      <c r="Y43" s="24">
        <f>_xlfn.WEIBULL.DIST($A43,Y$12,Y$14, TRUE)-SUM(Y$25:Y42)</f>
        <v>5.1436003149196718E-3</v>
      </c>
      <c r="Z43" s="24">
        <f>_xlfn.WEIBULL.DIST($A43,Z$12,Z$14, TRUE)-SUM(Z$25:Z42)</f>
        <v>5.690265870544553E-3</v>
      </c>
      <c r="AA43" s="24">
        <f>_xlfn.WEIBULL.DIST($A43,AA$12,AA$14, TRUE)-SUM(AA$25:AA42)</f>
        <v>6.2640155931967811E-3</v>
      </c>
      <c r="AB43" s="24">
        <f>_xlfn.WEIBULL.DIST($A43,AB$12,AB$14, TRUE)-SUM(AB$25:AB42)</f>
        <v>6.8635514525383634E-3</v>
      </c>
      <c r="AC43" s="24">
        <f>_xlfn.WEIBULL.DIST($A43,AC$12,AC$14, TRUE)-SUM(AC$25:AC42)</f>
        <v>7.4874410576947215E-3</v>
      </c>
      <c r="AD43" s="24">
        <f>_xlfn.WEIBULL.DIST($A43,AD$12,AD$14, TRUE)-SUM(AD$25:AD42)</f>
        <v>8.1341377139197979E-3</v>
      </c>
      <c r="AE43" s="24">
        <f>_xlfn.WEIBULL.DIST($A43,AE$12,AE$14, TRUE)-SUM(AE$25:AE42)</f>
        <v>8.8020002628416139E-3</v>
      </c>
      <c r="AF43" s="24">
        <f>_xlfn.WEIBULL.DIST($A43,AF$12,AF$14, TRUE)-SUM(AF$25:AF42)</f>
        <v>9.4893123964396864E-3</v>
      </c>
      <c r="AG43" s="24">
        <f>_xlfn.WEIBULL.DIST($A43,AG$12,AG$14, TRUE)-SUM(AG$25:AG42)</f>
        <v>1.0194301190954214E-2</v>
      </c>
      <c r="AH43" s="24">
        <f>_xlfn.WEIBULL.DIST($A43,AH$12,AH$14, TRUE)-SUM(AH$25:AH42)</f>
        <v>1.0915154659826176E-2</v>
      </c>
      <c r="AI43" s="24">
        <f>_xlfn.WEIBULL.DIST($A43,AI$12,AI$14, TRUE)-SUM(AI$25:AI42)</f>
        <v>1.1650038173530275E-2</v>
      </c>
      <c r="AJ43" s="24">
        <f>_xlfn.WEIBULL.DIST($A43,AJ$12,AJ$14, TRUE)-SUM(AJ$25:AJ42)</f>
        <v>1.2397109638161874E-2</v>
      </c>
      <c r="AK43" s="24">
        <f>_xlfn.WEIBULL.DIST($A43,AK$12,AK$14, TRUE)-SUM(AK$25:AK42)</f>
        <v>1.3154533363563092E-2</v>
      </c>
      <c r="AL43" s="24">
        <f>_xlfn.WEIBULL.DIST($A43,AL$12,AL$14, TRUE)-SUM(AL$25:AL42)</f>
        <v>1.3920492585553501E-2</v>
      </c>
      <c r="AM43" s="24">
        <f>_xlfn.WEIBULL.DIST($A43,AM$12,AM$14, TRUE)-SUM(AM$25:AM42)</f>
        <v>1.4693200635559234E-2</v>
      </c>
      <c r="AN43" s="24">
        <f>_xlfn.WEIBULL.DIST($A43,AN$12,AN$14, TRUE)-SUM(AN$25:AN42)</f>
        <v>1.5470910774863622E-2</v>
      </c>
      <c r="AO43" s="24">
        <f>_xlfn.WEIBULL.DIST($A43,AO$12,AO$14, TRUE)-SUM(AO$25:AO42)</f>
        <v>1.6251924730168676E-2</v>
      </c>
      <c r="AP43" s="24">
        <f>_xlfn.WEIBULL.DIST($A43,AP$12,AP$14, TRUE)-SUM(AP$25:AP42)</f>
        <v>1.7034599982547749E-2</v>
      </c>
      <c r="AQ43" s="24">
        <f>_xlfn.WEIBULL.DIST($A43,AQ$12,AQ$14, TRUE)-SUM(AQ$25:AQ42)</f>
        <v>1.7817355873611773E-2</v>
      </c>
      <c r="AR43" s="24">
        <f>_xlfn.WEIBULL.DIST($A43,AR$12,AR$14, TRUE)-SUM(AR$25:AR42)</f>
        <v>1.8598678601244978E-2</v>
      </c>
      <c r="AS43" s="24">
        <f>_xlfn.WEIBULL.DIST($A43,AS$12,AS$14, TRUE)-SUM(AS$25:AS42)</f>
        <v>1.9377125183011601E-2</v>
      </c>
    </row>
    <row r="44" spans="1:45" x14ac:dyDescent="0.25">
      <c r="A44">
        <v>19</v>
      </c>
      <c r="B44" s="26">
        <v>3000</v>
      </c>
      <c r="C44" s="24">
        <f>_xlfn.WEIBULL.DIST(A44,$C$12,$C$14, TRUE)-SUM($C$25:C43)</f>
        <v>1.4826153114065876E-3</v>
      </c>
      <c r="E44" s="24">
        <f>_xlfn.WEIBULL.DIST($A44,E$12,E$14, TRUE)-SUM(E$25:E43)</f>
        <v>4.3802039849660801E-5</v>
      </c>
      <c r="F44" s="24">
        <f>_xlfn.WEIBULL.DIST($A44,F$12,F$14, TRUE)-SUM(F$25:F43)</f>
        <v>6.2280333916087116E-5</v>
      </c>
      <c r="G44" s="24">
        <f>_xlfn.WEIBULL.DIST($A44,G$12,G$14, TRUE)-SUM(G$25:G43)</f>
        <v>8.667272074769361E-5</v>
      </c>
      <c r="H44" s="24">
        <f>_xlfn.WEIBULL.DIST($A44,H$12,H$14, TRUE)-SUM(H$25:H43)</f>
        <v>1.1824783004366068E-4</v>
      </c>
      <c r="I44" s="24">
        <f>_xlfn.WEIBULL.DIST($A44,I$12,I$14, TRUE)-SUM(I$25:I43)</f>
        <v>1.5838825569902681E-4</v>
      </c>
      <c r="J44" s="24">
        <f>_xlfn.WEIBULL.DIST($A44,J$12,J$14, TRUE)-SUM(J$25:J43)</f>
        <v>2.0857103659799314E-4</v>
      </c>
      <c r="K44" s="24">
        <f>_xlfn.WEIBULL.DIST($A44,K$12,K$14, TRUE)-SUM(K$25:K43)</f>
        <v>2.703441086263636E-4</v>
      </c>
      <c r="L44" s="24">
        <f>_xlfn.WEIBULL.DIST($A44,L$12,L$14, TRUE)-SUM(L$25:L43)</f>
        <v>3.452996975875644E-4</v>
      </c>
      <c r="M44" s="24">
        <f>_xlfn.WEIBULL.DIST($A44,M$12,M$14, TRUE)-SUM(M$25:M43)</f>
        <v>4.3504572387087492E-4</v>
      </c>
      <c r="N44" s="24">
        <f>_xlfn.WEIBULL.DIST($A44,N$12,N$14, TRUE)-SUM(N$25:N43)</f>
        <v>5.4117631702033098E-4</v>
      </c>
      <c r="O44" s="24">
        <f>_xlfn.WEIBULL.DIST($A44,O$12,O$14, TRUE)-SUM(O$25:O43)</f>
        <v>6.6524250052235612E-4</v>
      </c>
      <c r="P44" s="24">
        <f>_xlfn.WEIBULL.DIST($A44,P$12,P$14, TRUE)-SUM(P$25:P43)</f>
        <v>8.0872401637188673E-4</v>
      </c>
      <c r="Q44" s="24">
        <f>_xlfn.WEIBULL.DIST($A44,Q$12,Q$14, TRUE)-SUM(Q$25:Q43)</f>
        <v>9.7300312925707733E-4</v>
      </c>
      <c r="R44" s="24">
        <f>_xlfn.WEIBULL.DIST($A44,R$12,R$14, TRUE)-SUM(R$25:R43)</f>
        <v>1.1593410955311745E-3</v>
      </c>
      <c r="S44" s="24">
        <f>_xlfn.WEIBULL.DIST($A44,S$12,S$14, TRUE)-SUM(S$25:S43)</f>
        <v>1.3688578155459652E-3</v>
      </c>
      <c r="T44" s="24">
        <f>_xlfn.WEIBULL.DIST($A44,T$12,T$14, TRUE)-SUM(T$25:T43)</f>
        <v>1.6025150205684069E-3</v>
      </c>
      <c r="U44" s="24">
        <f>_xlfn.WEIBULL.DIST($A44,U$12,U$14, TRUE)-SUM(U$25:U43)</f>
        <v>1.8611031863665639E-3</v>
      </c>
      <c r="V44" s="24">
        <f>_xlfn.WEIBULL.DIST($A44,V$12,V$14, TRUE)-SUM(V$25:V43)</f>
        <v>2.1452322212374142E-3</v>
      </c>
      <c r="W44" s="24">
        <f>_xlfn.WEIBULL.DIST($A44,W$12,W$14, TRUE)-SUM(W$25:W43)</f>
        <v>2.4553258511507137E-3</v>
      </c>
      <c r="X44" s="24">
        <f>_xlfn.WEIBULL.DIST($A44,X$12,X$14, TRUE)-SUM(X$25:X43)</f>
        <v>2.7916195211783457E-3</v>
      </c>
      <c r="Y44" s="24">
        <f>_xlfn.WEIBULL.DIST($A44,Y$12,Y$14, TRUE)-SUM(Y$25:Y43)</f>
        <v>3.1541615511870846E-3</v>
      </c>
      <c r="Z44" s="24">
        <f>_xlfn.WEIBULL.DIST($A44,Z$12,Z$14, TRUE)-SUM(Z$25:Z43)</f>
        <v>3.5428172243096023E-3</v>
      </c>
      <c r="AA44" s="24">
        <f>_xlfn.WEIBULL.DIST($A44,AA$12,AA$14, TRUE)-SUM(AA$25:AA43)</f>
        <v>3.9572754474265226E-3</v>
      </c>
      <c r="AB44" s="24">
        <f>_xlfn.WEIBULL.DIST($A44,AB$12,AB$14, TRUE)-SUM(AB$25:AB43)</f>
        <v>4.3970576016019169E-3</v>
      </c>
      <c r="AC44" s="24">
        <f>_xlfn.WEIBULL.DIST($A44,AC$12,AC$14, TRUE)-SUM(AC$25:AC43)</f>
        <v>4.8615281945824096E-3</v>
      </c>
      <c r="AD44" s="24">
        <f>_xlfn.WEIBULL.DIST($A44,AD$12,AD$14, TRUE)-SUM(AD$25:AD43)</f>
        <v>5.3499069343776462E-3</v>
      </c>
      <c r="AE44" s="24">
        <f>_xlfn.WEIBULL.DIST($A44,AE$12,AE$14, TRUE)-SUM(AE$25:AE43)</f>
        <v>5.8612818599705907E-3</v>
      </c>
      <c r="AF44" s="24">
        <f>_xlfn.WEIBULL.DIST($A44,AF$12,AF$14, TRUE)-SUM(AF$25:AF43)</f>
        <v>6.3946231898107664E-3</v>
      </c>
      <c r="AG44" s="24">
        <f>_xlfn.WEIBULL.DIST($A44,AG$12,AG$14, TRUE)-SUM(AG$25:AG43)</f>
        <v>6.9487975786822753E-3</v>
      </c>
      <c r="AH44" s="24">
        <f>_xlfn.WEIBULL.DIST($A44,AH$12,AH$14, TRUE)-SUM(AH$25:AH43)</f>
        <v>7.5225825068205854E-3</v>
      </c>
      <c r="AI44" s="24">
        <f>_xlfn.WEIBULL.DIST($A44,AI$12,AI$14, TRUE)-SUM(AI$25:AI43)</f>
        <v>8.1146805600746941E-3</v>
      </c>
      <c r="AJ44" s="24">
        <f>_xlfn.WEIBULL.DIST($A44,AJ$12,AJ$14, TRUE)-SUM(AJ$25:AJ43)</f>
        <v>8.7237333951281082E-3</v>
      </c>
      <c r="AK44" s="24">
        <f>_xlfn.WEIBULL.DIST($A44,AK$12,AK$14, TRUE)-SUM(AK$25:AK43)</f>
        <v>9.3483352181780166E-3</v>
      </c>
      <c r="AL44" s="24">
        <f>_xlfn.WEIBULL.DIST($A44,AL$12,AL$14, TRUE)-SUM(AL$25:AL43)</f>
        <v>9.9870456382226136E-3</v>
      </c>
      <c r="AM44" s="24">
        <f>_xlfn.WEIBULL.DIST($A44,AM$12,AM$14, TRUE)-SUM(AM$25:AM43)</f>
        <v>1.0638401786605578E-2</v>
      </c>
      <c r="AN44" s="24">
        <f>_xlfn.WEIBULL.DIST($A44,AN$12,AN$14, TRUE)-SUM(AN$25:AN43)</f>
        <v>1.1300929622341527E-2</v>
      </c>
      <c r="AO44" s="24">
        <f>_xlfn.WEIBULL.DIST($A44,AO$12,AO$14, TRUE)-SUM(AO$25:AO43)</f>
        <v>1.197315436773827E-2</v>
      </c>
      <c r="AP44" s="24">
        <f>_xlfn.WEIBULL.DIST($A44,AP$12,AP$14, TRUE)-SUM(AP$25:AP43)</f>
        <v>1.2653610040878505E-2</v>
      </c>
      <c r="AQ44" s="24">
        <f>_xlfn.WEIBULL.DIST($A44,AQ$12,AQ$14, TRUE)-SUM(AQ$25:AQ43)</f>
        <v>1.3340848070616307E-2</v>
      </c>
      <c r="AR44" s="24">
        <f>_xlfn.WEIBULL.DIST($A44,AR$12,AR$14, TRUE)-SUM(AR$25:AR43)</f>
        <v>1.403344499599124E-2</v>
      </c>
      <c r="AS44" s="24">
        <f>_xlfn.WEIBULL.DIST($A44,AS$12,AS$14, TRUE)-SUM(AS$25:AS43)</f>
        <v>1.4730009265516819E-2</v>
      </c>
    </row>
    <row r="45" spans="1:45" x14ac:dyDescent="0.25">
      <c r="A45">
        <v>20</v>
      </c>
      <c r="B45" s="26">
        <v>3000</v>
      </c>
      <c r="C45" s="24">
        <f>_xlfn.WEIBULL.DIST(A45,$C$12,$C$14, TRUE)-SUM($C$25:C44)</f>
        <v>7.9427637168394405E-4</v>
      </c>
      <c r="E45" s="24">
        <f>_xlfn.WEIBULL.DIST($A45,E$12,E$14, TRUE)-SUM(E$25:E44)</f>
        <v>1.5002934304897408E-5</v>
      </c>
      <c r="F45" s="24">
        <f>_xlfn.WEIBULL.DIST($A45,F$12,F$14, TRUE)-SUM(F$25:F44)</f>
        <v>2.2279429585658761E-5</v>
      </c>
      <c r="G45" s="24">
        <f>_xlfn.WEIBULL.DIST($A45,G$12,G$14, TRUE)-SUM(G$25:G44)</f>
        <v>3.230238414264619E-5</v>
      </c>
      <c r="H45" s="24">
        <f>_xlfn.WEIBULL.DIST($A45,H$12,H$14, TRUE)-SUM(H$25:H44)</f>
        <v>4.5809098919380453E-5</v>
      </c>
      <c r="I45" s="24">
        <f>_xlfn.WEIBULL.DIST($A45,I$12,I$14, TRUE)-SUM(I$25:I44)</f>
        <v>6.3645510649523729E-5</v>
      </c>
      <c r="J45" s="24">
        <f>_xlfn.WEIBULL.DIST($A45,J$12,J$14, TRUE)-SUM(J$25:J44)</f>
        <v>8.6762240026572179E-5</v>
      </c>
      <c r="K45" s="24">
        <f>_xlfn.WEIBULL.DIST($A45,K$12,K$14, TRUE)-SUM(K$25:K44)</f>
        <v>1.1620678156798459E-4</v>
      </c>
      <c r="L45" s="24">
        <f>_xlfn.WEIBULL.DIST($A45,L$12,L$14, TRUE)-SUM(L$25:L44)</f>
        <v>1.531120408139186E-4</v>
      </c>
      <c r="M45" s="24">
        <f>_xlfn.WEIBULL.DIST($A45,M$12,M$14, TRUE)-SUM(M$25:M44)</f>
        <v>1.9868161128910877E-4</v>
      </c>
      <c r="N45" s="24">
        <f>_xlfn.WEIBULL.DIST($A45,N$12,N$14, TRUE)-SUM(N$25:N44)</f>
        <v>2.5417233300528697E-4</v>
      </c>
      <c r="O45" s="24">
        <f>_xlfn.WEIBULL.DIST($A45,O$12,O$14, TRUE)-SUM(O$25:O44)</f>
        <v>3.2087477973141709E-4</v>
      </c>
      <c r="P45" s="24">
        <f>_xlfn.WEIBULL.DIST($A45,P$12,P$14, TRUE)-SUM(P$25:P44)</f>
        <v>4.0009238198301933E-4</v>
      </c>
      <c r="Q45" s="24">
        <f>_xlfn.WEIBULL.DIST($A45,Q$12,Q$14, TRUE)-SUM(Q$25:Q44)</f>
        <v>4.9311990874134626E-4</v>
      </c>
      <c r="R45" s="24">
        <f>_xlfn.WEIBULL.DIST($A45,R$12,R$14, TRUE)-SUM(R$25:R44)</f>
        <v>6.0122200828860439E-4</v>
      </c>
      <c r="S45" s="24">
        <f>_xlfn.WEIBULL.DIST($A45,S$12,S$14, TRUE)-SUM(S$25:S44)</f>
        <v>7.256124541037412E-4</v>
      </c>
      <c r="T45" s="24">
        <f>_xlfn.WEIBULL.DIST($A45,T$12,T$14, TRUE)-SUM(T$25:T44)</f>
        <v>8.6743466333072394E-4</v>
      </c>
      <c r="U45" s="24">
        <f>_xlfn.WEIBULL.DIST($A45,U$12,U$14, TRUE)-SUM(U$25:U44)</f>
        <v>1.0277439608560313E-3</v>
      </c>
      <c r="V45" s="24">
        <f>_xlfn.WEIBULL.DIST($A45,V$12,V$14, TRUE)-SUM(V$25:V44)</f>
        <v>1.2074919589747379E-3</v>
      </c>
      <c r="W45" s="24">
        <f>_xlfn.WEIBULL.DIST($A45,W$12,W$14, TRUE)-SUM(W$25:W44)</f>
        <v>1.4075133175691645E-3</v>
      </c>
      <c r="X45" s="24">
        <f>_xlfn.WEIBULL.DIST($A45,X$12,X$14, TRUE)-SUM(X$25:X44)</f>
        <v>1.6285150480491728E-3</v>
      </c>
      <c r="Y45" s="24">
        <f>_xlfn.WEIBULL.DIST($A45,Y$12,Y$14, TRUE)-SUM(Y$25:Y44)</f>
        <v>1.871068430200018E-3</v>
      </c>
      <c r="Z45" s="24">
        <f>_xlfn.WEIBULL.DIST($A45,Z$12,Z$14, TRUE)-SUM(Z$25:Z44)</f>
        <v>2.1356035274634477E-3</v>
      </c>
      <c r="AA45" s="24">
        <f>_xlfn.WEIBULL.DIST($A45,AA$12,AA$14, TRUE)-SUM(AA$25:AA44)</f>
        <v>2.422406214851236E-3</v>
      </c>
      <c r="AB45" s="24">
        <f>_xlfn.WEIBULL.DIST($A45,AB$12,AB$14, TRUE)-SUM(AB$25:AB44)</f>
        <v>2.7316175755009997E-3</v>
      </c>
      <c r="AC45" s="24">
        <f>_xlfn.WEIBULL.DIST($A45,AC$12,AC$14, TRUE)-SUM(AC$25:AC44)</f>
        <v>3.0632354768427295E-3</v>
      </c>
      <c r="AD45" s="24">
        <f>_xlfn.WEIBULL.DIST($A45,AD$12,AD$14, TRUE)-SUM(AD$25:AD44)</f>
        <v>3.4171181049013066E-3</v>
      </c>
      <c r="AE45" s="24">
        <f>_xlfn.WEIBULL.DIST($A45,AE$12,AE$14, TRUE)-SUM(AE$25:AE44)</f>
        <v>3.7929892143659938E-3</v>
      </c>
      <c r="AF45" s="24">
        <f>_xlfn.WEIBULL.DIST($A45,AF$12,AF$14, TRUE)-SUM(AF$25:AF44)</f>
        <v>4.1904448414205042E-3</v>
      </c>
      <c r="AG45" s="24">
        <f>_xlfn.WEIBULL.DIST($A45,AG$12,AG$14, TRUE)-SUM(AG$25:AG44)</f>
        <v>4.6089612244748501E-3</v>
      </c>
      <c r="AH45" s="24">
        <f>_xlfn.WEIBULL.DIST($A45,AH$12,AH$14, TRUE)-SUM(AH$25:AH44)</f>
        <v>5.0479036833519508E-3</v>
      </c>
      <c r="AI45" s="24">
        <f>_xlfn.WEIBULL.DIST($A45,AI$12,AI$14, TRUE)-SUM(AI$25:AI44)</f>
        <v>5.5065362186796918E-3</v>
      </c>
      <c r="AJ45" s="24">
        <f>_xlfn.WEIBULL.DIST($A45,AJ$12,AJ$14, TRUE)-SUM(AJ$25:AJ44)</f>
        <v>5.9840316088176637E-3</v>
      </c>
      <c r="AK45" s="24">
        <f>_xlfn.WEIBULL.DIST($A45,AK$12,AK$14, TRUE)-SUM(AK$25:AK44)</f>
        <v>6.4794818003437449E-3</v>
      </c>
      <c r="AL45" s="24">
        <f>_xlfn.WEIBULL.DIST($A45,AL$12,AL$14, TRUE)-SUM(AL$25:AL44)</f>
        <v>6.9919084088213568E-3</v>
      </c>
      <c r="AM45" s="24">
        <f>_xlfn.WEIBULL.DIST($A45,AM$12,AM$14, TRUE)-SUM(AM$25:AM44)</f>
        <v>7.5202731683124968E-3</v>
      </c>
      <c r="AN45" s="24">
        <f>_xlfn.WEIBULL.DIST($A45,AN$12,AN$14, TRUE)-SUM(AN$25:AN44)</f>
        <v>8.063488190093393E-3</v>
      </c>
      <c r="AO45" s="24">
        <f>_xlfn.WEIBULL.DIST($A45,AO$12,AO$14, TRUE)-SUM(AO$25:AO44)</f>
        <v>8.620425912648666E-3</v>
      </c>
      <c r="AP45" s="24">
        <f>_xlfn.WEIBULL.DIST($A45,AP$12,AP$14, TRUE)-SUM(AP$25:AP44)</f>
        <v>9.1899286457497453E-3</v>
      </c>
      <c r="AQ45" s="24">
        <f>_xlfn.WEIBULL.DIST($A45,AQ$12,AQ$14, TRUE)-SUM(AQ$25:AQ44)</f>
        <v>9.7708176309193595E-3</v>
      </c>
      <c r="AR45" s="24">
        <f>_xlfn.WEIBULL.DIST($A45,AR$12,AR$14, TRUE)-SUM(AR$25:AR44)</f>
        <v>1.0361901558578968E-2</v>
      </c>
      <c r="AS45" s="24">
        <f>_xlfn.WEIBULL.DIST($A45,AS$12,AS$14, TRUE)-SUM(AS$25:AS44)</f>
        <v>1.0961984498512489E-2</v>
      </c>
    </row>
    <row r="46" spans="1:45" x14ac:dyDescent="0.25">
      <c r="A46">
        <v>21</v>
      </c>
      <c r="B46" s="26">
        <v>3000</v>
      </c>
      <c r="C46" s="24">
        <f>_xlfn.WEIBULL.DIST(A46,$C$12,$C$14, TRUE)-SUM($C$25:C45)</f>
        <v>4.0954437407425548E-4</v>
      </c>
      <c r="E46" s="24">
        <f>_xlfn.WEIBULL.DIST($A46,E$12,E$14, TRUE)-SUM(E$25:E45)</f>
        <v>4.830756978102535E-6</v>
      </c>
      <c r="F46" s="24">
        <f>_xlfn.WEIBULL.DIST($A46,F$12,F$14, TRUE)-SUM(F$25:F45)</f>
        <v>7.5094533551478548E-6</v>
      </c>
      <c r="G46" s="24">
        <f>_xlfn.WEIBULL.DIST($A46,G$12,G$14, TRUE)-SUM(G$25:G45)</f>
        <v>1.1367770579973069E-5</v>
      </c>
      <c r="H46" s="24">
        <f>_xlfn.WEIBULL.DIST($A46,H$12,H$14, TRUE)-SUM(H$25:H45)</f>
        <v>1.6791287723139092E-5</v>
      </c>
      <c r="I46" s="24">
        <f>_xlfn.WEIBULL.DIST($A46,I$12,I$14, TRUE)-SUM(I$25:I45)</f>
        <v>2.424503711739856E-5</v>
      </c>
      <c r="J46" s="24">
        <f>_xlfn.WEIBULL.DIST($A46,J$12,J$14, TRUE)-SUM(J$25:J45)</f>
        <v>3.4277516790082174E-5</v>
      </c>
      <c r="K46" s="24">
        <f>_xlfn.WEIBULL.DIST($A46,K$12,K$14, TRUE)-SUM(K$25:K45)</f>
        <v>4.7522314080561401E-5</v>
      </c>
      <c r="L46" s="24">
        <f>_xlfn.WEIBULL.DIST($A46,L$12,L$14, TRUE)-SUM(L$25:L45)</f>
        <v>6.4697095416343942E-5</v>
      </c>
      <c r="M46" s="24">
        <f>_xlfn.WEIBULL.DIST($A46,M$12,M$14, TRUE)-SUM(M$25:M45)</f>
        <v>8.6599857552438486E-5</v>
      </c>
      <c r="N46" s="24">
        <f>_xlfn.WEIBULL.DIST($A46,N$12,N$14, TRUE)-SUM(N$25:N45)</f>
        <v>1.1410247754450875E-4</v>
      </c>
      <c r="O46" s="24">
        <f>_xlfn.WEIBULL.DIST($A46,O$12,O$14, TRUE)-SUM(O$25:O45)</f>
        <v>1.4814173147603693E-4</v>
      </c>
      <c r="P46" s="24">
        <f>_xlfn.WEIBULL.DIST($A46,P$12,P$14, TRUE)-SUM(P$25:P45)</f>
        <v>1.8970806689100339E-4</v>
      </c>
      <c r="Q46" s="24">
        <f>_xlfn.WEIBULL.DIST($A46,Q$12,Q$14, TRUE)-SUM(Q$25:Q45)</f>
        <v>2.3983250498205155E-4</v>
      </c>
      <c r="R46" s="24">
        <f>_xlfn.WEIBULL.DIST($A46,R$12,R$14, TRUE)-SUM(R$25:R45)</f>
        <v>2.9957211260034367E-4</v>
      </c>
      <c r="S46" s="24">
        <f>_xlfn.WEIBULL.DIST($A46,S$12,S$14, TRUE)-SUM(S$25:S45)</f>
        <v>3.6999452034114366E-4</v>
      </c>
      <c r="T46" s="24">
        <f>_xlfn.WEIBULL.DIST($A46,T$12,T$14, TRUE)-SUM(T$25:T45)</f>
        <v>4.521619726387538E-4</v>
      </c>
      <c r="U46" s="24">
        <f>_xlfn.WEIBULL.DIST($A46,U$12,U$14, TRUE)-SUM(U$25:U45)</f>
        <v>5.4711538192686593E-4</v>
      </c>
      <c r="V46" s="24">
        <f>_xlfn.WEIBULL.DIST($A46,V$12,V$14, TRUE)-SUM(V$25:V45)</f>
        <v>6.5585882544438867E-4</v>
      </c>
      <c r="W46" s="24">
        <f>_xlfn.WEIBULL.DIST($A46,W$12,W$14, TRUE)-SUM(W$25:W45)</f>
        <v>7.7934487470254776E-4</v>
      </c>
      <c r="X46" s="24">
        <f>_xlfn.WEIBULL.DIST($A46,X$12,X$14, TRUE)-SUM(X$25:X45)</f>
        <v>9.1846108861037834E-4</v>
      </c>
      <c r="Y46" s="24">
        <f>_xlfn.WEIBULL.DIST($A46,Y$12,Y$14, TRUE)-SUM(Y$25:Y45)</f>
        <v>1.0740179361663493E-3</v>
      </c>
      <c r="Z46" s="24">
        <f>_xlfn.WEIBULL.DIST($A46,Z$12,Z$14, TRUE)-SUM(Z$25:Z45)</f>
        <v>1.2467383474095151E-3</v>
      </c>
      <c r="AA46" s="24">
        <f>_xlfn.WEIBULL.DIST($A46,AA$12,AA$14, TRUE)-SUM(AA$25:AA45)</f>
        <v>1.4372490252967385E-3</v>
      </c>
      <c r="AB46" s="24">
        <f>_xlfn.WEIBULL.DIST($A46,AB$12,AB$14, TRUE)-SUM(AB$25:AB45)</f>
        <v>1.6460735889727296E-3</v>
      </c>
      <c r="AC46" s="24">
        <f>_xlfn.WEIBULL.DIST($A46,AC$12,AC$14, TRUE)-SUM(AC$25:AC45)</f>
        <v>1.8736275624787746E-3</v>
      </c>
      <c r="AD46" s="24">
        <f>_xlfn.WEIBULL.DIST($A46,AD$12,AD$14, TRUE)-SUM(AD$25:AD45)</f>
        <v>2.1202151736160468E-3</v>
      </c>
      <c r="AE46" s="24">
        <f>_xlfn.WEIBULL.DIST($A46,AE$12,AE$14, TRUE)-SUM(AE$25:AE45)</f>
        <v>2.3860278861442819E-3</v>
      </c>
      <c r="AF46" s="24">
        <f>_xlfn.WEIBULL.DIST($A46,AF$12,AF$14, TRUE)-SUM(AF$25:AF45)</f>
        <v>2.6711445550340329E-3</v>
      </c>
      <c r="AG46" s="24">
        <f>_xlfn.WEIBULL.DIST($A46,AG$12,AG$14, TRUE)-SUM(AG$25:AG45)</f>
        <v>2.9755330689098525E-3</v>
      </c>
      <c r="AH46" s="24">
        <f>_xlfn.WEIBULL.DIST($A46,AH$12,AH$14, TRUE)-SUM(AH$25:AH45)</f>
        <v>3.299053325706014E-3</v>
      </c>
      <c r="AI46" s="24">
        <f>_xlfn.WEIBULL.DIST($A46,AI$12,AI$14, TRUE)-SUM(AI$25:AI45)</f>
        <v>3.6414613762273396E-3</v>
      </c>
      <c r="AJ46" s="24">
        <f>_xlfn.WEIBULL.DIST($A46,AJ$12,AJ$14, TRUE)-SUM(AJ$25:AJ45)</f>
        <v>4.0024145649747433E-3</v>
      </c>
      <c r="AK46" s="24">
        <f>_xlfn.WEIBULL.DIST($A46,AK$12,AK$14, TRUE)-SUM(AK$25:AK45)</f>
        <v>4.3814774974111348E-3</v>
      </c>
      <c r="AL46" s="24">
        <f>_xlfn.WEIBULL.DIST($A46,AL$12,AL$14, TRUE)-SUM(AL$25:AL45)</f>
        <v>4.7781286669046352E-3</v>
      </c>
      <c r="AM46" s="24">
        <f>_xlfn.WEIBULL.DIST($A46,AM$12,AM$14, TRUE)-SUM(AM$25:AM45)</f>
        <v>5.1917675820651876E-3</v>
      </c>
      <c r="AN46" s="24">
        <f>_xlfn.WEIBULL.DIST($A46,AN$12,AN$14, TRUE)-SUM(AN$25:AN45)</f>
        <v>5.621722245263916E-3</v>
      </c>
      <c r="AO46" s="24">
        <f>_xlfn.WEIBULL.DIST($A46,AO$12,AO$14, TRUE)-SUM(AO$25:AO45)</f>
        <v>6.0672568450753639E-3</v>
      </c>
      <c r="AP46" s="24">
        <f>_xlfn.WEIBULL.DIST($A46,AP$12,AP$14, TRUE)-SUM(AP$25:AP45)</f>
        <v>6.5275795385643098E-3</v>
      </c>
      <c r="AQ46" s="24">
        <f>_xlfn.WEIBULL.DIST($A46,AQ$12,AQ$14, TRUE)-SUM(AQ$25:AQ45)</f>
        <v>7.0018502131863336E-3</v>
      </c>
      <c r="AR46" s="24">
        <f>_xlfn.WEIBULL.DIST($A46,AR$12,AR$14, TRUE)-SUM(AR$25:AR45)</f>
        <v>7.4891881321301756E-3</v>
      </c>
      <c r="AS46" s="24">
        <f>_xlfn.WEIBULL.DIST($A46,AS$12,AS$14, TRUE)-SUM(AS$25:AS45)</f>
        <v>7.9886793808127132E-3</v>
      </c>
    </row>
    <row r="47" spans="1:45" x14ac:dyDescent="0.25">
      <c r="A47">
        <v>22</v>
      </c>
      <c r="B47" s="26">
        <v>3000</v>
      </c>
      <c r="C47" s="24">
        <f>_xlfn.WEIBULL.DIST(A47,$C$12,$C$14, TRUE)-SUM($C$25:C46)</f>
        <v>2.0329435220323155E-4</v>
      </c>
      <c r="E47" s="24">
        <f>_xlfn.WEIBULL.DIST($A47,E$12,E$14, TRUE)-SUM(E$25:E46)</f>
        <v>1.4625794115818991E-6</v>
      </c>
      <c r="F47" s="24">
        <f>_xlfn.WEIBULL.DIST($A47,F$12,F$14, TRUE)-SUM(F$25:F46)</f>
        <v>2.3854591703065253E-6</v>
      </c>
      <c r="G47" s="24">
        <f>_xlfn.WEIBULL.DIST($A47,G$12,G$14, TRUE)-SUM(G$25:G46)</f>
        <v>3.7784439079757703E-6</v>
      </c>
      <c r="H47" s="24">
        <f>_xlfn.WEIBULL.DIST($A47,H$12,H$14, TRUE)-SUM(H$25:H46)</f>
        <v>5.8250332067855126E-6</v>
      </c>
      <c r="I47" s="24">
        <f>_xlfn.WEIBULL.DIST($A47,I$12,I$14, TRUE)-SUM(I$25:I46)</f>
        <v>8.7578346671390861E-6</v>
      </c>
      <c r="J47" s="24">
        <f>_xlfn.WEIBULL.DIST($A47,J$12,J$14, TRUE)-SUM(J$25:J46)</f>
        <v>1.2864661976252911E-5</v>
      </c>
      <c r="K47" s="24">
        <f>_xlfn.WEIBULL.DIST($A47,K$12,K$14, TRUE)-SUM(K$25:K46)</f>
        <v>1.8493702757083064E-5</v>
      </c>
      <c r="L47" s="24">
        <f>_xlfn.WEIBULL.DIST($A47,L$12,L$14, TRUE)-SUM(L$25:L46)</f>
        <v>2.6057407111701458E-5</v>
      </c>
      <c r="M47" s="24">
        <f>_xlfn.WEIBULL.DIST($A47,M$12,M$14, TRUE)-SUM(M$25:M46)</f>
        <v>3.6034801994322407E-5</v>
      </c>
      <c r="N47" s="24">
        <f>_xlfn.WEIBULL.DIST($A47,N$12,N$14, TRUE)-SUM(N$25:N46)</f>
        <v>4.8972010705083946E-5</v>
      </c>
      <c r="O47" s="24">
        <f>_xlfn.WEIBULL.DIST($A47,O$12,O$14, TRUE)-SUM(O$25:O46)</f>
        <v>6.5480844059884191E-5</v>
      </c>
      <c r="P47" s="24">
        <f>_xlfn.WEIBULL.DIST($A47,P$12,P$14, TRUE)-SUM(P$25:P46)</f>
        <v>8.623542278174412E-5</v>
      </c>
      <c r="Q47" s="24">
        <f>_xlfn.WEIBULL.DIST($A47,Q$12,Q$14, TRUE)-SUM(Q$25:Q46)</f>
        <v>1.1196688237169461E-4</v>
      </c>
      <c r="R47" s="24">
        <f>_xlfn.WEIBULL.DIST($A47,R$12,R$14, TRUE)-SUM(R$25:R46)</f>
        <v>1.434562960400676E-4</v>
      </c>
      <c r="S47" s="24">
        <f>_xlfn.WEIBULL.DIST($A47,S$12,S$14, TRUE)-SUM(S$25:S46)</f>
        <v>1.8152602345222757E-4</v>
      </c>
      <c r="T47" s="24">
        <f>_xlfn.WEIBULL.DIST($A47,T$12,T$14, TRUE)-SUM(T$25:T46)</f>
        <v>2.2702974987065527E-4</v>
      </c>
      <c r="U47" s="24">
        <f>_xlfn.WEIBULL.DIST($A47,U$12,U$14, TRUE)-SUM(U$25:U46)</f>
        <v>2.8084152003315932E-4</v>
      </c>
      <c r="V47" s="24">
        <f>_xlfn.WEIBULL.DIST($A47,V$12,V$14, TRUE)-SUM(V$25:V46)</f>
        <v>3.4384409355137091E-4</v>
      </c>
      <c r="W47" s="24">
        <f>_xlfn.WEIBULL.DIST($A47,W$12,W$14, TRUE)-SUM(W$25:W46)</f>
        <v>4.1691695458667688E-4</v>
      </c>
      <c r="X47" s="24">
        <f>_xlfn.WEIBULL.DIST($A47,X$12,X$14, TRUE)-SUM(X$25:X46)</f>
        <v>5.0092429984749387E-4</v>
      </c>
      <c r="Y47" s="24">
        <f>_xlfn.WEIBULL.DIST($A47,Y$12,Y$14, TRUE)-SUM(Y$25:Y46)</f>
        <v>5.9670330789562964E-4</v>
      </c>
      <c r="Z47" s="24">
        <f>_xlfn.WEIBULL.DIST($A47,Z$12,Z$14, TRUE)-SUM(Z$25:Z46)</f>
        <v>7.0505296202572065E-4</v>
      </c>
      <c r="AA47" s="24">
        <f>_xlfn.WEIBULL.DIST($A47,AA$12,AA$14, TRUE)-SUM(AA$25:AA46)</f>
        <v>8.2672366134084463E-4</v>
      </c>
      <c r="AB47" s="24">
        <f>_xlfn.WEIBULL.DIST($A47,AB$12,AB$14, TRUE)-SUM(AB$25:AB46)</f>
        <v>9.6240781274226084E-4</v>
      </c>
      <c r="AC47" s="24">
        <f>_xlfn.WEIBULL.DIST($A47,AC$12,AC$14, TRUE)-SUM(AC$25:AC46)</f>
        <v>1.1127315527857951E-3</v>
      </c>
      <c r="AD47" s="24">
        <f>_xlfn.WEIBULL.DIST($A47,AD$12,AD$14, TRUE)-SUM(AD$25:AD46)</f>
        <v>1.2782477047945662E-3</v>
      </c>
      <c r="AE47" s="24">
        <f>_xlfn.WEIBULL.DIST($A47,AE$12,AE$14, TRUE)-SUM(AE$25:AE46)</f>
        <v>1.4594300349677347E-3</v>
      </c>
      <c r="AF47" s="24">
        <f>_xlfn.WEIBULL.DIST($A47,AF$12,AF$14, TRUE)-SUM(AF$25:AF46)</f>
        <v>1.6566688327624979E-3</v>
      </c>
      <c r="AG47" s="24">
        <f>_xlfn.WEIBULL.DIST($A47,AG$12,AG$14, TRUE)-SUM(AG$25:AG46)</f>
        <v>1.870267806497794E-3</v>
      </c>
      <c r="AH47" s="24">
        <f>_xlfn.WEIBULL.DIST($A47,AH$12,AH$14, TRUE)-SUM(AH$25:AH46)</f>
        <v>2.1004422554886659E-3</v>
      </c>
      <c r="AI47" s="24">
        <f>_xlfn.WEIBULL.DIST($A47,AI$12,AI$14, TRUE)-SUM(AI$25:AI46)</f>
        <v>2.3473184553562954E-3</v>
      </c>
      <c r="AJ47" s="24">
        <f>_xlfn.WEIBULL.DIST($A47,AJ$12,AJ$14, TRUE)-SUM(AJ$25:AJ46)</f>
        <v>2.6109341735023328E-3</v>
      </c>
      <c r="AK47" s="24">
        <f>_xlfn.WEIBULL.DIST($A47,AK$12,AK$14, TRUE)-SUM(AK$25:AK46)</f>
        <v>2.8912402168924656E-3</v>
      </c>
      <c r="AL47" s="24">
        <f>_xlfn.WEIBULL.DIST($A47,AL$12,AL$14, TRUE)-SUM(AL$25:AL46)</f>
        <v>3.1881029039788622E-3</v>
      </c>
      <c r="AM47" s="24">
        <f>_xlfn.WEIBULL.DIST($A47,AM$12,AM$14, TRUE)-SUM(AM$25:AM46)</f>
        <v>3.5013073463407984E-3</v>
      </c>
      <c r="AN47" s="24">
        <f>_xlfn.WEIBULL.DIST($A47,AN$12,AN$14, TRUE)-SUM(AN$25:AN46)</f>
        <v>3.8305614229923179E-3</v>
      </c>
      <c r="AO47" s="24">
        <f>_xlfn.WEIBULL.DIST($A47,AO$12,AO$14, TRUE)-SUM(AO$25:AO46)</f>
        <v>4.1755003307403227E-3</v>
      </c>
      <c r="AP47" s="24">
        <f>_xlfn.WEIBULL.DIST($A47,AP$12,AP$14, TRUE)-SUM(AP$25:AP46)</f>
        <v>4.5356915969820832E-3</v>
      </c>
      <c r="AQ47" s="24">
        <f>_xlfn.WEIBULL.DIST($A47,AQ$12,AQ$14, TRUE)-SUM(AQ$25:AQ46)</f>
        <v>4.9106404463964415E-3</v>
      </c>
      <c r="AR47" s="24">
        <f>_xlfn.WEIBULL.DIST($A47,AR$12,AR$14, TRUE)-SUM(AR$25:AR46)</f>
        <v>5.2997954196242203E-3</v>
      </c>
      <c r="AS47" s="24">
        <f>_xlfn.WEIBULL.DIST($A47,AS$12,AS$14, TRUE)-SUM(AS$25:AS46)</f>
        <v>5.7025541498384458E-3</v>
      </c>
    </row>
    <row r="48" spans="1:45" x14ac:dyDescent="0.25">
      <c r="A48">
        <v>23</v>
      </c>
      <c r="B48" s="26">
        <v>3000</v>
      </c>
      <c r="C48" s="24">
        <f>_xlfn.WEIBULL.DIST(A48,$C$12,$C$14, TRUE)-SUM($C$25:C47)</f>
        <v>9.7171449774280383E-5</v>
      </c>
      <c r="E48" s="24">
        <f>_xlfn.WEIBULL.DIST($A48,E$12,E$14, TRUE)-SUM(E$25:E47)</f>
        <v>4.1646861070887553E-7</v>
      </c>
      <c r="F48" s="24">
        <f>_xlfn.WEIBULL.DIST($A48,F$12,F$14, TRUE)-SUM(F$25:F47)</f>
        <v>7.1431281911671363E-7</v>
      </c>
      <c r="G48" s="24">
        <f>_xlfn.WEIBULL.DIST($A48,G$12,G$14, TRUE)-SUM(G$25:G47)</f>
        <v>1.1864272142503296E-6</v>
      </c>
      <c r="H48" s="24">
        <f>_xlfn.WEIBULL.DIST($A48,H$12,H$14, TRUE)-SUM(H$25:H47)</f>
        <v>1.9128835156978496E-6</v>
      </c>
      <c r="I48" s="24">
        <f>_xlfn.WEIBULL.DIST($A48,I$12,I$14, TRUE)-SUM(I$25:I47)</f>
        <v>3.000427126642613E-6</v>
      </c>
      <c r="J48" s="24">
        <f>_xlfn.WEIBULL.DIST($A48,J$12,J$14, TRUE)-SUM(J$25:J47)</f>
        <v>4.5876633425478985E-6</v>
      </c>
      <c r="K48" s="24">
        <f>_xlfn.WEIBULL.DIST($A48,K$12,K$14, TRUE)-SUM(K$25:K47)</f>
        <v>6.8502134955572558E-6</v>
      </c>
      <c r="L48" s="24">
        <f>_xlfn.WEIBULL.DIST($A48,L$12,L$14, TRUE)-SUM(L$25:L47)</f>
        <v>1.0005582804728519E-5</v>
      </c>
      <c r="M48" s="24">
        <f>_xlfn.WEIBULL.DIST($A48,M$12,M$14, TRUE)-SUM(M$25:M47)</f>
        <v>1.4317473899350119E-5</v>
      </c>
      <c r="N48" s="24">
        <f>_xlfn.WEIBULL.DIST($A48,N$12,N$14, TRUE)-SUM(N$25:N47)</f>
        <v>2.0099290727104702E-5</v>
      </c>
      <c r="O48" s="24">
        <f>_xlfn.WEIBULL.DIST($A48,O$12,O$14, TRUE)-SUM(O$25:O47)</f>
        <v>2.7716605681016304E-5</v>
      </c>
      <c r="P48" s="24">
        <f>_xlfn.WEIBULL.DIST($A48,P$12,P$14, TRUE)-SUM(P$25:P47)</f>
        <v>3.7588405570443406E-5</v>
      </c>
      <c r="Q48" s="24">
        <f>_xlfn.WEIBULL.DIST($A48,Q$12,Q$14, TRUE)-SUM(Q$25:Q47)</f>
        <v>5.0186985718680965E-5</v>
      </c>
      <c r="R48" s="24">
        <f>_xlfn.WEIBULL.DIST($A48,R$12,R$14, TRUE)-SUM(R$25:R47)</f>
        <v>6.6036421624615649E-5</v>
      </c>
      <c r="S48" s="24">
        <f>_xlfn.WEIBULL.DIST($A48,S$12,S$14, TRUE)-SUM(S$25:S47)</f>
        <v>8.5709609811690513E-5</v>
      </c>
      <c r="T48" s="24">
        <f>_xlfn.WEIBULL.DIST($A48,T$12,T$14, TRUE)-SUM(T$25:T47)</f>
        <v>1.0982392957192832E-4</v>
      </c>
      <c r="U48" s="24">
        <f>_xlfn.WEIBULL.DIST($A48,U$12,U$14, TRUE)-SUM(U$25:U47)</f>
        <v>1.390356318026198E-4</v>
      </c>
      <c r="V48" s="24">
        <f>_xlfn.WEIBULL.DIST($A48,V$12,V$14, TRUE)-SUM(V$25:V47)</f>
        <v>1.7403310733998811E-4</v>
      </c>
      <c r="W48" s="24">
        <f>_xlfn.WEIBULL.DIST($A48,W$12,W$14, TRUE)-SUM(W$25:W47)</f>
        <v>2.155292233592121E-4</v>
      </c>
      <c r="X48" s="24">
        <f>_xlfn.WEIBULL.DIST($A48,X$12,X$14, TRUE)-SUM(X$25:X47)</f>
        <v>2.6425294163989754E-4</v>
      </c>
      <c r="Y48" s="24">
        <f>_xlfn.WEIBULL.DIST($A48,Y$12,Y$14, TRUE)-SUM(Y$25:Y47)</f>
        <v>3.2094044670494259E-4</v>
      </c>
      <c r="Z48" s="24">
        <f>_xlfn.WEIBULL.DIST($A48,Z$12,Z$14, TRUE)-SUM(Z$25:Z47)</f>
        <v>3.8632601561106039E-4</v>
      </c>
      <c r="AA48" s="24">
        <f>_xlfn.WEIBULL.DIST($A48,AA$12,AA$14, TRUE)-SUM(AA$25:AA47)</f>
        <v>4.6113285557947137E-4</v>
      </c>
      <c r="AB48" s="24">
        <f>_xlfn.WEIBULL.DIST($A48,AB$12,AB$14, TRUE)-SUM(AB$25:AB47)</f>
        <v>5.460641221346485E-4</v>
      </c>
      <c r="AC48" s="24">
        <f>_xlfn.WEIBULL.DIST($A48,AC$12,AC$14, TRUE)-SUM(AC$25:AC47)</f>
        <v>6.4179431059507852E-4</v>
      </c>
      <c r="AD48" s="24">
        <f>_xlfn.WEIBULL.DIST($A48,AD$12,AD$14, TRUE)-SUM(AD$25:AD47)</f>
        <v>7.48961189292352E-4</v>
      </c>
      <c r="AE48" s="24">
        <f>_xlfn.WEIBULL.DIST($A48,AE$12,AE$14, TRUE)-SUM(AE$25:AE47)</f>
        <v>8.681584154346389E-4</v>
      </c>
      <c r="AF48" s="24">
        <f>_xlfn.WEIBULL.DIST($A48,AF$12,AF$14, TRUE)-SUM(AF$25:AF47)</f>
        <v>9.9992894555622769E-4</v>
      </c>
      <c r="AG48" s="24">
        <f>_xlfn.WEIBULL.DIST($A48,AG$12,AG$14, TRUE)-SUM(AG$25:AG47)</f>
        <v>1.1447593233303577E-3</v>
      </c>
      <c r="AH48" s="24">
        <f>_xlfn.WEIBULL.DIST($A48,AH$12,AH$14, TRUE)-SUM(AH$25:AH47)</f>
        <v>1.3030748992624019E-3</v>
      </c>
      <c r="AI48" s="24">
        <f>_xlfn.WEIBULL.DIST($A48,AI$12,AI$14, TRUE)-SUM(AI$25:AI47)</f>
        <v>1.4752360102942008E-3</v>
      </c>
      <c r="AJ48" s="24">
        <f>_xlfn.WEIBULL.DIST($A48,AJ$12,AJ$14, TRUE)-SUM(AJ$25:AJ47)</f>
        <v>1.6615351232778242E-3</v>
      </c>
      <c r="AK48" s="24">
        <f>_xlfn.WEIBULL.DIST($A48,AK$12,AK$14, TRUE)-SUM(AK$25:AK47)</f>
        <v>1.8621949250662295E-3</v>
      </c>
      <c r="AL48" s="24">
        <f>_xlfn.WEIBULL.DIST($A48,AL$12,AL$14, TRUE)-SUM(AL$25:AL47)</f>
        <v>2.077367323844892E-3</v>
      </c>
      <c r="AM48" s="24">
        <f>_xlfn.WEIBULL.DIST($A48,AM$12,AM$14, TRUE)-SUM(AM$25:AM47)</f>
        <v>2.3071333114146331E-3</v>
      </c>
      <c r="AN48" s="24">
        <f>_xlfn.WEIBULL.DIST($A48,AN$12,AN$14, TRUE)-SUM(AN$25:AN47)</f>
        <v>2.5515036243484168E-3</v>
      </c>
      <c r="AO48" s="24">
        <f>_xlfn.WEIBULL.DIST($A48,AO$12,AO$14, TRUE)-SUM(AO$25:AO47)</f>
        <v>2.8104201331816681E-3</v>
      </c>
      <c r="AP48" s="24">
        <f>_xlfn.WEIBULL.DIST($A48,AP$12,AP$14, TRUE)-SUM(AP$25:AP47)</f>
        <v>3.0837578828034617E-3</v>
      </c>
      <c r="AQ48" s="24">
        <f>_xlfn.WEIBULL.DIST($A48,AQ$12,AQ$14, TRUE)-SUM(AQ$25:AQ47)</f>
        <v>3.3713277037387135E-3</v>
      </c>
      <c r="AR48" s="24">
        <f>_xlfn.WEIBULL.DIST($A48,AR$12,AR$14, TRUE)-SUM(AR$25:AR47)</f>
        <v>3.6728793127462911E-3</v>
      </c>
      <c r="AS48" s="24">
        <f>_xlfn.WEIBULL.DIST($A48,AS$12,AS$14, TRUE)-SUM(AS$25:AS47)</f>
        <v>3.9881048217824677E-3</v>
      </c>
    </row>
    <row r="49" spans="1:45" x14ac:dyDescent="0.25">
      <c r="A49">
        <v>24</v>
      </c>
      <c r="B49" s="26">
        <v>3000</v>
      </c>
      <c r="C49" s="24">
        <f>_xlfn.WEIBULL.DIST(A49,$C$12,$C$14, TRUE)-SUM($C$25:C48)</f>
        <v>4.4732459150265136E-5</v>
      </c>
      <c r="E49" s="24">
        <f>_xlfn.WEIBULL.DIST($A49,E$12,E$14, TRUE)-SUM(E$25:E48)</f>
        <v>1.1155385981620469E-7</v>
      </c>
      <c r="F49" s="24">
        <f>_xlfn.WEIBULL.DIST($A49,F$12,F$14, TRUE)-SUM(F$25:F48)</f>
        <v>2.0166882586103441E-7</v>
      </c>
      <c r="G49" s="24">
        <f>_xlfn.WEIBULL.DIST($A49,G$12,G$14, TRUE)-SUM(G$25:G48)</f>
        <v>3.5199852232992157E-7</v>
      </c>
      <c r="H49" s="24">
        <f>_xlfn.WEIBULL.DIST($A49,H$12,H$14, TRUE)-SUM(H$25:H48)</f>
        <v>5.9475160985034137E-7</v>
      </c>
      <c r="I49" s="24">
        <f>_xlfn.WEIBULL.DIST($A49,I$12,I$14, TRUE)-SUM(I$25:I48)</f>
        <v>9.7513156771533716E-7</v>
      </c>
      <c r="J49" s="24">
        <f>_xlfn.WEIBULL.DIST($A49,J$12,J$14, TRUE)-SUM(J$25:J48)</f>
        <v>1.5547846293761935E-6</v>
      </c>
      <c r="K49" s="24">
        <f>_xlfn.WEIBULL.DIST($A49,K$12,K$14, TRUE)-SUM(K$25:K48)</f>
        <v>2.4155706265238663E-6</v>
      </c>
      <c r="L49" s="24">
        <f>_xlfn.WEIBULL.DIST($A49,L$12,L$14, TRUE)-SUM(L$25:L48)</f>
        <v>3.6635309474952749E-6</v>
      </c>
      <c r="M49" s="24">
        <f>_xlfn.WEIBULL.DIST($A49,M$12,M$14, TRUE)-SUM(M$25:M48)</f>
        <v>5.4328973907447065E-6</v>
      </c>
      <c r="N49" s="24">
        <f>_xlfn.WEIBULL.DIST($A49,N$12,N$14, TRUE)-SUM(N$25:N48)</f>
        <v>7.8899643938257213E-6</v>
      </c>
      <c r="O49" s="24">
        <f>_xlfn.WEIBULL.DIST($A49,O$12,O$14, TRUE)-SUM(O$25:O48)</f>
        <v>1.123663694913013E-5</v>
      </c>
      <c r="P49" s="24">
        <f>_xlfn.WEIBULL.DIST($A49,P$12,P$14, TRUE)-SUM(P$25:P48)</f>
        <v>1.5713468392797303E-5</v>
      </c>
      <c r="Q49" s="24">
        <f>_xlfn.WEIBULL.DIST($A49,Q$12,Q$14, TRUE)-SUM(Q$25:Q48)</f>
        <v>2.1602015910393568E-5</v>
      </c>
      <c r="R49" s="24">
        <f>_xlfn.WEIBULL.DIST($A49,R$12,R$14, TRUE)-SUM(R$25:R48)</f>
        <v>2.9226365772849761E-5</v>
      </c>
      <c r="S49" s="24">
        <f>_xlfn.WEIBULL.DIST($A49,S$12,S$14, TRUE)-SUM(S$25:S48)</f>
        <v>3.8953712941269814E-5</v>
      </c>
      <c r="T49" s="24">
        <f>_xlfn.WEIBULL.DIST($A49,T$12,T$14, TRUE)-SUM(T$25:T48)</f>
        <v>5.1193918199521349E-5</v>
      </c>
      <c r="U49" s="24">
        <f>_xlfn.WEIBULL.DIST($A49,U$12,U$14, TRUE)-SUM(U$25:U48)</f>
        <v>6.6398007597112674E-5</v>
      </c>
      <c r="V49" s="24">
        <f>_xlfn.WEIBULL.DIST($A49,V$12,V$14, TRUE)-SUM(V$25:V48)</f>
        <v>8.5055620989593628E-5</v>
      </c>
      <c r="W49" s="24">
        <f>_xlfn.WEIBULL.DIST($A49,W$12,W$14, TRUE)-SUM(W$25:W48)</f>
        <v>1.0769145638200861E-4</v>
      </c>
      <c r="X49" s="24">
        <f>_xlfn.WEIBULL.DIST($A49,X$12,X$14, TRUE)-SUM(X$25:X48)</f>
        <v>1.3486079256264105E-4</v>
      </c>
      <c r="Y49" s="24">
        <f>_xlfn.WEIBULL.DIST($A49,Y$12,Y$14, TRUE)-SUM(Y$25:Y48)</f>
        <v>1.6714420263364005E-4</v>
      </c>
      <c r="Z49" s="24">
        <f>_xlfn.WEIBULL.DIST($A49,Z$12,Z$14, TRUE)-SUM(Z$25:Z48)</f>
        <v>2.0514159449147584E-4</v>
      </c>
      <c r="AA49" s="24">
        <f>_xlfn.WEIBULL.DIST($A49,AA$12,AA$14, TRUE)-SUM(AA$25:AA48)</f>
        <v>2.4946573063266975E-4</v>
      </c>
      <c r="AB49" s="24">
        <f>_xlfn.WEIBULL.DIST($A49,AB$12,AB$14, TRUE)-SUM(AB$25:AB48)</f>
        <v>3.0073538883645945E-4</v>
      </c>
      <c r="AC49" s="24">
        <f>_xlfn.WEIBULL.DIST($A49,AC$12,AC$14, TRUE)-SUM(AC$25:AC48)</f>
        <v>3.5956832769434843E-4</v>
      </c>
      <c r="AD49" s="24">
        <f>_xlfn.WEIBULL.DIST($A49,AD$12,AD$14, TRUE)-SUM(AD$25:AD48)</f>
        <v>4.2657421730829537E-4</v>
      </c>
      <c r="AE49" s="24">
        <f>_xlfn.WEIBULL.DIST($A49,AE$12,AE$14, TRUE)-SUM(AE$25:AE48)</f>
        <v>5.0234768662726914E-4</v>
      </c>
      <c r="AF49" s="24">
        <f>_xlfn.WEIBULL.DIST($A49,AF$12,AF$14, TRUE)-SUM(AF$25:AF48)</f>
        <v>5.874616258669807E-4</v>
      </c>
      <c r="AG49" s="24">
        <f>_xlfn.WEIBULL.DIST($A49,AG$12,AG$14, TRUE)-SUM(AG$25:AG48)</f>
        <v>6.8246086627488101E-4</v>
      </c>
      <c r="AH49" s="24">
        <f>_xlfn.WEIBULL.DIST($A49,AH$12,AH$14, TRUE)-SUM(AH$25:AH48)</f>
        <v>7.87856341205595E-4</v>
      </c>
      <c r="AI49" s="24">
        <f>_xlfn.WEIBULL.DIST($A49,AI$12,AI$14, TRUE)-SUM(AI$25:AI48)</f>
        <v>9.0411981299587385E-4</v>
      </c>
      <c r="AJ49" s="24">
        <f>_xlfn.WEIBULL.DIST($A49,AJ$12,AJ$14, TRUE)-SUM(AJ$25:AJ48)</f>
        <v>1.0316792303241007E-3</v>
      </c>
      <c r="AK49" s="24">
        <f>_xlfn.WEIBULL.DIST($A49,AK$12,AK$14, TRUE)-SUM(AK$25:AK48)</f>
        <v>1.1709147613291337E-3</v>
      </c>
      <c r="AL49" s="24">
        <f>_xlfn.WEIBULL.DIST($A49,AL$12,AL$14, TRUE)-SUM(AL$25:AL48)</f>
        <v>1.3221555293267961E-3</v>
      </c>
      <c r="AM49" s="24">
        <f>_xlfn.WEIBULL.DIST($A49,AM$12,AM$14, TRUE)-SUM(AM$25:AM48)</f>
        <v>1.4856770609519288E-3</v>
      </c>
      <c r="AN49" s="24">
        <f>_xlfn.WEIBULL.DIST($A49,AN$12,AN$14, TRUE)-SUM(AN$25:AN48)</f>
        <v>1.6616994412972375E-3</v>
      </c>
      <c r="AO49" s="24">
        <f>_xlfn.WEIBULL.DIST($A49,AO$12,AO$14, TRUE)-SUM(AO$25:AO48)</f>
        <v>1.8503861573027081E-3</v>
      </c>
      <c r="AP49" s="24">
        <f>_xlfn.WEIBULL.DIST($A49,AP$12,AP$14, TRUE)-SUM(AP$25:AP48)</f>
        <v>2.0518435993980289E-3</v>
      </c>
      <c r="AQ49" s="24">
        <f>_xlfn.WEIBULL.DIST($A49,AQ$12,AQ$14, TRUE)-SUM(AQ$25:AQ48)</f>
        <v>2.2661211822061489E-3</v>
      </c>
      <c r="AR49" s="24">
        <f>_xlfn.WEIBULL.DIST($A49,AR$12,AR$14, TRUE)-SUM(AR$25:AR48)</f>
        <v>2.4932120379387301E-3</v>
      </c>
      <c r="AS49" s="24">
        <f>_xlfn.WEIBULL.DIST($A49,AS$12,AS$14, TRUE)-SUM(AS$25:AS48)</f>
        <v>2.7330542308341421E-3</v>
      </c>
    </row>
    <row r="50" spans="1:45" x14ac:dyDescent="0.25">
      <c r="A50">
        <v>25</v>
      </c>
      <c r="B50" s="26">
        <v>3000</v>
      </c>
      <c r="C50" s="24">
        <f>_xlfn.WEIBULL.DIST(A50,$C$12,$C$14, TRUE)-SUM($C$25:C49)</f>
        <v>1.9835769450748941E-5</v>
      </c>
      <c r="E50" s="24">
        <f>_xlfn.WEIBULL.DIST($A50,E$12,E$14, TRUE)-SUM(E$25:E49)</f>
        <v>2.8112348671172072E-8</v>
      </c>
      <c r="F50" s="24">
        <f>_xlfn.WEIBULL.DIST($A50,F$12,F$14, TRUE)-SUM(F$25:F49)</f>
        <v>5.3690046519783152E-8</v>
      </c>
      <c r="G50" s="24">
        <f>_xlfn.WEIBULL.DIST($A50,G$12,G$14, TRUE)-SUM(G$25:G49)</f>
        <v>9.8692266137234697E-8</v>
      </c>
      <c r="H50" s="24">
        <f>_xlfn.WEIBULL.DIST($A50,H$12,H$14, TRUE)-SUM(H$25:H49)</f>
        <v>1.7510990846236751E-7</v>
      </c>
      <c r="I50" s="24">
        <f>_xlfn.WEIBULL.DIST($A50,I$12,I$14, TRUE)-SUM(I$25:I49)</f>
        <v>3.0068255230109031E-7</v>
      </c>
      <c r="J50" s="24">
        <f>_xlfn.WEIBULL.DIST($A50,J$12,J$14, TRUE)-SUM(J$25:J49)</f>
        <v>5.0084763403290822E-7</v>
      </c>
      <c r="K50" s="24">
        <f>_xlfn.WEIBULL.DIST($A50,K$12,K$14, TRUE)-SUM(K$25:K49)</f>
        <v>8.1103945304139557E-7</v>
      </c>
      <c r="L50" s="24">
        <f>_xlfn.WEIBULL.DIST($A50,L$12,L$14, TRUE)-SUM(L$25:L49)</f>
        <v>1.2793073006500677E-6</v>
      </c>
      <c r="M50" s="24">
        <f>_xlfn.WEIBULL.DIST($A50,M$12,M$14, TRUE)-SUM(M$25:M49)</f>
        <v>1.9691951048672607E-6</v>
      </c>
      <c r="N50" s="24">
        <f>_xlfn.WEIBULL.DIST($A50,N$12,N$14, TRUE)-SUM(N$25:N49)</f>
        <v>2.9627991056102587E-6</v>
      </c>
      <c r="O50" s="24">
        <f>_xlfn.WEIBULL.DIST($A50,O$12,O$14, TRUE)-SUM(O$25:O49)</f>
        <v>4.3638976233717486E-6</v>
      </c>
      <c r="P50" s="24">
        <f>_xlfn.WEIBULL.DIST($A50,P$12,P$14, TRUE)-SUM(P$25:P49)</f>
        <v>6.30102999576998E-6</v>
      </c>
      <c r="Q50" s="24">
        <f>_xlfn.WEIBULL.DIST($A50,Q$12,Q$14, TRUE)-SUM(Q$25:Q49)</f>
        <v>8.9303917576444292E-6</v>
      </c>
      <c r="R50" s="24">
        <f>_xlfn.WEIBULL.DIST($A50,R$12,R$14, TRUE)-SUM(R$25:R49)</f>
        <v>1.2438410959214607E-5</v>
      </c>
      <c r="S50" s="24">
        <f>_xlfn.WEIBULL.DIST($A50,S$12,S$14, TRUE)-SUM(S$25:S49)</f>
        <v>1.7043876314737361E-5</v>
      </c>
      <c r="T50" s="24">
        <f>_xlfn.WEIBULL.DIST($A50,T$12,T$14, TRUE)-SUM(T$25:T49)</f>
        <v>2.2999501078979634E-5</v>
      </c>
      <c r="U50" s="24">
        <f>_xlfn.WEIBULL.DIST($A50,U$12,U$14, TRUE)-SUM(U$25:U49)</f>
        <v>3.0592826123831962E-5</v>
      </c>
      <c r="V50" s="24">
        <f>_xlfn.WEIBULL.DIST($A50,V$12,V$14, TRUE)-SUM(V$25:V49)</f>
        <v>4.0146390117845598E-5</v>
      </c>
      <c r="W50" s="24">
        <f>_xlfn.WEIBULL.DIST($A50,W$12,W$14, TRUE)-SUM(W$25:W49)</f>
        <v>5.2017122303515961E-5</v>
      </c>
      <c r="X50" s="24">
        <f>_xlfn.WEIBULL.DIST($A50,X$12,X$14, TRUE)-SUM(X$25:X49)</f>
        <v>6.6594942343733976E-5</v>
      </c>
      <c r="Y50" s="24">
        <f>_xlfn.WEIBULL.DIST($A50,Y$12,Y$14, TRUE)-SUM(Y$25:Y49)</f>
        <v>8.4300580380447521E-5</v>
      </c>
      <c r="Z50" s="24">
        <f>_xlfn.WEIBULL.DIST($A50,Z$12,Z$14, TRUE)-SUM(Z$25:Z49)</f>
        <v>1.0558265732962813E-4</v>
      </c>
      <c r="AA50" s="24">
        <f>_xlfn.WEIBULL.DIST($A50,AA$12,AA$14, TRUE)-SUM(AA$25:AA49)</f>
        <v>1.3091408929366555E-4</v>
      </c>
      <c r="AB50" s="24">
        <f>_xlfn.WEIBULL.DIST($A50,AB$12,AB$14, TRUE)-SUM(AB$25:AB49)</f>
        <v>1.607878999316803E-4</v>
      </c>
      <c r="AC50" s="24">
        <f>_xlfn.WEIBULL.DIST($A50,AC$12,AC$14, TRUE)-SUM(AC$25:AC49)</f>
        <v>1.9571254009986827E-4</v>
      </c>
      <c r="AD50" s="24">
        <f>_xlfn.WEIBULL.DIST($A50,AD$12,AD$14, TRUE)-SUM(AD$25:AD49)</f>
        <v>2.3620682481484412E-4</v>
      </c>
      <c r="AE50" s="24">
        <f>_xlfn.WEIBULL.DIST($A50,AE$12,AE$14, TRUE)-SUM(AE$25:AE49)</f>
        <v>2.8279460363345166E-4</v>
      </c>
      <c r="AF50" s="24">
        <f>_xlfn.WEIBULL.DIST($A50,AF$12,AF$14, TRUE)-SUM(AF$25:AF49)</f>
        <v>3.3599928211469621E-4</v>
      </c>
      <c r="AG50" s="24">
        <f>_xlfn.WEIBULL.DIST($A50,AG$12,AG$14, TRUE)-SUM(AG$25:AG49)</f>
        <v>3.9633830961083305E-4</v>
      </c>
      <c r="AH50" s="24">
        <f>_xlfn.WEIBULL.DIST($A50,AH$12,AH$14, TRUE)-SUM(AH$25:AH49)</f>
        <v>4.6431774273480997E-4</v>
      </c>
      <c r="AI50" s="24">
        <f>_xlfn.WEIBULL.DIST($A50,AI$12,AI$14, TRUE)-SUM(AI$25:AI49)</f>
        <v>5.4042698514888965E-4</v>
      </c>
      <c r="AJ50" s="24">
        <f>_xlfn.WEIBULL.DIST($A50,AJ$12,AJ$14, TRUE)-SUM(AJ$25:AJ49)</f>
        <v>6.251337934448653E-4</v>
      </c>
      <c r="AK50" s="24">
        <f>_xlfn.WEIBULL.DIST($A50,AK$12,AK$14, TRUE)-SUM(AK$25:AK49)</f>
        <v>7.1887962650274417E-4</v>
      </c>
      <c r="AL50" s="24">
        <f>_xlfn.WEIBULL.DIST($A50,AL$12,AL$14, TRUE)-SUM(AL$25:AL49)</f>
        <v>8.220754024358401E-4</v>
      </c>
      <c r="AM50" s="24">
        <f>_xlfn.WEIBULL.DIST($A50,AM$12,AM$14, TRUE)-SUM(AM$25:AM49)</f>
        <v>9.3509771360555938E-4</v>
      </c>
      <c r="AN50" s="24">
        <f>_xlfn.WEIBULL.DIST($A50,AN$12,AN$14, TRUE)-SUM(AN$25:AN49)</f>
        <v>1.0582855366916277E-3</v>
      </c>
      <c r="AO50" s="24">
        <f>_xlfn.WEIBULL.DIST($A50,AO$12,AO$14, TRUE)-SUM(AO$25:AO49)</f>
        <v>1.1919374618446499E-3</v>
      </c>
      <c r="AP50" s="24">
        <f>_xlfn.WEIBULL.DIST($A50,AP$12,AP$14, TRUE)-SUM(AP$25:AP49)</f>
        <v>1.3363094528230368E-3</v>
      </c>
      <c r="AQ50" s="24">
        <f>_xlfn.WEIBULL.DIST($A50,AQ$12,AQ$14, TRUE)-SUM(AQ$25:AQ49)</f>
        <v>1.4916131389761667E-3</v>
      </c>
      <c r="AR50" s="24">
        <f>_xlfn.WEIBULL.DIST($A50,AR$12,AR$14, TRUE)-SUM(AR$25:AR49)</f>
        <v>1.6580146301325982E-3</v>
      </c>
      <c r="AS50" s="24">
        <f>_xlfn.WEIBULL.DIST($A50,AS$12,AS$14, TRUE)-SUM(AS$25:AS49)</f>
        <v>1.8356338369763803E-3</v>
      </c>
    </row>
    <row r="51" spans="1:45" x14ac:dyDescent="0.25">
      <c r="A51">
        <v>26</v>
      </c>
      <c r="B51" s="26">
        <v>0</v>
      </c>
      <c r="C51" s="24">
        <f>_xlfn.WEIBULL.DIST(A51,$C$12,$C$14, TRUE)-SUM($C$25:C50)</f>
        <v>8.4738423209440583E-6</v>
      </c>
      <c r="E51" s="24">
        <f>_xlfn.WEIBULL.DIST($A51,E$12,E$14, TRUE)-SUM(E$25:E50)</f>
        <v>6.6662551034823991E-9</v>
      </c>
      <c r="F51" s="24">
        <f>_xlfn.WEIBULL.DIST($A51,F$12,F$14, TRUE)-SUM(F$25:F50)</f>
        <v>1.3480800142851024E-8</v>
      </c>
      <c r="G51" s="24">
        <f>_xlfn.WEIBULL.DIST($A51,G$12,G$14, TRUE)-SUM(G$25:G50)</f>
        <v>2.6153525900518559E-8</v>
      </c>
      <c r="H51" s="24">
        <f>_xlfn.WEIBULL.DIST($A51,H$12,H$14, TRUE)-SUM(H$25:H50)</f>
        <v>4.8828817211798992E-8</v>
      </c>
      <c r="I51" s="24">
        <f>_xlfn.WEIBULL.DIST($A51,I$12,I$14, TRUE)-SUM(I$25:I50)</f>
        <v>8.7979318497133363E-8</v>
      </c>
      <c r="J51" s="24">
        <f>_xlfn.WEIBULL.DIST($A51,J$12,J$14, TRUE)-SUM(J$25:J50)</f>
        <v>1.5337700276507604E-7</v>
      </c>
      <c r="K51" s="24">
        <f>_xlfn.WEIBULL.DIST($A51,K$12,K$14, TRUE)-SUM(K$25:K50)</f>
        <v>2.5931845781812513E-7</v>
      </c>
      <c r="L51" s="24">
        <f>_xlfn.WEIBULL.DIST($A51,L$12,L$14, TRUE)-SUM(L$25:L50)</f>
        <v>4.2611819783822114E-7</v>
      </c>
      <c r="M51" s="24">
        <f>_xlfn.WEIBULL.DIST($A51,M$12,M$14, TRUE)-SUM(M$25:M50)</f>
        <v>6.818688130794115E-7</v>
      </c>
      <c r="N51" s="24">
        <f>_xlfn.WEIBULL.DIST($A51,N$12,N$14, TRUE)-SUM(N$25:N50)</f>
        <v>1.064449217436092E-6</v>
      </c>
      <c r="O51" s="24">
        <f>_xlfn.WEIBULL.DIST($A51,O$12,O$14, TRUE)-SUM(O$25:O50)</f>
        <v>1.6237434737886858E-6</v>
      </c>
      <c r="P51" s="24">
        <f>_xlfn.WEIBULL.DIST($A51,P$12,P$14, TRUE)-SUM(P$25:P50)</f>
        <v>2.4240142399989395E-6</v>
      </c>
      <c r="Q51" s="24">
        <f>_xlfn.WEIBULL.DIST($A51,Q$12,Q$14, TRUE)-SUM(Q$25:Q50)</f>
        <v>3.5463583255568309E-6</v>
      </c>
      <c r="R51" s="24">
        <f>_xlfn.WEIBULL.DIST($A51,R$12,R$14, TRUE)-SUM(R$25:R50)</f>
        <v>5.0911586010338183E-6</v>
      </c>
      <c r="S51" s="24">
        <f>_xlfn.WEIBULL.DIST($A51,S$12,S$14, TRUE)-SUM(S$25:S50)</f>
        <v>7.180437649356719E-6</v>
      </c>
      <c r="T51" s="24">
        <f>_xlfn.WEIBULL.DIST($A51,T$12,T$14, TRUE)-SUM(T$25:T50)</f>
        <v>9.9600148076861572E-6</v>
      </c>
      <c r="U51" s="24">
        <f>_xlfn.WEIBULL.DIST($A51,U$12,U$14, TRUE)-SUM(U$25:U50)</f>
        <v>1.3601369880267278E-5</v>
      </c>
      <c r="V51" s="24">
        <f>_xlfn.WEIBULL.DIST($A51,V$12,V$14, TRUE)-SUM(V$25:V50)</f>
        <v>1.8303123648033548E-5</v>
      </c>
      <c r="W51" s="24">
        <f>_xlfn.WEIBULL.DIST($A51,W$12,W$14, TRUE)-SUM(W$25:W50)</f>
        <v>2.42920568120919E-5</v>
      </c>
      <c r="X51" s="24">
        <f>_xlfn.WEIBULL.DIST($A51,X$12,X$14, TRUE)-SUM(X$25:X50)</f>
        <v>3.1823604354608293E-5</v>
      </c>
      <c r="Y51" s="24">
        <f>_xlfn.WEIBULL.DIST($A51,Y$12,Y$14, TRUE)-SUM(Y$25:Y50)</f>
        <v>4.1181780437105076E-5</v>
      </c>
      <c r="Z51" s="24">
        <f>_xlfn.WEIBULL.DIST($A51,Z$12,Z$14, TRUE)-SUM(Z$25:Z50)</f>
        <v>5.2678508747128205E-5</v>
      </c>
      <c r="AA51" s="24">
        <f>_xlfn.WEIBULL.DIST($A51,AA$12,AA$14, TRUE)-SUM(AA$25:AA50)</f>
        <v>6.6652353526319708E-5</v>
      </c>
      <c r="AB51" s="24">
        <f>_xlfn.WEIBULL.DIST($A51,AB$12,AB$14, TRUE)-SUM(AB$25:AB50)</f>
        <v>8.3466666290221703E-5</v>
      </c>
      <c r="AC51" s="24">
        <f>_xlfn.WEIBULL.DIST($A51,AC$12,AC$14, TRUE)-SUM(AC$25:AC50)</f>
        <v>1.0350718158302907E-4</v>
      </c>
      <c r="AD51" s="24">
        <f>_xlfn.WEIBULL.DIST($A51,AD$12,AD$14, TRUE)-SUM(AD$25:AD50)</f>
        <v>1.2717911125736947E-4</v>
      </c>
      <c r="AE51" s="24">
        <f>_xlfn.WEIBULL.DIST($A51,AE$12,AE$14, TRUE)-SUM(AE$25:AE50)</f>
        <v>1.5490380019278494E-4</v>
      </c>
      <c r="AF51" s="24">
        <f>_xlfn.WEIBULL.DIST($A51,AF$12,AF$14, TRUE)-SUM(AF$25:AF50)</f>
        <v>1.8711501674306685E-4</v>
      </c>
      <c r="AG51" s="24">
        <f>_xlfn.WEIBULL.DIST($A51,AG$12,AG$14, TRUE)-SUM(AG$25:AG50)</f>
        <v>2.2425495839062393E-4</v>
      </c>
      <c r="AH51" s="24">
        <f>_xlfn.WEIBULL.DIST($A51,AH$12,AH$14, TRUE)-SUM(AH$25:AH50)</f>
        <v>2.6677005712028024E-4</v>
      </c>
      <c r="AI51" s="24">
        <f>_xlfn.WEIBULL.DIST($A51,AI$12,AI$14, TRUE)-SUM(AI$25:AI50)</f>
        <v>3.1510667007594861E-4</v>
      </c>
      <c r="AJ51" s="24">
        <f>_xlfn.WEIBULL.DIST($A51,AJ$12,AJ$14, TRUE)-SUM(AJ$25:AJ50)</f>
        <v>3.6970673941816301E-4</v>
      </c>
      <c r="AK51" s="24">
        <f>_xlfn.WEIBULL.DIST($A51,AK$12,AK$14, TRUE)-SUM(AK$25:AK50)</f>
        <v>4.3100350132063703E-4</v>
      </c>
      <c r="AL51" s="24">
        <f>_xlfn.WEIBULL.DIST($A51,AL$12,AL$14, TRUE)-SUM(AL$25:AL50)</f>
        <v>4.9941731812708223E-4</v>
      </c>
      <c r="AM51" s="24">
        <f>_xlfn.WEIBULL.DIST($A51,AM$12,AM$14, TRUE)-SUM(AM$25:AM50)</f>
        <v>5.7535170027689375E-4</v>
      </c>
      <c r="AN51" s="24">
        <f>_xlfn.WEIBULL.DIST($A51,AN$12,AN$14, TRUE)-SUM(AN$25:AN50)</f>
        <v>6.5918957610711093E-4</v>
      </c>
      <c r="AO51" s="24">
        <f>_xlfn.WEIBULL.DIST($A51,AO$12,AO$14, TRUE)-SUM(AO$25:AO50)</f>
        <v>7.5128985846106833E-4</v>
      </c>
      <c r="AP51" s="24">
        <f>_xlfn.WEIBULL.DIST($A51,AP$12,AP$14, TRUE)-SUM(AP$25:AP50)</f>
        <v>8.5198434754063523E-4</v>
      </c>
      <c r="AQ51" s="24">
        <f>_xlfn.WEIBULL.DIST($A51,AQ$12,AQ$14, TRUE)-SUM(AQ$25:AQ50)</f>
        <v>9.6157499995164208E-4</v>
      </c>
      <c r="AR51" s="24">
        <f>_xlfn.WEIBULL.DIST($A51,AR$12,AR$14, TRUE)-SUM(AR$25:AR50)</f>
        <v>1.0803315846844574E-3</v>
      </c>
      <c r="AS51" s="24">
        <f>_xlfn.WEIBULL.DIST($A51,AS$12,AS$14, TRUE)-SUM(AS$25:AS50)</f>
        <v>1.2084897380602033E-3</v>
      </c>
    </row>
    <row r="52" spans="1:45" x14ac:dyDescent="0.25">
      <c r="A52">
        <v>27</v>
      </c>
      <c r="B52" s="26">
        <v>0</v>
      </c>
      <c r="C52" s="24">
        <f>_xlfn.WEIBULL.DIST(A52,$C$12,$C$14, TRUE)-SUM($C$25:C51)</f>
        <v>3.4879667711873452E-6</v>
      </c>
      <c r="E52" s="24">
        <f>_xlfn.WEIBULL.DIST($A52,E$12,E$14, TRUE)-SUM(E$25:E51)</f>
        <v>1.4876260223672944E-9</v>
      </c>
      <c r="F52" s="24">
        <f>_xlfn.WEIBULL.DIST($A52,F$12,F$14, TRUE)-SUM(F$25:F51)</f>
        <v>3.1927090970995664E-9</v>
      </c>
      <c r="G52" s="24">
        <f>_xlfn.WEIBULL.DIST($A52,G$12,G$14, TRUE)-SUM(G$25:G51)</f>
        <v>6.5514469405059117E-9</v>
      </c>
      <c r="H52" s="24">
        <f>_xlfn.WEIBULL.DIST($A52,H$12,H$14, TRUE)-SUM(H$25:H51)</f>
        <v>1.2896954837415819E-8</v>
      </c>
      <c r="I52" s="24">
        <f>_xlfn.WEIBULL.DIST($A52,I$12,I$14, TRUE)-SUM(I$25:I51)</f>
        <v>2.4430676703879328E-8</v>
      </c>
      <c r="J52" s="24">
        <f>_xlfn.WEIBULL.DIST($A52,J$12,J$14, TRUE)-SUM(J$25:J51)</f>
        <v>4.465698033584431E-8</v>
      </c>
      <c r="K52" s="24">
        <f>_xlfn.WEIBULL.DIST($A52,K$12,K$14, TRUE)-SUM(K$25:K51)</f>
        <v>7.8967684280506489E-8</v>
      </c>
      <c r="L52" s="24">
        <f>_xlfn.WEIBULL.DIST($A52,L$12,L$14, TRUE)-SUM(L$25:L51)</f>
        <v>1.3540067833606173E-7</v>
      </c>
      <c r="M52" s="24">
        <f>_xlfn.WEIBULL.DIST($A52,M$12,M$14, TRUE)-SUM(M$25:M51)</f>
        <v>2.2559171841685099E-7</v>
      </c>
      <c r="N52" s="24">
        <f>_xlfn.WEIBULL.DIST($A52,N$12,N$14, TRUE)-SUM(N$25:N51)</f>
        <v>3.6593059193901212E-7</v>
      </c>
      <c r="O52" s="24">
        <f>_xlfn.WEIBULL.DIST($A52,O$12,O$14, TRUE)-SUM(O$25:O51)</f>
        <v>5.7892249616386948E-7</v>
      </c>
      <c r="P52" s="24">
        <f>_xlfn.WEIBULL.DIST($A52,P$12,P$14, TRUE)-SUM(P$25:P51)</f>
        <v>8.9474324016514117E-7</v>
      </c>
      <c r="Q52" s="24">
        <f>_xlfn.WEIBULL.DIST($A52,Q$12,Q$14, TRUE)-SUM(Q$25:Q51)</f>
        <v>1.352963650669281E-6</v>
      </c>
      <c r="R52" s="24">
        <f>_xlfn.WEIBULL.DIST($A52,R$12,R$14, TRUE)-SUM(R$25:R51)</f>
        <v>2.004405322830749E-6</v>
      </c>
      <c r="S52" s="24">
        <f>_xlfn.WEIBULL.DIST($A52,S$12,S$14, TRUE)-SUM(S$25:S51)</f>
        <v>2.9130776447727769E-6</v>
      </c>
      <c r="T52" s="24">
        <f>_xlfn.WEIBULL.DIST($A52,T$12,T$14, TRUE)-SUM(T$25:T51)</f>
        <v>4.158135813669972E-6</v>
      </c>
      <c r="U52" s="24">
        <f>_xlfn.WEIBULL.DIST($A52,U$12,U$14, TRUE)-SUM(U$25:U51)</f>
        <v>5.8357921249863054E-6</v>
      </c>
      <c r="V52" s="24">
        <f>_xlfn.WEIBULL.DIST($A52,V$12,V$14, TRUE)-SUM(V$25:V51)</f>
        <v>8.0611087396320613E-6</v>
      </c>
      <c r="W52" s="24">
        <f>_xlfn.WEIBULL.DIST($A52,W$12,W$14, TRUE)-SUM(W$25:W51)</f>
        <v>1.0969599683052778E-5</v>
      </c>
      <c r="X52" s="24">
        <f>_xlfn.WEIBULL.DIST($A52,X$12,X$14, TRUE)-SUM(X$25:X51)</f>
        <v>1.471857302304258E-5</v>
      </c>
      <c r="Y52" s="24">
        <f>_xlfn.WEIBULL.DIST($A52,Y$12,Y$14, TRUE)-SUM(Y$25:Y51)</f>
        <v>1.9488150759361389E-5</v>
      </c>
      <c r="Z52" s="24">
        <f>_xlfn.WEIBULL.DIST($A52,Z$12,Z$14, TRUE)-SUM(Z$25:Z51)</f>
        <v>2.5481913474845186E-5</v>
      </c>
      <c r="AA52" s="24">
        <f>_xlfn.WEIBULL.DIST($A52,AA$12,AA$14, TRUE)-SUM(AA$25:AA51)</f>
        <v>3.2927128621462742E-5</v>
      </c>
      <c r="AB52" s="24">
        <f>_xlfn.WEIBULL.DIST($A52,AB$12,AB$14, TRUE)-SUM(AB$25:AB51)</f>
        <v>4.2074534729485968E-5</v>
      </c>
      <c r="AC52" s="24">
        <f>_xlfn.WEIBULL.DIST($A52,AC$12,AC$14, TRUE)-SUM(AC$25:AC51)</f>
        <v>5.3197668082205496E-5</v>
      </c>
      <c r="AD52" s="24">
        <f>_xlfn.WEIBULL.DIST($A52,AD$12,AD$14, TRUE)-SUM(AD$25:AD51)</f>
        <v>6.6591732754139876E-5</v>
      </c>
      <c r="AE52" s="24">
        <f>_xlfn.WEIBULL.DIST($A52,AE$12,AE$14, TRUE)-SUM(AE$25:AE51)</f>
        <v>8.2572028701655142E-5</v>
      </c>
      <c r="AF52" s="24">
        <f>_xlfn.WEIBULL.DIST($A52,AF$12,AF$14, TRUE)-SUM(AF$25:AF51)</f>
        <v>1.0147196526089086E-4</v>
      </c>
      <c r="AG52" s="24">
        <f>_xlfn.WEIBULL.DIST($A52,AG$12,AG$14, TRUE)-SUM(AG$25:AG51)</f>
        <v>1.236406984680416E-4</v>
      </c>
      <c r="AH52" s="24">
        <f>_xlfn.WEIBULL.DIST($A52,AH$12,AH$14, TRUE)-SUM(AH$25:AH51)</f>
        <v>1.4944043979425725E-4</v>
      </c>
      <c r="AI52" s="24">
        <f>_xlfn.WEIBULL.DIST($A52,AI$12,AI$14, TRUE)-SUM(AI$25:AI51)</f>
        <v>1.7924349093756398E-4</v>
      </c>
      <c r="AJ52" s="24">
        <f>_xlfn.WEIBULL.DIST($A52,AJ$12,AJ$14, TRUE)-SUM(AJ$25:AJ51)</f>
        <v>2.1342906420607211E-4</v>
      </c>
      <c r="AK52" s="24">
        <f>_xlfn.WEIBULL.DIST($A52,AK$12,AK$14, TRUE)-SUM(AK$25:AK51)</f>
        <v>2.5237995075610975E-4</v>
      </c>
      <c r="AL52" s="24">
        <f>_xlfn.WEIBULL.DIST($A52,AL$12,AL$14, TRUE)-SUM(AL$25:AL51)</f>
        <v>2.9647909966823427E-4</v>
      </c>
      <c r="AM52" s="24">
        <f>_xlfn.WEIBULL.DIST($A52,AM$12,AM$14, TRUE)-SUM(AM$25:AM51)</f>
        <v>3.4610616970420782E-4</v>
      </c>
      <c r="AN52" s="24">
        <f>_xlfn.WEIBULL.DIST($A52,AN$12,AN$14, TRUE)-SUM(AN$25:AN51)</f>
        <v>4.0163411286198158E-4</v>
      </c>
      <c r="AO52" s="24">
        <f>_xlfn.WEIBULL.DIST($A52,AO$12,AO$14, TRUE)-SUM(AO$25:AO51)</f>
        <v>4.6342584476899429E-4</v>
      </c>
      <c r="AP52" s="24">
        <f>_xlfn.WEIBULL.DIST($A52,AP$12,AP$14, TRUE)-SUM(AP$25:AP51)</f>
        <v>5.3183105182674772E-4</v>
      </c>
      <c r="AQ52" s="24">
        <f>_xlfn.WEIBULL.DIST($A52,AQ$12,AQ$14, TRUE)-SUM(AQ$25:AQ51)</f>
        <v>6.0718317910724018E-4</v>
      </c>
      <c r="AR52" s="24">
        <f>_xlfn.WEIBULL.DIST($A52,AR$12,AR$14, TRUE)-SUM(AR$25:AR51)</f>
        <v>6.8979663657675605E-4</v>
      </c>
      <c r="AS52" s="24">
        <f>_xlfn.WEIBULL.DIST($A52,AS$12,AS$14, TRUE)-SUM(AS$25:AS51)</f>
        <v>7.7996425453574769E-4</v>
      </c>
    </row>
    <row r="53" spans="1:45" x14ac:dyDescent="0.25">
      <c r="A53">
        <v>28</v>
      </c>
      <c r="B53" s="26">
        <v>0</v>
      </c>
      <c r="C53" s="24">
        <f>_xlfn.WEIBULL.DIST(A53,$C$12,$C$14, TRUE)-SUM($C$25:C52)</f>
        <v>1.3834845666860218E-6</v>
      </c>
      <c r="E53" s="24">
        <f>_xlfn.WEIBULL.DIST($A53,E$12,E$14, TRUE)-SUM(E$25:E52)</f>
        <v>3.1245050990946766E-10</v>
      </c>
      <c r="F53" s="24">
        <f>_xlfn.WEIBULL.DIST($A53,F$12,F$14, TRUE)-SUM(F$25:F52)</f>
        <v>7.1330208406550355E-10</v>
      </c>
      <c r="G53" s="24">
        <f>_xlfn.WEIBULL.DIST($A53,G$12,G$14, TRUE)-SUM(G$25:G52)</f>
        <v>1.5515038143121274E-9</v>
      </c>
      <c r="H53" s="24">
        <f>_xlfn.WEIBULL.DIST($A53,H$12,H$14, TRUE)-SUM(H$25:H52)</f>
        <v>3.2269522609595924E-9</v>
      </c>
      <c r="I53" s="24">
        <f>_xlfn.WEIBULL.DIST($A53,I$12,I$14, TRUE)-SUM(I$25:I52)</f>
        <v>6.4390517362511446E-9</v>
      </c>
      <c r="J53" s="24">
        <f>_xlfn.WEIBULL.DIST($A53,J$12,J$14, TRUE)-SUM(J$25:J52)</f>
        <v>1.2363515877744646E-8</v>
      </c>
      <c r="K53" s="24">
        <f>_xlfn.WEIBULL.DIST($A53,K$12,K$14, TRUE)-SUM(K$25:K52)</f>
        <v>2.2905459196032041E-8</v>
      </c>
      <c r="L53" s="24">
        <f>_xlfn.WEIBULL.DIST($A53,L$12,L$14, TRUE)-SUM(L$25:L52)</f>
        <v>4.1048407672938936E-8</v>
      </c>
      <c r="M53" s="24">
        <f>_xlfn.WEIBULL.DIST($A53,M$12,M$14, TRUE)-SUM(M$25:M52)</f>
        <v>7.1318947858500792E-8</v>
      </c>
      <c r="N53" s="24">
        <f>_xlfn.WEIBULL.DIST($A53,N$12,N$14, TRUE)-SUM(N$25:N52)</f>
        <v>1.2038510699419191E-7</v>
      </c>
      <c r="O53" s="24">
        <f>_xlfn.WEIBULL.DIST($A53,O$12,O$14, TRUE)-SUM(O$25:O52)</f>
        <v>1.9780299131966217E-7</v>
      </c>
      <c r="P53" s="24">
        <f>_xlfn.WEIBULL.DIST($A53,P$12,P$14, TRUE)-SUM(P$25:P52)</f>
        <v>3.1692071966737956E-7</v>
      </c>
      <c r="Q53" s="24">
        <f>_xlfn.WEIBULL.DIST($A53,Q$12,Q$14, TRUE)-SUM(Q$25:Q52)</f>
        <v>4.9594142748077275E-7</v>
      </c>
      <c r="R53" s="24">
        <f>_xlfn.WEIBULL.DIST($A53,R$12,R$14, TRUE)-SUM(R$25:R52)</f>
        <v>7.5913850683395623E-7</v>
      </c>
      <c r="S53" s="24">
        <f>_xlfn.WEIBULL.DIST($A53,S$12,S$14, TRUE)-SUM(S$25:S52)</f>
        <v>1.1382068257903555E-6</v>
      </c>
      <c r="T53" s="24">
        <f>_xlfn.WEIBULL.DIST($A53,T$12,T$14, TRUE)-SUM(T$25:T52)</f>
        <v>1.6737240919884044E-6</v>
      </c>
      <c r="U53" s="24">
        <f>_xlfn.WEIBULL.DIST($A53,U$12,U$14, TRUE)-SUM(U$25:U52)</f>
        <v>2.4166874954545392E-6</v>
      </c>
      <c r="V53" s="24">
        <f>_xlfn.WEIBULL.DIST($A53,V$12,V$14, TRUE)-SUM(V$25:V52)</f>
        <v>3.4300829330202731E-6</v>
      </c>
      <c r="W53" s="24">
        <f>_xlfn.WEIBULL.DIST($A53,W$12,W$14, TRUE)-SUM(W$25:W52)</f>
        <v>4.790438058233093E-6</v>
      </c>
      <c r="X53" s="24">
        <f>_xlfn.WEIBULL.DIST($A53,X$12,X$14, TRUE)-SUM(X$25:X52)</f>
        <v>6.5893065517297345E-6</v>
      </c>
      <c r="Y53" s="24">
        <f>_xlfn.WEIBULL.DIST($A53,Y$12,Y$14, TRUE)-SUM(Y$25:Y52)</f>
        <v>8.934629608714495E-6</v>
      </c>
      <c r="Z53" s="24">
        <f>_xlfn.WEIBULL.DIST($A53,Z$12,Z$14, TRUE)-SUM(Z$25:Z52)</f>
        <v>1.1951921795816389E-5</v>
      </c>
      <c r="AA53" s="24">
        <f>_xlfn.WEIBULL.DIST($A53,AA$12,AA$14, TRUE)-SUM(AA$25:AA52)</f>
        <v>1.5785232024501106E-5</v>
      </c>
      <c r="AB53" s="24">
        <f>_xlfn.WEIBULL.DIST($A53,AB$12,AB$14, TRUE)-SUM(AB$25:AB52)</f>
        <v>2.0597836193680941E-5</v>
      </c>
      <c r="AC53" s="24">
        <f>_xlfn.WEIBULL.DIST($A53,AC$12,AC$14, TRUE)-SUM(AC$25:AC52)</f>
        <v>2.657262568883656E-5</v>
      </c>
      <c r="AD53" s="24">
        <f>_xlfn.WEIBULL.DIST($A53,AD$12,AD$14, TRUE)-SUM(AD$25:AD52)</f>
        <v>3.3912164956406698E-5</v>
      </c>
      <c r="AE53" s="24">
        <f>_xlfn.WEIBULL.DIST($A53,AE$12,AE$14, TRUE)-SUM(AE$25:AE52)</f>
        <v>4.2838401289935213E-5</v>
      </c>
      <c r="AF53" s="24">
        <f>_xlfn.WEIBULL.DIST($A53,AF$12,AF$14, TRUE)-SUM(AF$25:AF52)</f>
        <v>5.3592020277992702E-5</v>
      </c>
      <c r="AG53" s="24">
        <f>_xlfn.WEIBULL.DIST($A53,AG$12,AG$14, TRUE)-SUM(AG$25:AG52)</f>
        <v>6.6431450597925767E-5</v>
      </c>
      <c r="AH53" s="24">
        <f>_xlfn.WEIBULL.DIST($A53,AH$12,AH$14, TRUE)-SUM(AH$25:AH52)</f>
        <v>8.163153154860936E-5</v>
      </c>
      <c r="AI53" s="24">
        <f>_xlfn.WEIBULL.DIST($A53,AI$12,AI$14, TRUE)-SUM(AI$25:AI52)</f>
        <v>9.9481865567407901E-5</v>
      </c>
      <c r="AJ53" s="24">
        <f>_xlfn.WEIBULL.DIST($A53,AJ$12,AJ$14, TRUE)-SUM(AJ$25:AJ52)</f>
        <v>1.2028488566107054E-4</v>
      </c>
      <c r="AK53" s="24">
        <f>_xlfn.WEIBULL.DIST($A53,AK$12,AK$14, TRUE)-SUM(AK$25:AK52)</f>
        <v>1.4435367402543253E-4</v>
      </c>
      <c r="AL53" s="24">
        <f>_xlfn.WEIBULL.DIST($A53,AL$12,AL$14, TRUE)-SUM(AL$25:AL52)</f>
        <v>1.7200957299468023E-4</v>
      </c>
      <c r="AM53" s="24">
        <f>_xlfn.WEIBULL.DIST($A53,AM$12,AM$14, TRUE)-SUM(AM$25:AM52)</f>
        <v>2.0357963283346159E-4</v>
      </c>
      <c r="AN53" s="24">
        <f>_xlfn.WEIBULL.DIST($A53,AN$12,AN$14, TRUE)-SUM(AN$25:AN52)</f>
        <v>2.3939394276106807E-4</v>
      </c>
      <c r="AO53" s="24">
        <f>_xlfn.WEIBULL.DIST($A53,AO$12,AO$14, TRUE)-SUM(AO$25:AO52)</f>
        <v>2.7978289209007468E-4</v>
      </c>
      <c r="AP53" s="24">
        <f>_xlfn.WEIBULL.DIST($A53,AP$12,AP$14, TRUE)-SUM(AP$25:AP52)</f>
        <v>3.2507440756812667E-4</v>
      </c>
      <c r="AQ53" s="24">
        <f>_xlfn.WEIBULL.DIST($A53,AQ$12,AQ$14, TRUE)-SUM(AQ$25:AQ52)</f>
        <v>3.7559121111441218E-4</v>
      </c>
      <c r="AR53" s="24">
        <f>_xlfn.WEIBULL.DIST($A53,AR$12,AR$14, TRUE)-SUM(AR$25:AR52)</f>
        <v>4.3164813929807977E-4</v>
      </c>
      <c r="AS53" s="24">
        <f>_xlfn.WEIBULL.DIST($A53,AS$12,AS$14, TRUE)-SUM(AS$25:AS52)</f>
        <v>4.9354956230762692E-4</v>
      </c>
    </row>
    <row r="54" spans="1:45" x14ac:dyDescent="0.25">
      <c r="A54">
        <v>29</v>
      </c>
      <c r="B54" s="26">
        <v>0</v>
      </c>
      <c r="C54" s="24">
        <f>_xlfn.WEIBULL.DIST(A54,$C$12,$C$14, TRUE)-SUM($C$25:C53)</f>
        <v>5.2884742007819341E-7</v>
      </c>
      <c r="E54" s="24">
        <f>_xlfn.WEIBULL.DIST($A54,E$12,E$14, TRUE)-SUM(E$25:E53)</f>
        <v>6.1771365800211697E-11</v>
      </c>
      <c r="F54" s="24">
        <f>_xlfn.WEIBULL.DIST($A54,F$12,F$14, TRUE)-SUM(F$25:F53)</f>
        <v>1.5034928857460272E-10</v>
      </c>
      <c r="G54" s="24">
        <f>_xlfn.WEIBULL.DIST($A54,G$12,G$14, TRUE)-SUM(G$25:G53)</f>
        <v>3.4739267018579767E-10</v>
      </c>
      <c r="H54" s="24">
        <f>_xlfn.WEIBULL.DIST($A54,H$12,H$14, TRUE)-SUM(H$25:H53)</f>
        <v>7.6495498824158403E-10</v>
      </c>
      <c r="I54" s="24">
        <f>_xlfn.WEIBULL.DIST($A54,I$12,I$14, TRUE)-SUM(I$25:I53)</f>
        <v>1.6109553691023848E-9</v>
      </c>
      <c r="J54" s="24">
        <f>_xlfn.WEIBULL.DIST($A54,J$12,J$14, TRUE)-SUM(J$25:J53)</f>
        <v>3.2550816486676126E-9</v>
      </c>
      <c r="K54" s="24">
        <f>_xlfn.WEIBULL.DIST($A54,K$12,K$14, TRUE)-SUM(K$25:K53)</f>
        <v>6.3291591967384875E-9</v>
      </c>
      <c r="L54" s="24">
        <f>_xlfn.WEIBULL.DIST($A54,L$12,L$14, TRUE)-SUM(L$25:L53)</f>
        <v>1.1874090155572503E-8</v>
      </c>
      <c r="M54" s="24">
        <f>_xlfn.WEIBULL.DIST($A54,M$12,M$14, TRUE)-SUM(M$25:M53)</f>
        <v>2.1547160278245769E-8</v>
      </c>
      <c r="N54" s="24">
        <f>_xlfn.WEIBULL.DIST($A54,N$12,N$14, TRUE)-SUM(N$25:N53)</f>
        <v>3.7904520744369563E-8</v>
      </c>
      <c r="O54" s="24">
        <f>_xlfn.WEIBULL.DIST($A54,O$12,O$14, TRUE)-SUM(O$25:O53)</f>
        <v>6.4773694297137752E-8</v>
      </c>
      <c r="P54" s="24">
        <f>_xlfn.WEIBULL.DIST($A54,P$12,P$14, TRUE)-SUM(P$25:P53)</f>
        <v>1.0772978231710084E-7</v>
      </c>
      <c r="Q54" s="24">
        <f>_xlfn.WEIBULL.DIST($A54,Q$12,Q$14, TRUE)-SUM(Q$25:Q53)</f>
        <v>1.7468652713237276E-7</v>
      </c>
      <c r="R54" s="24">
        <f>_xlfn.WEIBULL.DIST($A54,R$12,R$14, TRUE)-SUM(R$25:R53)</f>
        <v>2.7660949963870252E-7</v>
      </c>
      <c r="S54" s="24">
        <f>_xlfn.WEIBULL.DIST($A54,S$12,S$14, TRUE)-SUM(S$25:S53)</f>
        <v>4.2835353408765542E-7</v>
      </c>
      <c r="T54" s="24">
        <f>_xlfn.WEIBULL.DIST($A54,T$12,T$14, TRUE)-SUM(T$25:T53)</f>
        <v>6.4962040280391875E-7</v>
      </c>
      <c r="U54" s="24">
        <f>_xlfn.WEIBULL.DIST($A54,U$12,U$14, TRUE)-SUM(U$25:U53)</f>
        <v>9.6602594612527071E-7</v>
      </c>
      <c r="V54" s="24">
        <f>_xlfn.WEIBULL.DIST($A54,V$12,V$14, TRUE)-SUM(V$25:V53)</f>
        <v>1.4102588906661495E-6</v>
      </c>
      <c r="W54" s="24">
        <f>_xlfn.WEIBULL.DIST($A54,W$12,W$14, TRUE)-SUM(W$25:W53)</f>
        <v>2.0233068861452708E-6</v>
      </c>
      <c r="X54" s="24">
        <f>_xlfn.WEIBULL.DIST($A54,X$12,X$14, TRUE)-SUM(X$25:X53)</f>
        <v>2.8557192931488729E-6</v>
      </c>
      <c r="Y54" s="24">
        <f>_xlfn.WEIBULL.DIST($A54,Y$12,Y$14, TRUE)-SUM(Y$25:Y53)</f>
        <v>3.9688714088548238E-6</v>
      </c>
      <c r="Z54" s="24">
        <f>_xlfn.WEIBULL.DIST($A54,Z$12,Z$14, TRUE)-SUM(Z$25:Z53)</f>
        <v>5.4361914118006283E-6</v>
      </c>
      <c r="AA54" s="24">
        <f>_xlfn.WEIBULL.DIST($A54,AA$12,AA$14, TRUE)-SUM(AA$25:AA53)</f>
        <v>7.3443095847114392E-6</v>
      </c>
      <c r="AB54" s="24">
        <f>_xlfn.WEIBULL.DIST($A54,AB$12,AB$14, TRUE)-SUM(AB$25:AB53)</f>
        <v>9.7940894233650155E-6</v>
      </c>
      <c r="AC54" s="24">
        <f>_xlfn.WEIBULL.DIST($A54,AC$12,AC$14, TRUE)-SUM(AC$25:AC53)</f>
        <v>1.2901502054241121E-5</v>
      </c>
      <c r="AD54" s="24">
        <f>_xlfn.WEIBULL.DIST($A54,AD$12,AD$14, TRUE)-SUM(AD$25:AD53)</f>
        <v>1.6798308826726505E-5</v>
      </c>
      <c r="AE54" s="24">
        <f>_xlfn.WEIBULL.DIST($A54,AE$12,AE$14, TRUE)-SUM(AE$25:AE53)</f>
        <v>2.1632521833403473E-5</v>
      </c>
      <c r="AF54" s="24">
        <f>_xlfn.WEIBULL.DIST($A54,AF$12,AF$14, TRUE)-SUM(AF$25:AF53)</f>
        <v>2.7568618134243827E-5</v>
      </c>
      <c r="AG54" s="24">
        <f>_xlfn.WEIBULL.DIST($A54,AG$12,AG$14, TRUE)-SUM(AG$25:AG53)</f>
        <v>3.4787490325483006E-5</v>
      </c>
      <c r="AH54" s="24">
        <f>_xlfn.WEIBULL.DIST($A54,AH$12,AH$14, TRUE)-SUM(AH$25:AH53)</f>
        <v>4.3486123443958746E-5</v>
      </c>
      <c r="AI54" s="24">
        <f>_xlfn.WEIBULL.DIST($A54,AI$12,AI$14, TRUE)-SUM(AI$25:AI53)</f>
        <v>5.3876995703805441E-5</v>
      </c>
      <c r="AJ54" s="24">
        <f>_xlfn.WEIBULL.DIST($A54,AJ$12,AJ$14, TRUE)-SUM(AJ$25:AJ53)</f>
        <v>6.6187207913182E-5</v>
      </c>
      <c r="AK54" s="24">
        <f>_xlfn.WEIBULL.DIST($A54,AK$12,AK$14, TRUE)-SUM(AK$25:AK53)</f>
        <v>8.0657353333069004E-5</v>
      </c>
      <c r="AL54" s="24">
        <f>_xlfn.WEIBULL.DIST($A54,AL$12,AL$14, TRUE)-SUM(AL$25:AL53)</f>
        <v>9.7540145987062843E-5</v>
      </c>
      <c r="AM54" s="24">
        <f>_xlfn.WEIBULL.DIST($A54,AM$12,AM$14, TRUE)-SUM(AM$25:AM53)</f>
        <v>1.1709883083788064E-4</v>
      </c>
      <c r="AN54" s="24">
        <f>_xlfn.WEIBULL.DIST($A54,AN$12,AN$14, TRUE)-SUM(AN$25:AN53)</f>
        <v>1.396054036917338E-4</v>
      </c>
      <c r="AO54" s="24">
        <f>_xlfn.WEIBULL.DIST($A54,AO$12,AO$14, TRUE)-SUM(AO$25:AO53)</f>
        <v>1.6533867208912145E-4</v>
      </c>
      <c r="AP54" s="24">
        <f>_xlfn.WEIBULL.DIST($A54,AP$12,AP$14, TRUE)-SUM(AP$25:AP53)</f>
        <v>1.9458219079826478E-4</v>
      </c>
      <c r="AQ54" s="24">
        <f>_xlfn.WEIBULL.DIST($A54,AQ$12,AQ$14, TRUE)-SUM(AQ$25:AQ53)</f>
        <v>2.276221068344686E-4</v>
      </c>
      <c r="AR54" s="24">
        <f>_xlfn.WEIBULL.DIST($A54,AR$12,AR$14, TRUE)-SUM(AR$25:AR53)</f>
        <v>2.6474494926864711E-4</v>
      </c>
      <c r="AS54" s="24">
        <f>_xlfn.WEIBULL.DIST($A54,AS$12,AS$14, TRUE)-SUM(AS$25:AS53)</f>
        <v>3.0623539853358306E-4</v>
      </c>
    </row>
    <row r="55" spans="1:45" x14ac:dyDescent="0.25">
      <c r="A55">
        <v>30</v>
      </c>
      <c r="B55" s="26">
        <v>0</v>
      </c>
      <c r="C55" s="24">
        <f>_xlfn.WEIBULL.DIST(A55,$C$12,$C$14, TRUE)-SUM($C$25:C54)</f>
        <v>1.9484086266619016E-7</v>
      </c>
      <c r="E55" s="24">
        <f>_xlfn.WEIBULL.DIST($A55,E$12,E$14, TRUE)-SUM(E$25:E54)</f>
        <v>1.1496137375388571E-11</v>
      </c>
      <c r="F55" s="24">
        <f>_xlfn.WEIBULL.DIST($A55,F$12,F$14, TRUE)-SUM(F$25:F54)</f>
        <v>2.9900748543809641E-11</v>
      </c>
      <c r="G55" s="24">
        <f>_xlfn.WEIBULL.DIST($A55,G$12,G$14, TRUE)-SUM(G$25:G54)</f>
        <v>7.3549388801552595E-11</v>
      </c>
      <c r="H55" s="24">
        <f>_xlfn.WEIBULL.DIST($A55,H$12,H$14, TRUE)-SUM(H$25:H54)</f>
        <v>1.7181300826507595E-10</v>
      </c>
      <c r="I55" s="24">
        <f>_xlfn.WEIBULL.DIST($A55,I$12,I$14, TRUE)-SUM(I$25:I54)</f>
        <v>3.826126082628889E-10</v>
      </c>
      <c r="J55" s="24">
        <f>_xlfn.WEIBULL.DIST($A55,J$12,J$14, TRUE)-SUM(J$25:J54)</f>
        <v>8.1505735494147302E-10</v>
      </c>
      <c r="K55" s="24">
        <f>_xlfn.WEIBULL.DIST($A55,K$12,K$14, TRUE)-SUM(K$25:K54)</f>
        <v>1.6661330093370452E-9</v>
      </c>
      <c r="L55" s="24">
        <f>_xlfn.WEIBULL.DIST($A55,L$12,L$14, TRUE)-SUM(L$25:L54)</f>
        <v>3.2777224268087934E-9</v>
      </c>
      <c r="M55" s="24">
        <f>_xlfn.WEIBULL.DIST($A55,M$12,M$14, TRUE)-SUM(M$25:M54)</f>
        <v>6.2218250551637766E-9</v>
      </c>
      <c r="N55" s="24">
        <f>_xlfn.WEIBULL.DIST($A55,N$12,N$14, TRUE)-SUM(N$25:N54)</f>
        <v>1.1423332058058122E-8</v>
      </c>
      <c r="O55" s="24">
        <f>_xlfn.WEIBULL.DIST($A55,O$12,O$14, TRUE)-SUM(O$25:O54)</f>
        <v>2.0330929939582632E-8</v>
      </c>
      <c r="P55" s="24">
        <f>_xlfn.WEIBULL.DIST($A55,P$12,P$14, TRUE)-SUM(P$25:P54)</f>
        <v>3.5147406207691745E-8</v>
      </c>
      <c r="Q55" s="24">
        <f>_xlfn.WEIBULL.DIST($A55,Q$12,Q$14, TRUE)-SUM(Q$25:Q54)</f>
        <v>5.9130647600547093E-8</v>
      </c>
      <c r="R55" s="24">
        <f>_xlfn.WEIBULL.DIST($A55,R$12,R$14, TRUE)-SUM(R$25:R54)</f>
        <v>9.6975765639939482E-8</v>
      </c>
      <c r="S55" s="24">
        <f>_xlfn.WEIBULL.DIST($A55,S$12,S$14, TRUE)-SUM(S$25:S54)</f>
        <v>1.5528698116273887E-7</v>
      </c>
      <c r="T55" s="24">
        <f>_xlfn.WEIBULL.DIST($A55,T$12,T$14, TRUE)-SUM(T$25:T54)</f>
        <v>2.4314510838063796E-7</v>
      </c>
      <c r="U55" s="24">
        <f>_xlfn.WEIBULL.DIST($A55,U$12,U$14, TRUE)-SUM(U$25:U54)</f>
        <v>3.7277280162673065E-7</v>
      </c>
      <c r="V55" s="24">
        <f>_xlfn.WEIBULL.DIST($A55,V$12,V$14, TRUE)-SUM(V$25:V54)</f>
        <v>5.602953091488061E-7</v>
      </c>
      <c r="W55" s="24">
        <f>_xlfn.WEIBULL.DIST($A55,W$12,W$14, TRUE)-SUM(W$25:W54)</f>
        <v>8.2658955469216977E-7</v>
      </c>
      <c r="X55" s="24">
        <f>_xlfn.WEIBULL.DIST($A55,X$12,X$14, TRUE)-SUM(X$25:X54)</f>
        <v>1.1982092529283506E-6</v>
      </c>
      <c r="Y55" s="24">
        <f>_xlfn.WEIBULL.DIST($A55,Y$12,Y$14, TRUE)-SUM(Y$25:Y54)</f>
        <v>1.7083687456898033E-6</v>
      </c>
      <c r="Z55" s="24">
        <f>_xlfn.WEIBULL.DIST($A55,Z$12,Z$14, TRUE)-SUM(Z$25:Z54)</f>
        <v>2.3979636729620779E-6</v>
      </c>
      <c r="AA55" s="24">
        <f>_xlfn.WEIBULL.DIST($A55,AA$12,AA$14, TRUE)-SUM(AA$25:AA54)</f>
        <v>3.3166027387787622E-6</v>
      </c>
      <c r="AB55" s="24">
        <f>_xlfn.WEIBULL.DIST($A55,AB$12,AB$14, TRUE)-SUM(AB$25:AB54)</f>
        <v>4.5236219415878409E-6</v>
      </c>
      <c r="AC55" s="24">
        <f>_xlfn.WEIBULL.DIST($A55,AC$12,AC$14, TRUE)-SUM(AC$25:AC54)</f>
        <v>6.0890508960520506E-6</v>
      </c>
      <c r="AD55" s="24">
        <f>_xlfn.WEIBULL.DIST($A55,AD$12,AD$14, TRUE)-SUM(AD$25:AD54)</f>
        <v>8.0945003714250063E-6</v>
      </c>
      <c r="AE55" s="24">
        <f>_xlfn.WEIBULL.DIST($A55,AE$12,AE$14, TRUE)-SUM(AE$25:AE54)</f>
        <v>1.0633940929150043E-5</v>
      </c>
      <c r="AF55" s="24">
        <f>_xlfn.WEIBULL.DIST($A55,AF$12,AF$14, TRUE)-SUM(AF$25:AF54)</f>
        <v>1.3814344519857968E-5</v>
      </c>
      <c r="AG55" s="24">
        <f>_xlfn.WEIBULL.DIST($A55,AG$12,AG$14, TRUE)-SUM(AG$25:AG54)</f>
        <v>1.7756163966931027E-5</v>
      </c>
      <c r="AH55" s="24">
        <f>_xlfn.WEIBULL.DIST($A55,AH$12,AH$14, TRUE)-SUM(AH$25:AH54)</f>
        <v>2.2593629254830105E-5</v>
      </c>
      <c r="AI55" s="24">
        <f>_xlfn.WEIBULL.DIST($A55,AI$12,AI$14, TRUE)-SUM(AI$25:AI54)</f>
        <v>2.8474844261605625E-5</v>
      </c>
      <c r="AJ55" s="24">
        <f>_xlfn.WEIBULL.DIST($A55,AJ$12,AJ$14, TRUE)-SUM(AJ$25:AJ54)</f>
        <v>3.5561672774298003E-5</v>
      </c>
      <c r="AK55" s="24">
        <f>_xlfn.WEIBULL.DIST($A55,AK$12,AK$14, TRUE)-SUM(AK$25:AK54)</f>
        <v>4.4029408096113443E-5</v>
      </c>
      <c r="AL55" s="24">
        <f>_xlfn.WEIBULL.DIST($A55,AL$12,AL$14, TRUE)-SUM(AL$25:AL54)</f>
        <v>5.4066226051863175E-5</v>
      </c>
      <c r="AM55" s="24">
        <f>_xlfn.WEIBULL.DIST($A55,AM$12,AM$14, TRUE)-SUM(AM$25:AM54)</f>
        <v>6.5872426523005956E-5</v>
      </c>
      <c r="AN55" s="24">
        <f>_xlfn.WEIBULL.DIST($A55,AN$12,AN$14, TRUE)-SUM(AN$25:AN54)</f>
        <v>7.9659473608550968E-5</v>
      </c>
      <c r="AO55" s="24">
        <f>_xlfn.WEIBULL.DIST($A55,AO$12,AO$14, TRUE)-SUM(AO$25:AO54)</f>
        <v>9.564884897450554E-5</v>
      </c>
      <c r="AP55" s="24">
        <f>_xlfn.WEIBULL.DIST($A55,AP$12,AP$14, TRUE)-SUM(AP$25:AP54)</f>
        <v>1.1407073679359225E-4</v>
      </c>
      <c r="AQ55" s="24">
        <f>_xlfn.WEIBULL.DIST($A55,AQ$12,AQ$14, TRUE)-SUM(AQ$25:AQ54)</f>
        <v>1.351625618288832E-4</v>
      </c>
      <c r="AR55" s="24">
        <f>_xlfn.WEIBULL.DIST($A55,AR$12,AR$14, TRUE)-SUM(AR$25:AR54)</f>
        <v>1.5916740462307288E-4</v>
      </c>
      <c r="AS55" s="24">
        <f>_xlfn.WEIBULL.DIST($A55,AS$12,AS$14, TRUE)-SUM(AS$25:AS54)</f>
        <v>1.8633231941256323E-4</v>
      </c>
    </row>
    <row r="56" spans="1:45" x14ac:dyDescent="0.25">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c r="AQ56" s="24"/>
      <c r="AR56" s="24"/>
      <c r="AS56" s="24"/>
    </row>
    <row r="57" spans="1:45" x14ac:dyDescent="0.25">
      <c r="C57" s="25">
        <f>(($B27+$B26)/2)*(C27)*$C$3</f>
        <v>0</v>
      </c>
      <c r="D57" s="25"/>
      <c r="E57" s="25">
        <f t="shared" ref="E57:AS57" si="6">(($B27+$B26)/2)*(E27)*$C$3</f>
        <v>0</v>
      </c>
      <c r="F57" s="25">
        <f t="shared" si="6"/>
        <v>0</v>
      </c>
      <c r="G57" s="25">
        <f t="shared" si="6"/>
        <v>0</v>
      </c>
      <c r="H57" s="25">
        <f t="shared" si="6"/>
        <v>0</v>
      </c>
      <c r="I57" s="25">
        <f t="shared" si="6"/>
        <v>0</v>
      </c>
      <c r="J57" s="25">
        <f t="shared" si="6"/>
        <v>0</v>
      </c>
      <c r="K57" s="25">
        <f t="shared" si="6"/>
        <v>0</v>
      </c>
      <c r="L57" s="25">
        <f t="shared" si="6"/>
        <v>0</v>
      </c>
      <c r="M57" s="25">
        <f t="shared" si="6"/>
        <v>0</v>
      </c>
      <c r="N57" s="25">
        <f t="shared" si="6"/>
        <v>0</v>
      </c>
      <c r="O57" s="25">
        <f t="shared" si="6"/>
        <v>0</v>
      </c>
      <c r="P57" s="25">
        <f t="shared" si="6"/>
        <v>0</v>
      </c>
      <c r="Q57" s="25">
        <f t="shared" si="6"/>
        <v>0</v>
      </c>
      <c r="R57" s="25">
        <f t="shared" si="6"/>
        <v>0</v>
      </c>
      <c r="S57" s="25">
        <f t="shared" si="6"/>
        <v>0</v>
      </c>
      <c r="T57" s="25">
        <f t="shared" si="6"/>
        <v>0</v>
      </c>
      <c r="U57" s="25">
        <f t="shared" si="6"/>
        <v>0</v>
      </c>
      <c r="V57" s="25">
        <f t="shared" si="6"/>
        <v>0</v>
      </c>
      <c r="W57" s="25">
        <f t="shared" si="6"/>
        <v>0</v>
      </c>
      <c r="X57" s="25">
        <f t="shared" si="6"/>
        <v>0</v>
      </c>
      <c r="Y57" s="25">
        <f t="shared" si="6"/>
        <v>0</v>
      </c>
      <c r="Z57" s="25">
        <f t="shared" si="6"/>
        <v>0</v>
      </c>
      <c r="AA57" s="25">
        <f t="shared" si="6"/>
        <v>0</v>
      </c>
      <c r="AB57" s="25">
        <f t="shared" si="6"/>
        <v>0</v>
      </c>
      <c r="AC57" s="25">
        <f t="shared" si="6"/>
        <v>0</v>
      </c>
      <c r="AD57" s="25">
        <f t="shared" si="6"/>
        <v>0</v>
      </c>
      <c r="AE57" s="25">
        <f t="shared" si="6"/>
        <v>0</v>
      </c>
      <c r="AF57" s="25">
        <f t="shared" si="6"/>
        <v>0</v>
      </c>
      <c r="AG57" s="25">
        <f t="shared" si="6"/>
        <v>0</v>
      </c>
      <c r="AH57" s="25">
        <f t="shared" si="6"/>
        <v>0</v>
      </c>
      <c r="AI57" s="25">
        <f t="shared" si="6"/>
        <v>0</v>
      </c>
      <c r="AJ57" s="25">
        <f t="shared" si="6"/>
        <v>0</v>
      </c>
      <c r="AK57" s="25">
        <f t="shared" si="6"/>
        <v>0</v>
      </c>
      <c r="AL57" s="25">
        <f t="shared" si="6"/>
        <v>0</v>
      </c>
      <c r="AM57" s="25">
        <f t="shared" si="6"/>
        <v>0</v>
      </c>
      <c r="AN57" s="25">
        <f t="shared" si="6"/>
        <v>0</v>
      </c>
      <c r="AO57" s="25">
        <f t="shared" si="6"/>
        <v>0</v>
      </c>
      <c r="AP57" s="25">
        <f t="shared" si="6"/>
        <v>0</v>
      </c>
      <c r="AQ57" s="25">
        <f t="shared" si="6"/>
        <v>0</v>
      </c>
      <c r="AR57" s="25">
        <f t="shared" si="6"/>
        <v>0</v>
      </c>
      <c r="AS57" s="25">
        <f t="shared" si="6"/>
        <v>0</v>
      </c>
    </row>
    <row r="58" spans="1:45" x14ac:dyDescent="0.25">
      <c r="C58" s="25">
        <f t="shared" ref="C58:C85" si="7">((B28+B27)/2)*(C28)*$C$3</f>
        <v>16375.984559126067</v>
      </c>
      <c r="E58" s="25">
        <f t="shared" ref="E58:AS64" si="8">(($B28+$B27)/2)*(E28)*$C$3</f>
        <v>25243.821524589956</v>
      </c>
      <c r="F58" s="25">
        <f t="shared" si="8"/>
        <v>24444.588109377695</v>
      </c>
      <c r="G58" s="25">
        <f t="shared" si="8"/>
        <v>23678.872867354301</v>
      </c>
      <c r="H58" s="25">
        <f t="shared" si="8"/>
        <v>22945.149216402529</v>
      </c>
      <c r="I58" s="25">
        <f t="shared" si="8"/>
        <v>22241.939815798636</v>
      </c>
      <c r="J58" s="25">
        <f t="shared" si="8"/>
        <v>21567.820621391005</v>
      </c>
      <c r="K58" s="25">
        <f t="shared" si="8"/>
        <v>20921.423388780018</v>
      </c>
      <c r="L58" s="25">
        <f t="shared" si="8"/>
        <v>20301.436964222707</v>
      </c>
      <c r="M58" s="25">
        <f t="shared" si="8"/>
        <v>19706.607635872424</v>
      </c>
      <c r="N58" s="25">
        <f t="shared" si="8"/>
        <v>19135.738763830643</v>
      </c>
      <c r="O58" s="25">
        <f t="shared" si="8"/>
        <v>18587.689863819145</v>
      </c>
      <c r="P58" s="25">
        <f t="shared" si="8"/>
        <v>18061.375284051923</v>
      </c>
      <c r="Q58" s="25">
        <f t="shared" si="8"/>
        <v>17555.762586466793</v>
      </c>
      <c r="R58" s="25">
        <f t="shared" si="8"/>
        <v>17069.870720554376</v>
      </c>
      <c r="S58" s="25">
        <f t="shared" si="8"/>
        <v>16602.768059540416</v>
      </c>
      <c r="T58" s="25">
        <f t="shared" si="8"/>
        <v>16153.570353783412</v>
      </c>
      <c r="U58" s="25">
        <f t="shared" si="8"/>
        <v>15721.438644255351</v>
      </c>
      <c r="V58" s="25">
        <f t="shared" si="8"/>
        <v>15305.577169326394</v>
      </c>
      <c r="W58" s="25">
        <f t="shared" si="8"/>
        <v>14905.231290323827</v>
      </c>
      <c r="X58" s="25">
        <f t="shared" si="8"/>
        <v>14519.685455121424</v>
      </c>
      <c r="Y58" s="25">
        <f t="shared" si="8"/>
        <v>14148.26121404368</v>
      </c>
      <c r="Z58" s="25">
        <f t="shared" si="8"/>
        <v>13790.315298403208</v>
      </c>
      <c r="AA58" s="25">
        <f t="shared" si="8"/>
        <v>13445.237768836852</v>
      </c>
      <c r="AB58" s="25">
        <f t="shared" si="8"/>
        <v>13112.450238111447</v>
      </c>
      <c r="AC58" s="25">
        <f t="shared" si="8"/>
        <v>12791.404171106569</v>
      </c>
      <c r="AD58" s="25">
        <f t="shared" si="8"/>
        <v>12481.579263148287</v>
      </c>
      <c r="AE58" s="25">
        <f t="shared" si="8"/>
        <v>12182.481896679139</v>
      </c>
      <c r="AF58" s="25">
        <f t="shared" si="8"/>
        <v>11893.643675341333</v>
      </c>
      <c r="AG58" s="25">
        <f t="shared" si="8"/>
        <v>11614.620033864065</v>
      </c>
      <c r="AH58" s="25">
        <f t="shared" si="8"/>
        <v>11344.988921640303</v>
      </c>
      <c r="AI58" s="25">
        <f t="shared" si="8"/>
        <v>11084.349557515818</v>
      </c>
      <c r="AJ58" s="25">
        <f t="shared" si="8"/>
        <v>10832.321253064532</v>
      </c>
      <c r="AK58" s="25">
        <f t="shared" si="8"/>
        <v>10588.542301466296</v>
      </c>
      <c r="AL58" s="25">
        <f t="shared" si="8"/>
        <v>10352.668929015865</v>
      </c>
      <c r="AM58" s="25">
        <f t="shared" si="8"/>
        <v>10124.374306260281</v>
      </c>
      <c r="AN58" s="25">
        <f t="shared" si="8"/>
        <v>9903.3476157731857</v>
      </c>
      <c r="AO58" s="25">
        <f t="shared" si="8"/>
        <v>9689.2931736186365</v>
      </c>
      <c r="AP58" s="25">
        <f t="shared" si="8"/>
        <v>9481.9296016254993</v>
      </c>
      <c r="AQ58" s="25">
        <f t="shared" si="8"/>
        <v>9280.9890476805122</v>
      </c>
      <c r="AR58" s="25">
        <f t="shared" si="8"/>
        <v>9086.2164513473272</v>
      </c>
      <c r="AS58" s="25">
        <f t="shared" si="8"/>
        <v>8897.3688522270622</v>
      </c>
    </row>
    <row r="59" spans="1:45" x14ac:dyDescent="0.25">
      <c r="C59" s="25">
        <f t="shared" si="7"/>
        <v>85918.427197514262</v>
      </c>
      <c r="E59" s="25">
        <f t="shared" si="8"/>
        <v>123414.97340680708</v>
      </c>
      <c r="F59" s="25">
        <f t="shared" si="8"/>
        <v>120330.03267852553</v>
      </c>
      <c r="G59" s="25">
        <f t="shared" si="8"/>
        <v>117317.22160654177</v>
      </c>
      <c r="H59" s="25">
        <f t="shared" si="8"/>
        <v>114378.52299279948</v>
      </c>
      <c r="I59" s="25">
        <f t="shared" si="8"/>
        <v>111515.16767089824</v>
      </c>
      <c r="J59" s="25">
        <f t="shared" si="8"/>
        <v>108727.76035685941</v>
      </c>
      <c r="K59" s="25">
        <f t="shared" si="8"/>
        <v>106016.38693145513</v>
      </c>
      <c r="L59" s="25">
        <f t="shared" si="8"/>
        <v>103380.70577396976</v>
      </c>
      <c r="M59" s="25">
        <f t="shared" si="8"/>
        <v>100820.02541519565</v>
      </c>
      <c r="N59" s="25">
        <f t="shared" si="8"/>
        <v>98333.370467487592</v>
      </c>
      <c r="O59" s="25">
        <f t="shared" si="8"/>
        <v>95919.537518537356</v>
      </c>
      <c r="P59" s="25">
        <f t="shared" si="8"/>
        <v>93577.142439476214</v>
      </c>
      <c r="Q59" s="25">
        <f t="shared" si="8"/>
        <v>91304.660353258296</v>
      </c>
      <c r="R59" s="25">
        <f t="shared" si="8"/>
        <v>89100.459332362996</v>
      </c>
      <c r="S59" s="25">
        <f t="shared" si="8"/>
        <v>86962.828742325335</v>
      </c>
      <c r="T59" s="25">
        <f t="shared" si="8"/>
        <v>84890.003016322982</v>
      </c>
      <c r="U59" s="25">
        <f t="shared" si="8"/>
        <v>82880.181533251962</v>
      </c>
      <c r="V59" s="25">
        <f t="shared" si="8"/>
        <v>80931.545174905565</v>
      </c>
      <c r="W59" s="25">
        <f t="shared" si="8"/>
        <v>79042.270054848137</v>
      </c>
      <c r="X59" s="25">
        <f t="shared" si="8"/>
        <v>77210.538840433408</v>
      </c>
      <c r="Y59" s="25">
        <f t="shared" si="8"/>
        <v>75434.550028479498</v>
      </c>
      <c r="Z59" s="25">
        <f t="shared" si="8"/>
        <v>73712.525482936413</v>
      </c>
      <c r="AA59" s="25">
        <f t="shared" si="8"/>
        <v>72042.716498217225</v>
      </c>
      <c r="AB59" s="25">
        <f t="shared" si="8"/>
        <v>70423.408613635373</v>
      </c>
      <c r="AC59" s="25">
        <f t="shared" si="8"/>
        <v>68852.925371664503</v>
      </c>
      <c r="AD59" s="25">
        <f t="shared" si="8"/>
        <v>67329.631184735379</v>
      </c>
      <c r="AE59" s="25">
        <f t="shared" si="8"/>
        <v>65851.933451306861</v>
      </c>
      <c r="AF59" s="25">
        <f t="shared" si="8"/>
        <v>64418.284041427272</v>
      </c>
      <c r="AG59" s="25">
        <f t="shared" si="8"/>
        <v>63027.180254434206</v>
      </c>
      <c r="AH59" s="25">
        <f t="shared" si="8"/>
        <v>61677.165336392813</v>
      </c>
      <c r="AI59" s="25">
        <f t="shared" si="8"/>
        <v>60366.82863199323</v>
      </c>
      <c r="AJ59" s="25">
        <f t="shared" si="8"/>
        <v>59094.805434593145</v>
      </c>
      <c r="AK59" s="25">
        <f t="shared" si="8"/>
        <v>57859.776588640932</v>
      </c>
      <c r="AL59" s="25">
        <f t="shared" si="8"/>
        <v>56660.467890620988</v>
      </c>
      <c r="AM59" s="25">
        <f t="shared" si="8"/>
        <v>55495.649327729232</v>
      </c>
      <c r="AN59" s="25">
        <f t="shared" si="8"/>
        <v>54364.134187547796</v>
      </c>
      <c r="AO59" s="25">
        <f t="shared" si="8"/>
        <v>53264.778066901439</v>
      </c>
      <c r="AP59" s="25">
        <f t="shared" si="8"/>
        <v>52196.477803721711</v>
      </c>
      <c r="AQ59" s="25">
        <f t="shared" si="8"/>
        <v>51158.170352016336</v>
      </c>
      <c r="AR59" s="25">
        <f t="shared" si="8"/>
        <v>50148.831616848292</v>
      </c>
      <c r="AS59" s="25">
        <f t="shared" si="8"/>
        <v>49167.475263497909</v>
      </c>
    </row>
    <row r="60" spans="1:45" x14ac:dyDescent="0.25">
      <c r="C60" s="25">
        <f t="shared" si="7"/>
        <v>229229.79379589486</v>
      </c>
      <c r="E60" s="25">
        <f t="shared" si="8"/>
        <v>299684.45952657552</v>
      </c>
      <c r="F60" s="25">
        <f t="shared" si="8"/>
        <v>294877.64177291153</v>
      </c>
      <c r="G60" s="25">
        <f t="shared" si="8"/>
        <v>289984.98748574586</v>
      </c>
      <c r="H60" s="25">
        <f t="shared" si="8"/>
        <v>285033.16213946824</v>
      </c>
      <c r="I60" s="25">
        <f t="shared" si="8"/>
        <v>280045.40029077342</v>
      </c>
      <c r="J60" s="25">
        <f t="shared" si="8"/>
        <v>275041.87825913785</v>
      </c>
      <c r="K60" s="25">
        <f t="shared" si="8"/>
        <v>270040.05262284703</v>
      </c>
      <c r="L60" s="25">
        <f t="shared" si="8"/>
        <v>265054.9662602829</v>
      </c>
      <c r="M60" s="25">
        <f t="shared" si="8"/>
        <v>260099.52399653295</v>
      </c>
      <c r="N60" s="25">
        <f t="shared" si="8"/>
        <v>255184.74008354338</v>
      </c>
      <c r="O60" s="25">
        <f t="shared" si="8"/>
        <v>250319.95979508149</v>
      </c>
      <c r="P60" s="25">
        <f t="shared" si="8"/>
        <v>245513.05739115161</v>
      </c>
      <c r="Q60" s="25">
        <f t="shared" si="8"/>
        <v>240770.61262646643</v>
      </c>
      <c r="R60" s="25">
        <f t="shared" si="8"/>
        <v>236098.06786355874</v>
      </c>
      <c r="S60" s="25">
        <f t="shared" si="8"/>
        <v>231499.8677171602</v>
      </c>
      <c r="T60" s="25">
        <f t="shared" si="8"/>
        <v>226979.58301278329</v>
      </c>
      <c r="U60" s="25">
        <f t="shared" si="8"/>
        <v>222540.02069608914</v>
      </c>
      <c r="V60" s="25">
        <f t="shared" si="8"/>
        <v>218183.32118554646</v>
      </c>
      <c r="W60" s="25">
        <f t="shared" si="8"/>
        <v>213911.04452236352</v>
      </c>
      <c r="X60" s="25">
        <f t="shared" si="8"/>
        <v>209724.24654070422</v>
      </c>
      <c r="Y60" s="25">
        <f t="shared" si="8"/>
        <v>205623.54615901897</v>
      </c>
      <c r="Z60" s="25">
        <f t="shared" si="8"/>
        <v>201609.18478041966</v>
      </c>
      <c r="AA60" s="25">
        <f t="shared" si="8"/>
        <v>197681.07868657415</v>
      </c>
      <c r="AB60" s="25">
        <f t="shared" si="8"/>
        <v>193838.86521534942</v>
      </c>
      <c r="AC60" s="25">
        <f t="shared" si="8"/>
        <v>190081.94342705252</v>
      </c>
      <c r="AD60" s="25">
        <f t="shared" si="8"/>
        <v>186409.50988706347</v>
      </c>
      <c r="AE60" s="25">
        <f t="shared" si="8"/>
        <v>182820.59012337422</v>
      </c>
      <c r="AF60" s="25">
        <f t="shared" si="8"/>
        <v>179314.06625542417</v>
      </c>
      <c r="AG60" s="25">
        <f t="shared" si="8"/>
        <v>175888.70123503957</v>
      </c>
      <c r="AH60" s="25">
        <f t="shared" si="8"/>
        <v>172543.16009068405</v>
      </c>
      <c r="AI60" s="25">
        <f t="shared" si="8"/>
        <v>169276.02852198624</v>
      </c>
      <c r="AJ60" s="25">
        <f t="shared" si="8"/>
        <v>166085.82915215736</v>
      </c>
      <c r="AK60" s="25">
        <f t="shared" si="8"/>
        <v>162971.03571089922</v>
      </c>
      <c r="AL60" s="25">
        <f t="shared" si="8"/>
        <v>159930.08538932176</v>
      </c>
      <c r="AM60" s="25">
        <f t="shared" si="8"/>
        <v>156961.38958078338</v>
      </c>
      <c r="AN60" s="25">
        <f t="shared" si="8"/>
        <v>154063.34319707967</v>
      </c>
      <c r="AO60" s="25">
        <f t="shared" si="8"/>
        <v>151234.33272771482</v>
      </c>
      <c r="AP60" s="25">
        <f t="shared" si="8"/>
        <v>148472.74319073305</v>
      </c>
      <c r="AQ60" s="25">
        <f t="shared" si="8"/>
        <v>145776.96410654887</v>
      </c>
      <c r="AR60" s="25">
        <f t="shared" si="8"/>
        <v>143145.39461111467</v>
      </c>
      <c r="AS60" s="25">
        <f t="shared" si="8"/>
        <v>140576.4478113825</v>
      </c>
    </row>
    <row r="61" spans="1:45" x14ac:dyDescent="0.25">
      <c r="C61" s="25">
        <f t="shared" si="7"/>
        <v>446430.84376417048</v>
      </c>
      <c r="E61" s="25">
        <f t="shared" si="8"/>
        <v>518843.74649858038</v>
      </c>
      <c r="F61" s="25">
        <f t="shared" si="8"/>
        <v>516390.87544161791</v>
      </c>
      <c r="G61" s="25">
        <f t="shared" si="8"/>
        <v>513327.68964939797</v>
      </c>
      <c r="H61" s="25">
        <f t="shared" si="8"/>
        <v>509725.13921839284</v>
      </c>
      <c r="I61" s="25">
        <f t="shared" si="8"/>
        <v>505648.39105772716</v>
      </c>
      <c r="J61" s="25">
        <f t="shared" si="8"/>
        <v>501157.09930923587</v>
      </c>
      <c r="K61" s="25">
        <f t="shared" si="8"/>
        <v>496305.70690566953</v>
      </c>
      <c r="L61" s="25">
        <f t="shared" si="8"/>
        <v>491143.76444857439</v>
      </c>
      <c r="M61" s="25">
        <f t="shared" si="8"/>
        <v>485716.2558775103</v>
      </c>
      <c r="N61" s="25">
        <f t="shared" si="8"/>
        <v>480063.92304565822</v>
      </c>
      <c r="O61" s="25">
        <f t="shared" si="8"/>
        <v>474223.58342341642</v>
      </c>
      <c r="P61" s="25">
        <f t="shared" si="8"/>
        <v>468228.43681652233</v>
      </c>
      <c r="Q61" s="25">
        <f t="shared" si="8"/>
        <v>462108.35828960582</v>
      </c>
      <c r="R61" s="25">
        <f t="shared" si="8"/>
        <v>455890.17549827648</v>
      </c>
      <c r="S61" s="25">
        <f t="shared" si="8"/>
        <v>449597.9294097391</v>
      </c>
      <c r="T61" s="25">
        <f t="shared" si="8"/>
        <v>443253.11798052688</v>
      </c>
      <c r="U61" s="25">
        <f t="shared" si="8"/>
        <v>436874.92279885005</v>
      </c>
      <c r="V61" s="25">
        <f t="shared" si="8"/>
        <v>430480.41901970177</v>
      </c>
      <c r="W61" s="25">
        <f t="shared" si="8"/>
        <v>424084.76914869272</v>
      </c>
      <c r="X61" s="25">
        <f t="shared" si="8"/>
        <v>417701.40138619294</v>
      </c>
      <c r="Y61" s="25">
        <f t="shared" si="8"/>
        <v>411342.17334316764</v>
      </c>
      <c r="Z61" s="25">
        <f t="shared" si="8"/>
        <v>405017.52199732151</v>
      </c>
      <c r="AA61" s="25">
        <f t="shared" si="8"/>
        <v>398736.60078315297</v>
      </c>
      <c r="AB61" s="25">
        <f t="shared" si="8"/>
        <v>392507.40471066389</v>
      </c>
      <c r="AC61" s="25">
        <f t="shared" si="8"/>
        <v>386336.88439111342</v>
      </c>
      <c r="AD61" s="25">
        <f t="shared" si="8"/>
        <v>380231.04981952667</v>
      </c>
      <c r="AE61" s="25">
        <f t="shared" si="8"/>
        <v>374195.0647265265</v>
      </c>
      <c r="AF61" s="25">
        <f t="shared" si="8"/>
        <v>368233.33226949739</v>
      </c>
      <c r="AG61" s="25">
        <f t="shared" si="8"/>
        <v>362349.57278745412</v>
      </c>
      <c r="AH61" s="25">
        <f t="shared" si="8"/>
        <v>356546.8942969109</v>
      </c>
      <c r="AI61" s="25">
        <f t="shared" si="8"/>
        <v>350827.85635894124</v>
      </c>
      <c r="AJ61" s="25">
        <f t="shared" si="8"/>
        <v>345194.52790131845</v>
      </c>
      <c r="AK61" s="25">
        <f t="shared" si="8"/>
        <v>339648.53953485732</v>
      </c>
      <c r="AL61" s="25">
        <f t="shared" si="8"/>
        <v>334191.13086023316</v>
      </c>
      <c r="AM61" s="25">
        <f t="shared" si="8"/>
        <v>328823.19322101277</v>
      </c>
      <c r="AN61" s="25">
        <f t="shared" si="8"/>
        <v>323545.30832044786</v>
      </c>
      <c r="AO61" s="25">
        <f t="shared" si="8"/>
        <v>318357.78308392293</v>
      </c>
      <c r="AP61" s="25">
        <f t="shared" si="8"/>
        <v>313260.68111576821</v>
      </c>
      <c r="AQ61" s="25">
        <f t="shared" si="8"/>
        <v>308253.85106841219</v>
      </c>
      <c r="AR61" s="25">
        <f t="shared" si="8"/>
        <v>303336.95221349876</v>
      </c>
      <c r="AS61" s="25">
        <f t="shared" si="8"/>
        <v>298509.47747846815</v>
      </c>
    </row>
    <row r="62" spans="1:45" x14ac:dyDescent="0.25">
      <c r="C62" s="25">
        <f t="shared" si="7"/>
        <v>715697.99202510086</v>
      </c>
      <c r="E62" s="25">
        <f t="shared" si="8"/>
        <v>722235.5236962483</v>
      </c>
      <c r="F62" s="25">
        <f t="shared" si="8"/>
        <v>728749.23591546458</v>
      </c>
      <c r="G62" s="25">
        <f t="shared" si="8"/>
        <v>733860.07041535375</v>
      </c>
      <c r="H62" s="25">
        <f t="shared" si="8"/>
        <v>737667.16775117861</v>
      </c>
      <c r="I62" s="25">
        <f t="shared" si="8"/>
        <v>740267.19172376604</v>
      </c>
      <c r="J62" s="25">
        <f t="shared" si="8"/>
        <v>741753.5727650302</v>
      </c>
      <c r="K62" s="25">
        <f t="shared" si="8"/>
        <v>742215.95875109569</v>
      </c>
      <c r="L62" s="25">
        <f t="shared" si="8"/>
        <v>741739.83672059246</v>
      </c>
      <c r="M62" s="25">
        <f t="shared" si="8"/>
        <v>740406.29391049477</v>
      </c>
      <c r="N62" s="25">
        <f t="shared" si="8"/>
        <v>738291.89107510855</v>
      </c>
      <c r="O62" s="25">
        <f t="shared" si="8"/>
        <v>735468.62516487518</v>
      </c>
      <c r="P62" s="25">
        <f t="shared" si="8"/>
        <v>732003.96209151612</v>
      </c>
      <c r="Q62" s="25">
        <f t="shared" si="8"/>
        <v>727960.92350351007</v>
      </c>
      <c r="R62" s="25">
        <f t="shared" si="8"/>
        <v>723398.21426595096</v>
      </c>
      <c r="S62" s="25">
        <f t="shared" si="8"/>
        <v>718370.37971633638</v>
      </c>
      <c r="T62" s="25">
        <f t="shared" si="8"/>
        <v>712927.98379188869</v>
      </c>
      <c r="U62" s="25">
        <f t="shared" si="8"/>
        <v>707117.80083477439</v>
      </c>
      <c r="V62" s="25">
        <f t="shared" si="8"/>
        <v>700983.01531801873</v>
      </c>
      <c r="W62" s="25">
        <f t="shared" si="8"/>
        <v>694563.42493369861</v>
      </c>
      <c r="X62" s="25">
        <f t="shared" si="8"/>
        <v>687895.64347947831</v>
      </c>
      <c r="Y62" s="25">
        <f t="shared" si="8"/>
        <v>681013.30079982709</v>
      </c>
      <c r="Z62" s="25">
        <f t="shared" si="8"/>
        <v>673947.23771084705</v>
      </c>
      <c r="AA62" s="25">
        <f t="shared" si="8"/>
        <v>666725.69438572926</v>
      </c>
      <c r="AB62" s="25">
        <f t="shared" si="8"/>
        <v>659374.49112162355</v>
      </c>
      <c r="AC62" s="25">
        <f t="shared" si="8"/>
        <v>651917.20076529006</v>
      </c>
      <c r="AD62" s="25">
        <f t="shared" si="8"/>
        <v>644375.31235926971</v>
      </c>
      <c r="AE62" s="25">
        <f t="shared" si="8"/>
        <v>636768.38579473121</v>
      </c>
      <c r="AF62" s="25">
        <f t="shared" si="8"/>
        <v>629114.19743241067</v>
      </c>
      <c r="AG62" s="25">
        <f t="shared" si="8"/>
        <v>621428.87678794924</v>
      </c>
      <c r="AH62" s="25">
        <f t="shared" si="8"/>
        <v>613727.03447989514</v>
      </c>
      <c r="AI62" s="25">
        <f t="shared" si="8"/>
        <v>606021.88171394519</v>
      </c>
      <c r="AJ62" s="25">
        <f t="shared" si="8"/>
        <v>598325.34163074626</v>
      </c>
      <c r="AK62" s="25">
        <f t="shared" si="8"/>
        <v>590648.1528810818</v>
      </c>
      <c r="AL62" s="25">
        <f t="shared" si="8"/>
        <v>582999.96581508883</v>
      </c>
      <c r="AM62" s="25">
        <f t="shared" si="8"/>
        <v>575389.43168406794</v>
      </c>
      <c r="AN62" s="25">
        <f t="shared" si="8"/>
        <v>567824.28525701584</v>
      </c>
      <c r="AO62" s="25">
        <f t="shared" si="8"/>
        <v>560311.42125101725</v>
      </c>
      <c r="AP62" s="25">
        <f t="shared" si="8"/>
        <v>552856.96496674581</v>
      </c>
      <c r="AQ62" s="25">
        <f t="shared" si="8"/>
        <v>545466.33750878938</v>
      </c>
      <c r="AR62" s="25">
        <f t="shared" si="8"/>
        <v>538144.3159563333</v>
      </c>
      <c r="AS62" s="25">
        <f t="shared" si="8"/>
        <v>530895.08883382799</v>
      </c>
    </row>
    <row r="63" spans="1:45" x14ac:dyDescent="0.25">
      <c r="C63" s="25">
        <f t="shared" si="7"/>
        <v>996241.36102041265</v>
      </c>
      <c r="E63" s="25">
        <f t="shared" si="8"/>
        <v>852623.80091999017</v>
      </c>
      <c r="F63" s="25">
        <f t="shared" si="8"/>
        <v>874192.33406985237</v>
      </c>
      <c r="G63" s="25">
        <f t="shared" si="8"/>
        <v>893712.30910282419</v>
      </c>
      <c r="H63" s="25">
        <f t="shared" si="8"/>
        <v>911244.9732240556</v>
      </c>
      <c r="I63" s="25">
        <f t="shared" si="8"/>
        <v>926861.05861471756</v>
      </c>
      <c r="J63" s="25">
        <f t="shared" si="8"/>
        <v>940638.39045279182</v>
      </c>
      <c r="K63" s="25">
        <f t="shared" si="8"/>
        <v>952659.82875017868</v>
      </c>
      <c r="L63" s="25">
        <f t="shared" si="8"/>
        <v>963011.51672526833</v>
      </c>
      <c r="M63" s="25">
        <f t="shared" si="8"/>
        <v>971781.40643325972</v>
      </c>
      <c r="N63" s="25">
        <f t="shared" si="8"/>
        <v>979058.03200702486</v>
      </c>
      <c r="O63" s="25">
        <f t="shared" si="8"/>
        <v>984929.50161914923</v>
      </c>
      <c r="P63" s="25">
        <f t="shared" si="8"/>
        <v>989482.68077720131</v>
      </c>
      <c r="Q63" s="25">
        <f t="shared" si="8"/>
        <v>992802.54151982476</v>
      </c>
      <c r="R63" s="25">
        <f t="shared" si="8"/>
        <v>994971.65427860245</v>
      </c>
      <c r="S63" s="25">
        <f t="shared" si="8"/>
        <v>996069.80145614687</v>
      </c>
      <c r="T63" s="25">
        <f t="shared" si="8"/>
        <v>996173.69403846422</v>
      </c>
      <c r="U63" s="25">
        <f t="shared" si="8"/>
        <v>995356.77473720489</v>
      </c>
      <c r="V63" s="25">
        <f t="shared" si="8"/>
        <v>993689.09320042282</v>
      </c>
      <c r="W63" s="25">
        <f t="shared" si="8"/>
        <v>991237.24071273499</v>
      </c>
      <c r="X63" s="25">
        <f t="shared" si="8"/>
        <v>988064.33351594093</v>
      </c>
      <c r="Y63" s="25">
        <f t="shared" si="8"/>
        <v>984230.03541696595</v>
      </c>
      <c r="Z63" s="25">
        <f t="shared" si="8"/>
        <v>979790.61171609815</v>
      </c>
      <c r="AA63" s="25">
        <f t="shared" si="8"/>
        <v>974799.00769405917</v>
      </c>
      <c r="AB63" s="25">
        <f t="shared" si="8"/>
        <v>969304.94595245202</v>
      </c>
      <c r="AC63" s="25">
        <f t="shared" si="8"/>
        <v>963355.03782194806</v>
      </c>
      <c r="AD63" s="25">
        <f t="shared" si="8"/>
        <v>956992.90484868828</v>
      </c>
      <c r="AE63" s="25">
        <f t="shared" si="8"/>
        <v>950259.30705553317</v>
      </c>
      <c r="AF63" s="25">
        <f t="shared" si="8"/>
        <v>943192.27526288538</v>
      </c>
      <c r="AG63" s="25">
        <f t="shared" si="8"/>
        <v>935827.24525580637</v>
      </c>
      <c r="AH63" s="25">
        <f t="shared" si="8"/>
        <v>928197.19201078801</v>
      </c>
      <c r="AI63" s="25">
        <f t="shared" si="8"/>
        <v>920332.76255635091</v>
      </c>
      <c r="AJ63" s="25">
        <f t="shared" si="8"/>
        <v>912262.40634578362</v>
      </c>
      <c r="AK63" s="25">
        <f t="shared" si="8"/>
        <v>904012.50227511651</v>
      </c>
      <c r="AL63" s="25">
        <f t="shared" si="8"/>
        <v>895607.48169222032</v>
      </c>
      <c r="AM63" s="25">
        <f t="shared" si="8"/>
        <v>887069.94691947591</v>
      </c>
      <c r="AN63" s="25">
        <f t="shared" si="8"/>
        <v>878420.78495827224</v>
      </c>
      <c r="AO63" s="25">
        <f t="shared" si="8"/>
        <v>869679.27616306581</v>
      </c>
      <c r="AP63" s="25">
        <f t="shared" si="8"/>
        <v>860863.19777017087</v>
      </c>
      <c r="AQ63" s="25">
        <f t="shared" si="8"/>
        <v>851988.92224498012</v>
      </c>
      <c r="AR63" s="25">
        <f t="shared" si="8"/>
        <v>843071.51047413191</v>
      </c>
      <c r="AS63" s="25">
        <f t="shared" si="8"/>
        <v>834124.79987870029</v>
      </c>
    </row>
    <row r="64" spans="1:45" x14ac:dyDescent="0.25">
      <c r="C64" s="25">
        <f t="shared" si="7"/>
        <v>1233088.405346947</v>
      </c>
      <c r="E64" s="25">
        <f t="shared" si="8"/>
        <v>874194.05099703744</v>
      </c>
      <c r="F64" s="25">
        <f t="shared" si="8"/>
        <v>912852.6721020937</v>
      </c>
      <c r="G64" s="25">
        <f t="shared" si="8"/>
        <v>949475.27685649612</v>
      </c>
      <c r="H64" s="25">
        <f t="shared" si="8"/>
        <v>984001.32884854043</v>
      </c>
      <c r="I64" s="25">
        <f t="shared" si="8"/>
        <v>1016395.2250642795</v>
      </c>
      <c r="J64" s="25">
        <f t="shared" si="8"/>
        <v>1046643.1929670164</v>
      </c>
      <c r="K64" s="25">
        <f t="shared" si="8"/>
        <v>1074750.3361649404</v>
      </c>
      <c r="L64" s="25">
        <f t="shared" si="8"/>
        <v>1100737.8700111583</v>
      </c>
      <c r="M64" s="25">
        <f t="shared" si="8"/>
        <v>1124640.5722099205</v>
      </c>
      <c r="N64" s="25">
        <f t="shared" ref="N64:AS64" si="9">(($B34+$B33)/2)*(N34)*$C$3</f>
        <v>1146504.4608585641</v>
      </c>
      <c r="O64" s="25">
        <f t="shared" si="9"/>
        <v>1166384.7027767221</v>
      </c>
      <c r="P64" s="25">
        <f t="shared" si="9"/>
        <v>1184343.7479331431</v>
      </c>
      <c r="Q64" s="25">
        <f t="shared" si="9"/>
        <v>1200449.680797288</v>
      </c>
      <c r="R64" s="25">
        <f t="shared" si="9"/>
        <v>1214774.7760976185</v>
      </c>
      <c r="S64" s="25">
        <f t="shared" si="9"/>
        <v>1227394.2444036859</v>
      </c>
      <c r="T64" s="25">
        <f t="shared" si="9"/>
        <v>1238385.1518642544</v>
      </c>
      <c r="U64" s="25">
        <f t="shared" si="9"/>
        <v>1247825.4980836452</v>
      </c>
      <c r="V64" s="25">
        <f t="shared" si="9"/>
        <v>1255793.4363036316</v>
      </c>
      <c r="W64" s="25">
        <f t="shared" si="9"/>
        <v>1262366.620620986</v>
      </c>
      <c r="X64" s="25">
        <f t="shared" si="9"/>
        <v>1267621.6657868149</v>
      </c>
      <c r="Y64" s="25">
        <f t="shared" si="9"/>
        <v>1271633.7061076851</v>
      </c>
      <c r="Z64" s="25">
        <f t="shared" si="9"/>
        <v>1274476.0410280232</v>
      </c>
      <c r="AA64" s="25">
        <f t="shared" si="9"/>
        <v>1276219.8560639617</v>
      </c>
      <c r="AB64" s="25">
        <f t="shared" si="9"/>
        <v>1276934.0088425155</v>
      </c>
      <c r="AC64" s="25">
        <f t="shared" si="9"/>
        <v>1276684.8710486849</v>
      </c>
      <c r="AD64" s="25">
        <f t="shared" si="9"/>
        <v>1275536.2180787541</v>
      </c>
      <c r="AE64" s="25">
        <f t="shared" si="9"/>
        <v>1273549.1591292399</v>
      </c>
      <c r="AF64" s="25">
        <f t="shared" si="9"/>
        <v>1270782.1013110103</v>
      </c>
      <c r="AG64" s="25">
        <f t="shared" si="9"/>
        <v>1267290.7421651385</v>
      </c>
      <c r="AH64" s="25">
        <f t="shared" si="9"/>
        <v>1263128.0856705182</v>
      </c>
      <c r="AI64" s="25">
        <f t="shared" si="9"/>
        <v>1258344.4774762171</v>
      </c>
      <c r="AJ64" s="25">
        <f t="shared" si="9"/>
        <v>1252987.6556666149</v>
      </c>
      <c r="AK64" s="25">
        <f t="shared" si="9"/>
        <v>1247102.8138795744</v>
      </c>
      <c r="AL64" s="25">
        <f t="shared" si="9"/>
        <v>1240732.674051265</v>
      </c>
      <c r="AM64" s="25">
        <f t="shared" si="9"/>
        <v>1233917.5664613547</v>
      </c>
      <c r="AN64" s="25">
        <f t="shared" si="9"/>
        <v>1226695.5151032836</v>
      </c>
      <c r="AO64" s="25">
        <f t="shared" si="9"/>
        <v>1219102.3267118917</v>
      </c>
      <c r="AP64" s="25">
        <f t="shared" si="9"/>
        <v>1211171.6820482695</v>
      </c>
      <c r="AQ64" s="25">
        <f t="shared" si="9"/>
        <v>1202935.2282744551</v>
      </c>
      <c r="AR64" s="25">
        <f t="shared" si="9"/>
        <v>1194422.6714520929</v>
      </c>
      <c r="AS64" s="25">
        <f t="shared" si="9"/>
        <v>1185661.8683728441</v>
      </c>
    </row>
    <row r="65" spans="3:45" x14ac:dyDescent="0.25">
      <c r="C65" s="25">
        <f t="shared" si="7"/>
        <v>1352847.0914835285</v>
      </c>
      <c r="E65" s="25">
        <f t="shared" ref="E65:AS71" si="10">(($B35+$B34)/2)*(E35)*$C$3</f>
        <v>775996.38596227835</v>
      </c>
      <c r="F65" s="25">
        <f t="shared" si="10"/>
        <v>827158.85665784567</v>
      </c>
      <c r="G65" s="25">
        <f t="shared" si="10"/>
        <v>877204.36665957305</v>
      </c>
      <c r="H65" s="25">
        <f t="shared" si="10"/>
        <v>925916.60309933405</v>
      </c>
      <c r="I65" s="25">
        <f t="shared" si="10"/>
        <v>973110.75586162042</v>
      </c>
      <c r="J65" s="25">
        <f t="shared" si="10"/>
        <v>1018632.1144963447</v>
      </c>
      <c r="K65" s="25">
        <f t="shared" si="10"/>
        <v>1062354.2955566808</v>
      </c>
      <c r="L65" s="25">
        <f t="shared" si="10"/>
        <v>1104177.2229842178</v>
      </c>
      <c r="M65" s="25">
        <f t="shared" si="10"/>
        <v>1144024.9628759085</v>
      </c>
      <c r="N65" s="25">
        <f t="shared" si="10"/>
        <v>1181843.4944388929</v>
      </c>
      <c r="O65" s="25">
        <f t="shared" si="10"/>
        <v>1217598.481553517</v>
      </c>
      <c r="P65" s="25">
        <f t="shared" si="10"/>
        <v>1251273.0942631597</v>
      </c>
      <c r="Q65" s="25">
        <f t="shared" si="10"/>
        <v>1282865.9166684663</v>
      </c>
      <c r="R65" s="25">
        <f t="shared" si="10"/>
        <v>1312388.9669945752</v>
      </c>
      <c r="S65" s="25">
        <f t="shared" si="10"/>
        <v>1339865.846832674</v>
      </c>
      <c r="T65" s="25">
        <f t="shared" si="10"/>
        <v>1365330.0295118508</v>
      </c>
      <c r="U65" s="25">
        <f t="shared" si="10"/>
        <v>1388823.2920054463</v>
      </c>
      <c r="V65" s="25">
        <f t="shared" si="10"/>
        <v>1410394.2904963575</v>
      </c>
      <c r="W65" s="25">
        <f t="shared" si="10"/>
        <v>1430097.2765113376</v>
      </c>
      <c r="X65" s="25">
        <f t="shared" si="10"/>
        <v>1447990.9481983827</v>
      </c>
      <c r="Y65" s="25">
        <f t="shared" si="10"/>
        <v>1464137.4296995436</v>
      </c>
      <c r="Z65" s="25">
        <f t="shared" si="10"/>
        <v>1478601.3705206565</v>
      </c>
      <c r="AA65" s="25">
        <f t="shared" si="10"/>
        <v>1491449.1561993961</v>
      </c>
      <c r="AB65" s="25">
        <f t="shared" si="10"/>
        <v>1502748.2213207891</v>
      </c>
      <c r="AC65" s="25">
        <f t="shared" si="10"/>
        <v>1512566.4559413372</v>
      </c>
      <c r="AD65" s="25">
        <f t="shared" si="10"/>
        <v>1520971.6966903189</v>
      </c>
      <c r="AE65" s="25">
        <f t="shared" si="10"/>
        <v>1528031.2941634653</v>
      </c>
      <c r="AF65" s="25">
        <f t="shared" si="10"/>
        <v>1533811.7486662352</v>
      </c>
      <c r="AG65" s="25">
        <f t="shared" si="10"/>
        <v>1538378.4068659889</v>
      </c>
      <c r="AH65" s="25">
        <f t="shared" si="10"/>
        <v>1541795.2124474784</v>
      </c>
      <c r="AI65" s="25">
        <f t="shared" si="10"/>
        <v>1544124.5044136795</v>
      </c>
      <c r="AJ65" s="25">
        <f t="shared" si="10"/>
        <v>1545426.8572182171</v>
      </c>
      <c r="AK65" s="25">
        <f t="shared" si="10"/>
        <v>1545760.9574456334</v>
      </c>
      <c r="AL65" s="25">
        <f t="shared" si="10"/>
        <v>1545183.5122634699</v>
      </c>
      <c r="AM65" s="25">
        <f t="shared" si="10"/>
        <v>1543749.1853499336</v>
      </c>
      <c r="AN65" s="25">
        <f t="shared" si="10"/>
        <v>1541510.5564501886</v>
      </c>
      <c r="AO65" s="25">
        <f t="shared" si="10"/>
        <v>1538518.1011307945</v>
      </c>
      <c r="AP65" s="25">
        <f t="shared" si="10"/>
        <v>1534820.1876852468</v>
      </c>
      <c r="AQ65" s="25">
        <f t="shared" si="10"/>
        <v>1530463.088494522</v>
      </c>
      <c r="AR65" s="25">
        <f t="shared" si="10"/>
        <v>1525491.0034655167</v>
      </c>
      <c r="AS65" s="25">
        <f t="shared" si="10"/>
        <v>1519946.0934591456</v>
      </c>
    </row>
    <row r="66" spans="3:45" x14ac:dyDescent="0.25">
      <c r="C66" s="25">
        <f t="shared" si="7"/>
        <v>1269889.4974580528</v>
      </c>
      <c r="E66" s="25">
        <f t="shared" si="10"/>
        <v>575639.42529428308</v>
      </c>
      <c r="F66" s="25">
        <f t="shared" si="10"/>
        <v>627782.5996715948</v>
      </c>
      <c r="G66" s="25">
        <f t="shared" si="10"/>
        <v>680278.49400117877</v>
      </c>
      <c r="H66" s="25">
        <f t="shared" si="10"/>
        <v>732826.85577991931</v>
      </c>
      <c r="I66" s="25">
        <f t="shared" si="10"/>
        <v>785147.60682086006</v>
      </c>
      <c r="J66" s="25">
        <f t="shared" si="10"/>
        <v>836982.86381862697</v>
      </c>
      <c r="K66" s="25">
        <f t="shared" si="10"/>
        <v>888098.17506643815</v>
      </c>
      <c r="L66" s="25">
        <f t="shared" si="10"/>
        <v>938283.08961469936</v>
      </c>
      <c r="M66" s="25">
        <f t="shared" si="10"/>
        <v>987351.17175614729</v>
      </c>
      <c r="N66" s="25">
        <f t="shared" si="10"/>
        <v>1035139.5665065517</v>
      </c>
      <c r="O66" s="25">
        <f t="shared" si="10"/>
        <v>1081508.2121844722</v>
      </c>
      <c r="P66" s="25">
        <f t="shared" si="10"/>
        <v>1126338.7854059099</v>
      </c>
      <c r="Q66" s="25">
        <f t="shared" si="10"/>
        <v>1169533.4526367639</v>
      </c>
      <c r="R66" s="25">
        <f t="shared" si="10"/>
        <v>1211013.4914811156</v>
      </c>
      <c r="S66" s="25">
        <f t="shared" si="10"/>
        <v>1250717.8345260369</v>
      </c>
      <c r="T66" s="25">
        <f t="shared" si="10"/>
        <v>1288601.5790590267</v>
      </c>
      <c r="U66" s="25">
        <f t="shared" si="10"/>
        <v>1324634.4974547736</v>
      </c>
      <c r="V66" s="25">
        <f t="shared" si="10"/>
        <v>1358799.5755400346</v>
      </c>
      <c r="W66" s="25">
        <f t="shared" si="10"/>
        <v>1391091.5997782445</v>
      </c>
      <c r="X66" s="25">
        <f t="shared" si="10"/>
        <v>1421515.8086179348</v>
      </c>
      <c r="Y66" s="25">
        <f t="shared" si="10"/>
        <v>1450086.6187462457</v>
      </c>
      <c r="Z66" s="25">
        <f t="shared" si="10"/>
        <v>1476826.4331932256</v>
      </c>
      <c r="AA66" s="25">
        <f t="shared" si="10"/>
        <v>1501764.5351508132</v>
      </c>
      <c r="AB66" s="25">
        <f t="shared" si="10"/>
        <v>1524936.068910457</v>
      </c>
      <c r="AC66" s="25">
        <f t="shared" si="10"/>
        <v>1546381.107397306</v>
      </c>
      <c r="AD66" s="25">
        <f t="shared" si="10"/>
        <v>1566143.8043045669</v>
      </c>
      <c r="AE66" s="25">
        <f t="shared" si="10"/>
        <v>1584271.6277360769</v>
      </c>
      <c r="AF66" s="25">
        <f t="shared" si="10"/>
        <v>1600814.6714823015</v>
      </c>
      <c r="AG66" s="25">
        <f t="shared" si="10"/>
        <v>1615825.0395271415</v>
      </c>
      <c r="AH66" s="25">
        <f t="shared" si="10"/>
        <v>1629356.2990614646</v>
      </c>
      <c r="AI66" s="25">
        <f t="shared" si="10"/>
        <v>1641462.9971208745</v>
      </c>
      <c r="AJ66" s="25">
        <f t="shared" si="10"/>
        <v>1652200.2359347423</v>
      </c>
      <c r="AK66" s="25">
        <f t="shared" si="10"/>
        <v>1661623.3021411155</v>
      </c>
      <c r="AL66" s="25">
        <f t="shared" si="10"/>
        <v>1669787.3451624732</v>
      </c>
      <c r="AM66" s="25">
        <f t="shared" si="10"/>
        <v>1676747.1002313022</v>
      </c>
      <c r="AN66" s="25">
        <f t="shared" si="10"/>
        <v>1682556.6517844363</v>
      </c>
      <c r="AO66" s="25">
        <f t="shared" si="10"/>
        <v>1687269.2331987605</v>
      </c>
      <c r="AP66" s="25">
        <f t="shared" si="10"/>
        <v>1690937.0591078459</v>
      </c>
      <c r="AQ66" s="25">
        <f t="shared" si="10"/>
        <v>1693611.1868102862</v>
      </c>
      <c r="AR66" s="25">
        <f t="shared" si="10"/>
        <v>1695341.4035512039</v>
      </c>
      <c r="AS66" s="25">
        <f t="shared" si="10"/>
        <v>1696176.1367223733</v>
      </c>
    </row>
    <row r="67" spans="3:45" x14ac:dyDescent="0.25">
      <c r="C67" s="25">
        <f t="shared" si="7"/>
        <v>1010325.1889449614</v>
      </c>
      <c r="E67" s="25">
        <f t="shared" si="10"/>
        <v>353504.76460879989</v>
      </c>
      <c r="F67" s="25">
        <f t="shared" si="10"/>
        <v>395345.43873075763</v>
      </c>
      <c r="G67" s="25">
        <f t="shared" si="10"/>
        <v>438688.82953367359</v>
      </c>
      <c r="H67" s="25">
        <f t="shared" si="10"/>
        <v>483280.51926949789</v>
      </c>
      <c r="I67" s="25">
        <f t="shared" si="10"/>
        <v>528865.04027636617</v>
      </c>
      <c r="J67" s="25">
        <f t="shared" si="10"/>
        <v>575190.12459933013</v>
      </c>
      <c r="K67" s="25">
        <f t="shared" si="10"/>
        <v>622010.29951508308</v>
      </c>
      <c r="L67" s="25">
        <f t="shared" si="10"/>
        <v>669089.83963085036</v>
      </c>
      <c r="M67" s="25">
        <f t="shared" si="10"/>
        <v>716205.10725216137</v>
      </c>
      <c r="N67" s="25">
        <f t="shared" si="10"/>
        <v>763146.32716314471</v>
      </c>
      <c r="O67" s="25">
        <f t="shared" si="10"/>
        <v>809718.85092921648</v>
      </c>
      <c r="P67" s="25">
        <f t="shared" si="10"/>
        <v>855743.97039552545</v>
      </c>
      <c r="Q67" s="25">
        <f t="shared" si="10"/>
        <v>901059.34121295216</v>
      </c>
      <c r="R67" s="25">
        <f t="shared" si="10"/>
        <v>945519.07585759507</v>
      </c>
      <c r="S67" s="25">
        <f t="shared" si="10"/>
        <v>988993.56246470951</v>
      </c>
      <c r="T67" s="25">
        <f t="shared" si="10"/>
        <v>1031369.0614870958</v>
      </c>
      <c r="U67" s="25">
        <f t="shared" si="10"/>
        <v>1072547.1271966095</v>
      </c>
      <c r="V67" s="25">
        <f t="shared" si="10"/>
        <v>1112443.8957513156</v>
      </c>
      <c r="W67" s="25">
        <f t="shared" si="10"/>
        <v>1150989.2762278938</v>
      </c>
      <c r="X67" s="25">
        <f t="shared" si="10"/>
        <v>1188126.075868801</v>
      </c>
      <c r="Y67" s="25">
        <f t="shared" si="10"/>
        <v>1223809.0859504603</v>
      </c>
      <c r="Z67" s="25">
        <f t="shared" si="10"/>
        <v>1258004.1502263304</v>
      </c>
      <c r="AA67" s="25">
        <f t="shared" si="10"/>
        <v>1290687.2338814393</v>
      </c>
      <c r="AB67" s="25">
        <f t="shared" si="10"/>
        <v>1321843.5073691208</v>
      </c>
      <c r="AC67" s="25">
        <f t="shared" si="10"/>
        <v>1351466.4563801768</v>
      </c>
      <c r="AD67" s="25">
        <f t="shared" si="10"/>
        <v>1379557.0265010546</v>
      </c>
      <c r="AE67" s="25">
        <f t="shared" si="10"/>
        <v>1406122.8088210006</v>
      </c>
      <c r="AF67" s="25">
        <f t="shared" si="10"/>
        <v>1431177.2708150609</v>
      </c>
      <c r="AG67" s="25">
        <f t="shared" si="10"/>
        <v>1454739.0352231106</v>
      </c>
      <c r="AH67" s="25">
        <f t="shared" si="10"/>
        <v>1476831.2083279707</v>
      </c>
      <c r="AI67" s="25">
        <f t="shared" si="10"/>
        <v>1497480.7579713627</v>
      </c>
      <c r="AJ67" s="25">
        <f t="shared" si="10"/>
        <v>1516717.9408020081</v>
      </c>
      <c r="AK67" s="25">
        <f t="shared" si="10"/>
        <v>1534575.7775925996</v>
      </c>
      <c r="AL67" s="25">
        <f t="shared" si="10"/>
        <v>1551089.5749644546</v>
      </c>
      <c r="AM67" s="25">
        <f t="shared" si="10"/>
        <v>1566296.491493539</v>
      </c>
      <c r="AN67" s="25">
        <f t="shared" si="10"/>
        <v>1580235.1459177553</v>
      </c>
      <c r="AO67" s="25">
        <f t="shared" si="10"/>
        <v>1592945.2650020071</v>
      </c>
      <c r="AP67" s="25">
        <f t="shared" si="10"/>
        <v>1604467.3685282292</v>
      </c>
      <c r="AQ67" s="25">
        <f t="shared" si="10"/>
        <v>1614842.4888475363</v>
      </c>
      <c r="AR67" s="25">
        <f t="shared" si="10"/>
        <v>1624111.9224475878</v>
      </c>
      <c r="AS67" s="25">
        <f t="shared" si="10"/>
        <v>1632317.0110411111</v>
      </c>
    </row>
    <row r="68" spans="3:45" x14ac:dyDescent="0.25">
      <c r="C68" s="25">
        <f t="shared" si="7"/>
        <v>722598.35382554773</v>
      </c>
      <c r="E68" s="25">
        <f t="shared" si="10"/>
        <v>190614.53404339976</v>
      </c>
      <c r="F68" s="25">
        <f t="shared" si="10"/>
        <v>219105.59095120511</v>
      </c>
      <c r="G68" s="25">
        <f t="shared" si="10"/>
        <v>249501.12411047478</v>
      </c>
      <c r="H68" s="25">
        <f t="shared" si="10"/>
        <v>281661.75323743524</v>
      </c>
      <c r="I68" s="25">
        <f t="shared" si="10"/>
        <v>315431.62087786099</v>
      </c>
      <c r="J68" s="25">
        <f t="shared" si="10"/>
        <v>350642.2729688721</v>
      </c>
      <c r="K68" s="25">
        <f t="shared" si="10"/>
        <v>387116.38036174804</v>
      </c>
      <c r="L68" s="25">
        <f t="shared" si="10"/>
        <v>424671.21265052323</v>
      </c>
      <c r="M68" s="25">
        <f t="shared" si="10"/>
        <v>463121.80250174564</v>
      </c>
      <c r="N68" s="25">
        <f t="shared" si="10"/>
        <v>502283.76211928274</v>
      </c>
      <c r="O68" s="25">
        <f t="shared" si="10"/>
        <v>541975.73315354064</v>
      </c>
      <c r="P68" s="25">
        <f t="shared" si="10"/>
        <v>582021.46726248087</v>
      </c>
      <c r="Q68" s="25">
        <f t="shared" si="10"/>
        <v>622251.54686525348</v>
      </c>
      <c r="R68" s="25">
        <f t="shared" si="10"/>
        <v>662504.76475025073</v>
      </c>
      <c r="S68" s="25">
        <f t="shared" si="10"/>
        <v>702629.18753361632</v>
      </c>
      <c r="T68" s="25">
        <f t="shared" si="10"/>
        <v>742482.9319591563</v>
      </c>
      <c r="U68" s="25">
        <f t="shared" si="10"/>
        <v>781934.68512315548</v>
      </c>
      <c r="V68" s="25">
        <f t="shared" si="10"/>
        <v>820864.00030224095</v>
      </c>
      <c r="W68" s="25">
        <f t="shared" si="10"/>
        <v>859161.39951854316</v>
      </c>
      <c r="X68" s="25">
        <f t="shared" si="10"/>
        <v>896728.31260314537</v>
      </c>
      <c r="Y68" s="25">
        <f t="shared" si="10"/>
        <v>933476.88057543349</v>
      </c>
      <c r="Z68" s="25">
        <f t="shared" si="10"/>
        <v>969329.64885265031</v>
      </c>
      <c r="AA68" s="25">
        <f t="shared" si="10"/>
        <v>1004219.1733084568</v>
      </c>
      <c r="AB68" s="25">
        <f t="shared" si="10"/>
        <v>1038087.5596398469</v>
      </c>
      <c r="AC68" s="25">
        <f t="shared" si="10"/>
        <v>1070885.9539754107</v>
      </c>
      <c r="AD68" s="25">
        <f t="shared" si="10"/>
        <v>1102574.0002329056</v>
      </c>
      <c r="AE68" s="25">
        <f t="shared" si="10"/>
        <v>1133119.2774581891</v>
      </c>
      <c r="AF68" s="25">
        <f t="shared" si="10"/>
        <v>1162496.7282794232</v>
      </c>
      <c r="AG68" s="25">
        <f t="shared" si="10"/>
        <v>1190688.0877065205</v>
      </c>
      <c r="AH68" s="25">
        <f t="shared" si="10"/>
        <v>1217681.3198004842</v>
      </c>
      <c r="AI68" s="25">
        <f t="shared" si="10"/>
        <v>1243470.0682295801</v>
      </c>
      <c r="AJ68" s="25">
        <f t="shared" si="10"/>
        <v>1268053.1254098678</v>
      </c>
      <c r="AK68" s="25">
        <f t="shared" si="10"/>
        <v>1291433.9237868278</v>
      </c>
      <c r="AL68" s="25">
        <f t="shared" si="10"/>
        <v>1313620.0518379053</v>
      </c>
      <c r="AM68" s="25">
        <f t="shared" si="10"/>
        <v>1334622.7965484771</v>
      </c>
      <c r="AN68" s="25">
        <f t="shared" si="10"/>
        <v>1354456.7134211869</v>
      </c>
      <c r="AO68" s="25">
        <f t="shared" si="10"/>
        <v>1373139.224505154</v>
      </c>
      <c r="AP68" s="25">
        <f t="shared" si="10"/>
        <v>1390690.2444637241</v>
      </c>
      <c r="AQ68" s="25">
        <f t="shared" si="10"/>
        <v>1407131.8343230949</v>
      </c>
      <c r="AR68" s="25">
        <f t="shared" si="10"/>
        <v>1422487.8822471707</v>
      </c>
      <c r="AS68" s="25">
        <f t="shared" si="10"/>
        <v>1436783.8104550533</v>
      </c>
    </row>
    <row r="69" spans="3:45" x14ac:dyDescent="0.25">
      <c r="C69" s="25">
        <f t="shared" si="7"/>
        <v>491320.58352716482</v>
      </c>
      <c r="E69" s="25">
        <f t="shared" si="10"/>
        <v>95438.579387011545</v>
      </c>
      <c r="F69" s="25">
        <f t="shared" si="10"/>
        <v>113013.60937763011</v>
      </c>
      <c r="G69" s="25">
        <f t="shared" si="10"/>
        <v>132350.59151448426</v>
      </c>
      <c r="H69" s="25">
        <f t="shared" si="10"/>
        <v>153418.78871070992</v>
      </c>
      <c r="I69" s="25">
        <f t="shared" si="10"/>
        <v>176166.71926009978</v>
      </c>
      <c r="J69" s="25">
        <f t="shared" si="10"/>
        <v>200524.11656388277</v>
      </c>
      <c r="K69" s="25">
        <f t="shared" si="10"/>
        <v>226404.16768944167</v>
      </c>
      <c r="L69" s="25">
        <f t="shared" si="10"/>
        <v>253705.92011120004</v>
      </c>
      <c r="M69" s="25">
        <f t="shared" si="10"/>
        <v>282316.75904701406</v>
      </c>
      <c r="N69" s="25">
        <f t="shared" si="10"/>
        <v>312114.87271236646</v>
      </c>
      <c r="O69" s="25">
        <f t="shared" si="10"/>
        <v>342971.63827558397</v>
      </c>
      <c r="P69" s="25">
        <f t="shared" si="10"/>
        <v>374753.8763439309</v>
      </c>
      <c r="Q69" s="25">
        <f t="shared" si="10"/>
        <v>407325.93577413948</v>
      </c>
      <c r="R69" s="25">
        <f t="shared" si="10"/>
        <v>440551.58306456252</v>
      </c>
      <c r="S69" s="25">
        <f t="shared" si="10"/>
        <v>474295.6813340332</v>
      </c>
      <c r="T69" s="25">
        <f t="shared" si="10"/>
        <v>508425.65286240709</v>
      </c>
      <c r="U69" s="25">
        <f t="shared" si="10"/>
        <v>542812.72640844411</v>
      </c>
      <c r="V69" s="25">
        <f t="shared" si="10"/>
        <v>577332.97615375568</v>
      </c>
      <c r="W69" s="25">
        <f t="shared" si="10"/>
        <v>611868.16331434995</v>
      </c>
      <c r="X69" s="25">
        <f t="shared" si="10"/>
        <v>646306.39440215786</v>
      </c>
      <c r="Y69" s="25">
        <f t="shared" si="10"/>
        <v>680542.61200184375</v>
      </c>
      <c r="Z69" s="25">
        <f t="shared" si="10"/>
        <v>714478.93494098098</v>
      </c>
      <c r="AA69" s="25">
        <f t="shared" si="10"/>
        <v>748024.8650482255</v>
      </c>
      <c r="AB69" s="25">
        <f t="shared" si="10"/>
        <v>781097.37747026305</v>
      </c>
      <c r="AC69" s="25">
        <f t="shared" si="10"/>
        <v>813620.9108899479</v>
      </c>
      <c r="AD69" s="25">
        <f t="shared" si="10"/>
        <v>845527.27307076671</v>
      </c>
      <c r="AE69" s="25">
        <f t="shared" si="10"/>
        <v>876755.4760420837</v>
      </c>
      <c r="AF69" s="25">
        <f t="shared" si="10"/>
        <v>907251.51401422312</v>
      </c>
      <c r="AG69" s="25">
        <f t="shared" si="10"/>
        <v>936968.09583311866</v>
      </c>
      <c r="AH69" s="25">
        <f t="shared" si="10"/>
        <v>965864.34250004252</v>
      </c>
      <c r="AI69" s="25">
        <f t="shared" si="10"/>
        <v>993905.4590273553</v>
      </c>
      <c r="AJ69" s="25">
        <f t="shared" si="10"/>
        <v>1021062.388703273</v>
      </c>
      <c r="AK69" s="25">
        <f t="shared" si="10"/>
        <v>1047311.4567143784</v>
      </c>
      <c r="AL69" s="25">
        <f t="shared" si="10"/>
        <v>1072634.0090351228</v>
      </c>
      <c r="AM69" s="25">
        <f t="shared" si="10"/>
        <v>1097016.0515453392</v>
      </c>
      <c r="AN69" s="25">
        <f t="shared" si="10"/>
        <v>1120447.8934808108</v>
      </c>
      <c r="AO69" s="25">
        <f t="shared" si="10"/>
        <v>1142923.7985583802</v>
      </c>
      <c r="AP69" s="25">
        <f t="shared" si="10"/>
        <v>1164441.6464414247</v>
      </c>
      <c r="AQ69" s="25">
        <f t="shared" si="10"/>
        <v>1185002.6066201637</v>
      </c>
      <c r="AR69" s="25">
        <f t="shared" si="10"/>
        <v>1204610.8262677183</v>
      </c>
      <c r="AS69" s="25">
        <f t="shared" si="10"/>
        <v>1223273.1331912875</v>
      </c>
    </row>
    <row r="70" spans="3:45" x14ac:dyDescent="0.25">
      <c r="C70" s="25">
        <f t="shared" si="7"/>
        <v>320500.7120697053</v>
      </c>
      <c r="E70" s="25">
        <f t="shared" si="10"/>
        <v>44777.773398531157</v>
      </c>
      <c r="F70" s="25">
        <f t="shared" si="10"/>
        <v>54748.475392195243</v>
      </c>
      <c r="G70" s="25">
        <f t="shared" si="10"/>
        <v>66081.550348882607</v>
      </c>
      <c r="H70" s="25">
        <f t="shared" si="10"/>
        <v>78816.086704943387</v>
      </c>
      <c r="I70" s="25">
        <f t="shared" si="10"/>
        <v>92974.615252782183</v>
      </c>
      <c r="J70" s="25">
        <f t="shared" si="10"/>
        <v>108563.06398590493</v>
      </c>
      <c r="K70" s="25">
        <f t="shared" si="10"/>
        <v>125571.15012889933</v>
      </c>
      <c r="L70" s="25">
        <f t="shared" si="10"/>
        <v>143973.14510439904</v>
      </c>
      <c r="M70" s="25">
        <f t="shared" si="10"/>
        <v>163728.94280978892</v>
      </c>
      <c r="N70" s="25">
        <f t="shared" si="10"/>
        <v>184785.36073169517</v>
      </c>
      <c r="O70" s="25">
        <f t="shared" si="10"/>
        <v>207077.60611159864</v>
      </c>
      <c r="P70" s="25">
        <f t="shared" si="10"/>
        <v>230530.8446167114</v>
      </c>
      <c r="Q70" s="25">
        <f t="shared" si="10"/>
        <v>255061.81588793558</v>
      </c>
      <c r="R70" s="25">
        <f t="shared" si="10"/>
        <v>280580.44818268361</v>
      </c>
      <c r="S70" s="25">
        <f t="shared" si="10"/>
        <v>306991.43250053283</v>
      </c>
      <c r="T70" s="25">
        <f t="shared" si="10"/>
        <v>334195.72461220395</v>
      </c>
      <c r="U70" s="25">
        <f t="shared" si="10"/>
        <v>362091.95097508066</v>
      </c>
      <c r="V70" s="25">
        <f t="shared" si="10"/>
        <v>390577.70139175153</v>
      </c>
      <c r="W70" s="25">
        <f t="shared" si="10"/>
        <v>419550.69732479466</v>
      </c>
      <c r="X70" s="25">
        <f t="shared" si="10"/>
        <v>448909.82996740506</v>
      </c>
      <c r="Y70" s="25">
        <f t="shared" si="10"/>
        <v>478556.06648612686</v>
      </c>
      <c r="Z70" s="25">
        <f t="shared" si="10"/>
        <v>508393.22633895039</v>
      </c>
      <c r="AA70" s="25">
        <f t="shared" si="10"/>
        <v>538328.63229488663</v>
      </c>
      <c r="AB70" s="25">
        <f t="shared" si="10"/>
        <v>568273.64282086364</v>
      </c>
      <c r="AC70" s="25">
        <f t="shared" si="10"/>
        <v>598144.0739461442</v>
      </c>
      <c r="AD70" s="25">
        <f t="shared" si="10"/>
        <v>627860.51965225127</v>
      </c>
      <c r="AE70" s="25">
        <f t="shared" si="10"/>
        <v>657348.58035335492</v>
      </c>
      <c r="AF70" s="25">
        <f t="shared" si="10"/>
        <v>686539.00920720887</v>
      </c>
      <c r="AG70" s="25">
        <f t="shared" si="10"/>
        <v>715367.78590229922</v>
      </c>
      <c r="AH70" s="25">
        <f t="shared" si="10"/>
        <v>743776.12726529618</v>
      </c>
      <c r="AI70" s="25">
        <f t="shared" si="10"/>
        <v>771710.44357916131</v>
      </c>
      <c r="AJ70" s="25">
        <f t="shared" si="10"/>
        <v>799122.24894203071</v>
      </c>
      <c r="AK70" s="25">
        <f t="shared" si="10"/>
        <v>825968.03336819971</v>
      </c>
      <c r="AL70" s="25">
        <f t="shared" si="10"/>
        <v>852209.1036664386</v>
      </c>
      <c r="AM70" s="25">
        <f t="shared" si="10"/>
        <v>877811.39945166651</v>
      </c>
      <c r="AN70" s="25">
        <f t="shared" si="10"/>
        <v>902745.28997309203</v>
      </c>
      <c r="AO70" s="25">
        <f t="shared" si="10"/>
        <v>926985.35678911558</v>
      </c>
      <c r="AP70" s="25">
        <f t="shared" si="10"/>
        <v>950510.16669780319</v>
      </c>
      <c r="AQ70" s="25">
        <f t="shared" si="10"/>
        <v>973302.03874770622</v>
      </c>
      <c r="AR70" s="25">
        <f t="shared" si="10"/>
        <v>995346.80861266679</v>
      </c>
      <c r="AS70" s="25">
        <f t="shared" si="10"/>
        <v>1016633.5931177702</v>
      </c>
    </row>
    <row r="71" spans="3:45" x14ac:dyDescent="0.25">
      <c r="C71" s="25">
        <f t="shared" si="7"/>
        <v>200794.94679507372</v>
      </c>
      <c r="E71" s="25">
        <f t="shared" si="10"/>
        <v>19707.646768935057</v>
      </c>
      <c r="F71" s="25">
        <f t="shared" si="10"/>
        <v>24936.791360309213</v>
      </c>
      <c r="G71" s="25">
        <f t="shared" si="10"/>
        <v>31088.434188705098</v>
      </c>
      <c r="H71" s="25">
        <f t="shared" si="10"/>
        <v>38229.641560463439</v>
      </c>
      <c r="I71" s="25">
        <f t="shared" si="10"/>
        <v>46418.408039517708</v>
      </c>
      <c r="J71" s="25">
        <f t="shared" si="10"/>
        <v>55702.437785188231</v>
      </c>
      <c r="K71" s="25">
        <f t="shared" si="10"/>
        <v>66118.263518730091</v>
      </c>
      <c r="L71" s="25">
        <f t="shared" si="10"/>
        <v>77690.703143983614</v>
      </c>
      <c r="M71" s="25">
        <f t="shared" si="10"/>
        <v>90432.639311155406</v>
      </c>
      <c r="N71" s="25">
        <f t="shared" ref="N71:AS71" si="11">(($B41+$B40)/2)*(N41)*$C$3</f>
        <v>104345.09583625334</v>
      </c>
      <c r="O71" s="25">
        <f t="shared" si="11"/>
        <v>119417.57684892022</v>
      </c>
      <c r="P71" s="25">
        <f t="shared" si="11"/>
        <v>135628.62958802562</v>
      </c>
      <c r="Q71" s="25">
        <f t="shared" si="11"/>
        <v>152946.58950257412</v>
      </c>
      <c r="R71" s="25">
        <f t="shared" si="11"/>
        <v>171330.4662779989</v>
      </c>
      <c r="S71" s="25">
        <f t="shared" si="11"/>
        <v>190730.93110718773</v>
      </c>
      <c r="T71" s="25">
        <f t="shared" si="11"/>
        <v>211091.36849523592</v>
      </c>
      <c r="U71" s="25">
        <f t="shared" si="11"/>
        <v>232348.9597055034</v>
      </c>
      <c r="V71" s="25">
        <f t="shared" si="11"/>
        <v>254435.76926100467</v>
      </c>
      <c r="W71" s="25">
        <f t="shared" si="11"/>
        <v>277279.81041321944</v>
      </c>
      <c r="X71" s="25">
        <f t="shared" si="11"/>
        <v>300806.0699493484</v>
      </c>
      <c r="Y71" s="25">
        <f t="shared" si="11"/>
        <v>324937.47695681389</v>
      </c>
      <c r="Z71" s="25">
        <f t="shared" si="11"/>
        <v>349595.80408243393</v>
      </c>
      <c r="AA71" s="25">
        <f t="shared" si="11"/>
        <v>374702.49333860417</v>
      </c>
      <c r="AB71" s="25">
        <f t="shared" si="11"/>
        <v>400179.4015818219</v>
      </c>
      <c r="AC71" s="25">
        <f t="shared" si="11"/>
        <v>425949.46341009671</v>
      </c>
      <c r="AD71" s="25">
        <f t="shared" si="11"/>
        <v>451937.27140553144</v>
      </c>
      <c r="AE71" s="25">
        <f t="shared" si="11"/>
        <v>478069.57541236439</v>
      </c>
      <c r="AF71" s="25">
        <f t="shared" si="11"/>
        <v>504275.70392377354</v>
      </c>
      <c r="AG71" s="25">
        <f t="shared" si="11"/>
        <v>530487.91169334319</v>
      </c>
      <c r="AH71" s="25">
        <f t="shared" si="11"/>
        <v>556641.65843215317</v>
      </c>
      <c r="AI71" s="25">
        <f t="shared" si="11"/>
        <v>582675.82394243975</v>
      </c>
      <c r="AJ71" s="25">
        <f t="shared" si="11"/>
        <v>608532.86531510565</v>
      </c>
      <c r="AK71" s="25">
        <f t="shared" si="11"/>
        <v>634158.92191881291</v>
      </c>
      <c r="AL71" s="25">
        <f t="shared" si="11"/>
        <v>659503.87386814482</v>
      </c>
      <c r="AM71" s="25">
        <f t="shared" si="11"/>
        <v>684521.35950747703</v>
      </c>
      <c r="AN71" s="25">
        <f t="shared" si="11"/>
        <v>709168.75721342245</v>
      </c>
      <c r="AO71" s="25">
        <f t="shared" si="11"/>
        <v>733407.13652442128</v>
      </c>
      <c r="AP71" s="25">
        <f t="shared" si="11"/>
        <v>757201.18327074277</v>
      </c>
      <c r="AQ71" s="25">
        <f t="shared" si="11"/>
        <v>780519.10301827244</v>
      </c>
      <c r="AR71" s="25">
        <f t="shared" si="11"/>
        <v>803332.50676739262</v>
      </c>
      <c r="AS71" s="25">
        <f t="shared" si="11"/>
        <v>825616.28247482528</v>
      </c>
    </row>
    <row r="72" spans="3:45" x14ac:dyDescent="0.25">
      <c r="C72" s="25">
        <f t="shared" si="7"/>
        <v>120891.37067838447</v>
      </c>
      <c r="E72" s="25">
        <f t="shared" ref="E72:AS78" si="12">(($B42+$B41)/2)*(E42)*$C$3</f>
        <v>8141.4028185317065</v>
      </c>
      <c r="F72" s="25">
        <f t="shared" si="12"/>
        <v>10685.501587484723</v>
      </c>
      <c r="G72" s="25">
        <f t="shared" si="12"/>
        <v>13789.241596170197</v>
      </c>
      <c r="H72" s="25">
        <f t="shared" si="12"/>
        <v>17518.35436872502</v>
      </c>
      <c r="I72" s="25">
        <f t="shared" si="12"/>
        <v>21936.137551808006</v>
      </c>
      <c r="J72" s="25">
        <f t="shared" si="12"/>
        <v>27102.024114408563</v>
      </c>
      <c r="K72" s="25">
        <f t="shared" si="12"/>
        <v>33070.28540055397</v>
      </c>
      <c r="L72" s="25">
        <f t="shared" si="12"/>
        <v>39888.907396722767</v>
      </c>
      <c r="M72" s="25">
        <f t="shared" si="12"/>
        <v>47598.667305964518</v>
      </c>
      <c r="N72" s="25">
        <f t="shared" si="12"/>
        <v>56232.425650692014</v>
      </c>
      <c r="O72" s="25">
        <f t="shared" si="12"/>
        <v>65814.638333679308</v>
      </c>
      <c r="P72" s="25">
        <f t="shared" si="12"/>
        <v>76361.083816656319</v>
      </c>
      <c r="Q72" s="25">
        <f t="shared" si="12"/>
        <v>87878.793064344645</v>
      </c>
      <c r="R72" s="25">
        <f t="shared" si="12"/>
        <v>100366.16421245855</v>
      </c>
      <c r="S72" s="25">
        <f t="shared" si="12"/>
        <v>113813.23998424485</v>
      </c>
      <c r="T72" s="25">
        <f t="shared" si="12"/>
        <v>128202.1235423756</v>
      </c>
      <c r="U72" s="25">
        <f t="shared" si="12"/>
        <v>143507.50750691208</v>
      </c>
      <c r="V72" s="25">
        <f t="shared" si="12"/>
        <v>159697.291053547</v>
      </c>
      <c r="W72" s="25">
        <f t="shared" si="12"/>
        <v>176733.26108384129</v>
      </c>
      <c r="X72" s="25">
        <f t="shared" si="12"/>
        <v>194571.81519660642</v>
      </c>
      <c r="Y72" s="25">
        <f t="shared" si="12"/>
        <v>213164.70637579364</v>
      </c>
      <c r="Z72" s="25">
        <f t="shared" si="12"/>
        <v>232459.79176299003</v>
      </c>
      <c r="AA72" s="25">
        <f t="shared" si="12"/>
        <v>252401.77045014533</v>
      </c>
      <c r="AB72" s="25">
        <f t="shared" si="12"/>
        <v>272932.89779043104</v>
      </c>
      <c r="AC72" s="25">
        <f t="shared" si="12"/>
        <v>293993.66619020473</v>
      </c>
      <c r="AD72" s="25">
        <f t="shared" si="12"/>
        <v>315523.44464737258</v>
      </c>
      <c r="AE72" s="25">
        <f t="shared" si="12"/>
        <v>337461.0713973869</v>
      </c>
      <c r="AF72" s="25">
        <f t="shared" si="12"/>
        <v>359745.39589232003</v>
      </c>
      <c r="AG72" s="25">
        <f t="shared" si="12"/>
        <v>382315.76796060632</v>
      </c>
      <c r="AH72" s="25">
        <f t="shared" si="12"/>
        <v>405112.47337586293</v>
      </c>
      <c r="AI72" s="25">
        <f t="shared" si="12"/>
        <v>428077.11621200608</v>
      </c>
      <c r="AJ72" s="25">
        <f t="shared" si="12"/>
        <v>451152.94929364225</v>
      </c>
      <c r="AK72" s="25">
        <f t="shared" si="12"/>
        <v>474285.154784557</v>
      </c>
      <c r="AL72" s="25">
        <f t="shared" si="12"/>
        <v>497421.07751348254</v>
      </c>
      <c r="AM72" s="25">
        <f t="shared" si="12"/>
        <v>520510.41403751966</v>
      </c>
      <c r="AN72" s="25">
        <f t="shared" si="12"/>
        <v>543505.36071066116</v>
      </c>
      <c r="AO72" s="25">
        <f t="shared" si="12"/>
        <v>566360.72417843901</v>
      </c>
      <c r="AP72" s="25">
        <f t="shared" si="12"/>
        <v>589033.99777947704</v>
      </c>
      <c r="AQ72" s="25">
        <f t="shared" si="12"/>
        <v>611485.40731745143</v>
      </c>
      <c r="AR72" s="25">
        <f t="shared" si="12"/>
        <v>633677.92958905885</v>
      </c>
      <c r="AS72" s="25">
        <f t="shared" si="12"/>
        <v>655577.28692866291</v>
      </c>
    </row>
    <row r="73" spans="3:45" x14ac:dyDescent="0.25">
      <c r="C73" s="25">
        <f t="shared" si="7"/>
        <v>69979.330420907441</v>
      </c>
      <c r="E73" s="25">
        <f t="shared" si="12"/>
        <v>3158.4103182248623</v>
      </c>
      <c r="F73" s="25">
        <f t="shared" si="12"/>
        <v>4309.7073895261674</v>
      </c>
      <c r="G73" s="25">
        <f t="shared" si="12"/>
        <v>5769.2270426482264</v>
      </c>
      <c r="H73" s="25">
        <f t="shared" si="12"/>
        <v>7587.6447736690398</v>
      </c>
      <c r="I73" s="25">
        <f t="shared" si="12"/>
        <v>9817.1874591679534</v>
      </c>
      <c r="J73" s="25">
        <f t="shared" si="12"/>
        <v>12510.586046653867</v>
      </c>
      <c r="K73" s="25">
        <f t="shared" si="12"/>
        <v>15719.995336103479</v>
      </c>
      <c r="L73" s="25">
        <f t="shared" si="12"/>
        <v>19495.923988304367</v>
      </c>
      <c r="M73" s="25">
        <f t="shared" si="12"/>
        <v>23886.213809599711</v>
      </c>
      <c r="N73" s="25">
        <f t="shared" si="12"/>
        <v>28935.10157443997</v>
      </c>
      <c r="O73" s="25">
        <f t="shared" si="12"/>
        <v>34682.389827481566</v>
      </c>
      <c r="P73" s="25">
        <f t="shared" si="12"/>
        <v>41162.745867213147</v>
      </c>
      <c r="Q73" s="25">
        <f t="shared" si="12"/>
        <v>48405.140964971339</v>
      </c>
      <c r="R73" s="25">
        <f t="shared" si="12"/>
        <v>56432.435213845114</v>
      </c>
      <c r="S73" s="25">
        <f t="shared" si="12"/>
        <v>65261.107509154775</v>
      </c>
      <c r="T73" s="25">
        <f t="shared" si="12"/>
        <v>74901.125205027187</v>
      </c>
      <c r="U73" s="25">
        <f t="shared" si="12"/>
        <v>85355.944044050848</v>
      </c>
      <c r="V73" s="25">
        <f t="shared" si="12"/>
        <v>96622.626018431911</v>
      </c>
      <c r="W73" s="25">
        <f t="shared" si="12"/>
        <v>108692.06083339792</v>
      </c>
      <c r="X73" s="25">
        <f t="shared" si="12"/>
        <v>121549.27551097488</v>
      </c>
      <c r="Y73" s="25">
        <f t="shared" si="12"/>
        <v>135173.81627608897</v>
      </c>
      <c r="Z73" s="25">
        <f t="shared" si="12"/>
        <v>149540.18707791084</v>
      </c>
      <c r="AA73" s="25">
        <f t="shared" si="12"/>
        <v>164618.32978921142</v>
      </c>
      <c r="AB73" s="25">
        <f t="shared" si="12"/>
        <v>180374.1321727082</v>
      </c>
      <c r="AC73" s="25">
        <f t="shared" si="12"/>
        <v>196769.95099621729</v>
      </c>
      <c r="AD73" s="25">
        <f t="shared" si="12"/>
        <v>213765.13912181227</v>
      </c>
      <c r="AE73" s="25">
        <f t="shared" si="12"/>
        <v>231316.56690747762</v>
      </c>
      <c r="AF73" s="25">
        <f t="shared" si="12"/>
        <v>249379.12977843496</v>
      </c>
      <c r="AG73" s="25">
        <f t="shared" si="12"/>
        <v>267906.23529827676</v>
      </c>
      <c r="AH73" s="25">
        <f t="shared" si="12"/>
        <v>286850.26446023193</v>
      </c>
      <c r="AI73" s="25">
        <f t="shared" si="12"/>
        <v>306163.00320037559</v>
      </c>
      <c r="AJ73" s="25">
        <f t="shared" si="12"/>
        <v>325796.04129089403</v>
      </c>
      <c r="AK73" s="25">
        <f t="shared" si="12"/>
        <v>345701.13679443806</v>
      </c>
      <c r="AL73" s="25">
        <f t="shared" si="12"/>
        <v>365830.54514834599</v>
      </c>
      <c r="AM73" s="25">
        <f t="shared" si="12"/>
        <v>386137.31270249665</v>
      </c>
      <c r="AN73" s="25">
        <f t="shared" si="12"/>
        <v>406575.53516341595</v>
      </c>
      <c r="AO73" s="25">
        <f t="shared" si="12"/>
        <v>427100.58190883283</v>
      </c>
      <c r="AP73" s="25">
        <f t="shared" si="12"/>
        <v>447669.28754135483</v>
      </c>
      <c r="AQ73" s="25">
        <f t="shared" si="12"/>
        <v>468240.11235851742</v>
      </c>
      <c r="AR73" s="25">
        <f t="shared" si="12"/>
        <v>488773.27364071802</v>
      </c>
      <c r="AS73" s="25">
        <f t="shared" si="12"/>
        <v>509230.84980954486</v>
      </c>
    </row>
    <row r="74" spans="3:45" x14ac:dyDescent="0.25">
      <c r="C74" s="25">
        <f t="shared" si="7"/>
        <v>38963.130383765121</v>
      </c>
      <c r="E74" s="25">
        <f t="shared" si="12"/>
        <v>1151.1176072490859</v>
      </c>
      <c r="F74" s="25">
        <f t="shared" si="12"/>
        <v>1636.7271753147695</v>
      </c>
      <c r="G74" s="25">
        <f t="shared" si="12"/>
        <v>2277.7591012493881</v>
      </c>
      <c r="H74" s="25">
        <f t="shared" si="12"/>
        <v>3107.5529735474029</v>
      </c>
      <c r="I74" s="25">
        <f t="shared" si="12"/>
        <v>4162.4433597704246</v>
      </c>
      <c r="J74" s="25">
        <f t="shared" si="12"/>
        <v>5481.2468417952596</v>
      </c>
      <c r="K74" s="25">
        <f t="shared" si="12"/>
        <v>7104.6431747008355</v>
      </c>
      <c r="L74" s="25">
        <f t="shared" si="12"/>
        <v>9074.4760526011924</v>
      </c>
      <c r="M74" s="25">
        <f t="shared" si="12"/>
        <v>11433.001623326592</v>
      </c>
      <c r="N74" s="25">
        <f t="shared" si="12"/>
        <v>14222.113611294299</v>
      </c>
      <c r="O74" s="25">
        <f t="shared" si="12"/>
        <v>17482.572913727519</v>
      </c>
      <c r="P74" s="25">
        <f t="shared" si="12"/>
        <v>21253.267150253185</v>
      </c>
      <c r="Q74" s="25">
        <f t="shared" si="12"/>
        <v>25570.522236875993</v>
      </c>
      <c r="R74" s="25">
        <f t="shared" si="12"/>
        <v>30467.483990559267</v>
      </c>
      <c r="S74" s="25">
        <f t="shared" si="12"/>
        <v>35973.583392547967</v>
      </c>
      <c r="T74" s="25">
        <f t="shared" si="12"/>
        <v>42114.09474053773</v>
      </c>
      <c r="U74" s="25">
        <f t="shared" si="12"/>
        <v>48909.791737713298</v>
      </c>
      <c r="V74" s="25">
        <f t="shared" si="12"/>
        <v>56376.702774119243</v>
      </c>
      <c r="W74" s="25">
        <f t="shared" si="12"/>
        <v>64525.963368240758</v>
      </c>
      <c r="X74" s="25">
        <f t="shared" si="12"/>
        <v>73363.761016566918</v>
      </c>
      <c r="Y74" s="25">
        <f t="shared" si="12"/>
        <v>82891.365565196596</v>
      </c>
      <c r="Z74" s="25">
        <f t="shared" si="12"/>
        <v>93105.236654856359</v>
      </c>
      <c r="AA74" s="25">
        <f t="shared" si="12"/>
        <v>103997.19875836902</v>
      </c>
      <c r="AB74" s="25">
        <f t="shared" si="12"/>
        <v>115554.67377009838</v>
      </c>
      <c r="AC74" s="25">
        <f t="shared" si="12"/>
        <v>127760.96095362573</v>
      </c>
      <c r="AD74" s="25">
        <f t="shared" si="12"/>
        <v>140595.55423544455</v>
      </c>
      <c r="AE74" s="25">
        <f t="shared" si="12"/>
        <v>154034.48728002713</v>
      </c>
      <c r="AF74" s="25">
        <f t="shared" si="12"/>
        <v>168050.69742822694</v>
      </c>
      <c r="AG74" s="25">
        <f t="shared" si="12"/>
        <v>182614.4003677702</v>
      </c>
      <c r="AH74" s="25">
        <f t="shared" si="12"/>
        <v>197693.46827924499</v>
      </c>
      <c r="AI74" s="25">
        <f t="shared" si="12"/>
        <v>213253.80511876295</v>
      </c>
      <c r="AJ74" s="25">
        <f t="shared" si="12"/>
        <v>229259.7136239667</v>
      </c>
      <c r="AK74" s="25">
        <f t="shared" si="12"/>
        <v>245674.24953371831</v>
      </c>
      <c r="AL74" s="25">
        <f t="shared" si="12"/>
        <v>262459.55937249027</v>
      </c>
      <c r="AM74" s="25">
        <f t="shared" si="12"/>
        <v>279577.19895199459</v>
      </c>
      <c r="AN74" s="25">
        <f t="shared" si="12"/>
        <v>296988.43047513533</v>
      </c>
      <c r="AO74" s="25">
        <f t="shared" si="12"/>
        <v>314654.49678416172</v>
      </c>
      <c r="AP74" s="25">
        <f t="shared" si="12"/>
        <v>332536.87187428708</v>
      </c>
      <c r="AQ74" s="25">
        <f t="shared" si="12"/>
        <v>350597.48729579657</v>
      </c>
      <c r="AR74" s="25">
        <f t="shared" si="12"/>
        <v>368798.93449464976</v>
      </c>
      <c r="AS74" s="25">
        <f t="shared" si="12"/>
        <v>387104.643497782</v>
      </c>
    </row>
    <row r="75" spans="3:45" x14ac:dyDescent="0.25">
      <c r="C75" s="25">
        <f t="shared" si="7"/>
        <v>20873.583047854048</v>
      </c>
      <c r="E75" s="25">
        <f t="shared" si="12"/>
        <v>394.27711353270388</v>
      </c>
      <c r="F75" s="25">
        <f t="shared" si="12"/>
        <v>585.5034095111123</v>
      </c>
      <c r="G75" s="25">
        <f t="shared" si="12"/>
        <v>848.90665526874182</v>
      </c>
      <c r="H75" s="25">
        <f t="shared" si="12"/>
        <v>1203.8631196013182</v>
      </c>
      <c r="I75" s="25">
        <f t="shared" si="12"/>
        <v>1672.6040198694836</v>
      </c>
      <c r="J75" s="25">
        <f t="shared" si="12"/>
        <v>2280.1116678983167</v>
      </c>
      <c r="K75" s="25">
        <f t="shared" si="12"/>
        <v>3053.914219606635</v>
      </c>
      <c r="L75" s="25">
        <f t="shared" si="12"/>
        <v>4023.7844325897809</v>
      </c>
      <c r="M75" s="25">
        <f t="shared" si="12"/>
        <v>5221.3527446777789</v>
      </c>
      <c r="N75" s="25">
        <f t="shared" si="12"/>
        <v>6679.6489113789412</v>
      </c>
      <c r="O75" s="25">
        <f t="shared" si="12"/>
        <v>8432.5892113416412</v>
      </c>
      <c r="P75" s="25">
        <f t="shared" si="12"/>
        <v>10514.427798513749</v>
      </c>
      <c r="Q75" s="25">
        <f t="shared" si="12"/>
        <v>12959.19120172258</v>
      </c>
      <c r="R75" s="25">
        <f t="shared" si="12"/>
        <v>15800.114377824524</v>
      </c>
      <c r="S75" s="25">
        <f t="shared" si="12"/>
        <v>19069.09529384632</v>
      </c>
      <c r="T75" s="25">
        <f t="shared" si="12"/>
        <v>22796.182952331426</v>
      </c>
      <c r="U75" s="25">
        <f t="shared" si="12"/>
        <v>27009.1112912965</v>
      </c>
      <c r="V75" s="25">
        <f t="shared" si="12"/>
        <v>31732.888681856111</v>
      </c>
      <c r="W75" s="25">
        <f t="shared" si="12"/>
        <v>36989.449985717642</v>
      </c>
      <c r="X75" s="25">
        <f t="shared" si="12"/>
        <v>42797.375462732263</v>
      </c>
      <c r="Y75" s="25">
        <f t="shared" si="12"/>
        <v>49171.678345656474</v>
      </c>
      <c r="Z75" s="25">
        <f t="shared" si="12"/>
        <v>56123.660701739405</v>
      </c>
      <c r="AA75" s="25">
        <f t="shared" si="12"/>
        <v>63660.835326290478</v>
      </c>
      <c r="AB75" s="25">
        <f t="shared" si="12"/>
        <v>71786.909884166278</v>
      </c>
      <c r="AC75" s="25">
        <f t="shared" si="12"/>
        <v>80501.828331426936</v>
      </c>
      <c r="AD75" s="25">
        <f t="shared" si="12"/>
        <v>89801.863796806341</v>
      </c>
      <c r="AE75" s="25">
        <f t="shared" si="12"/>
        <v>99679.756553538318</v>
      </c>
      <c r="AF75" s="25">
        <f t="shared" si="12"/>
        <v>110124.89043253085</v>
      </c>
      <c r="AG75" s="25">
        <f t="shared" si="12"/>
        <v>121123.50097919906</v>
      </c>
      <c r="AH75" s="25">
        <f t="shared" si="12"/>
        <v>132658.90879848925</v>
      </c>
      <c r="AI75" s="25">
        <f t="shared" si="12"/>
        <v>144711.77182690229</v>
      </c>
      <c r="AJ75" s="25">
        <f t="shared" si="12"/>
        <v>157260.3506797282</v>
      </c>
      <c r="AK75" s="25">
        <f t="shared" si="12"/>
        <v>170280.78171303362</v>
      </c>
      <c r="AL75" s="25">
        <f t="shared" si="12"/>
        <v>183747.35298382526</v>
      </c>
      <c r="AM75" s="25">
        <f t="shared" si="12"/>
        <v>197632.77886325243</v>
      </c>
      <c r="AN75" s="25">
        <f t="shared" si="12"/>
        <v>211908.46963565436</v>
      </c>
      <c r="AO75" s="25">
        <f t="shared" si="12"/>
        <v>226544.79298440693</v>
      </c>
      <c r="AP75" s="25">
        <f t="shared" si="12"/>
        <v>241511.32481030331</v>
      </c>
      <c r="AQ75" s="25">
        <f t="shared" si="12"/>
        <v>256777.08734056077</v>
      </c>
      <c r="AR75" s="25">
        <f t="shared" si="12"/>
        <v>272310.77295945527</v>
      </c>
      <c r="AS75" s="25">
        <f t="shared" si="12"/>
        <v>288080.95262090821</v>
      </c>
    </row>
    <row r="76" spans="3:45" x14ac:dyDescent="0.25">
      <c r="C76" s="25">
        <f t="shared" si="7"/>
        <v>10762.826150671433</v>
      </c>
      <c r="E76" s="25">
        <f t="shared" si="12"/>
        <v>126.95229338453461</v>
      </c>
      <c r="F76" s="25">
        <f t="shared" si="12"/>
        <v>197.34843417328563</v>
      </c>
      <c r="G76" s="25">
        <f t="shared" si="12"/>
        <v>298.74501084169225</v>
      </c>
      <c r="H76" s="25">
        <f t="shared" si="12"/>
        <v>441.27504136409533</v>
      </c>
      <c r="I76" s="25">
        <f t="shared" si="12"/>
        <v>637.15957544523417</v>
      </c>
      <c r="J76" s="25">
        <f t="shared" si="12"/>
        <v>900.8131412433595</v>
      </c>
      <c r="K76" s="25">
        <f t="shared" si="12"/>
        <v>1248.8864140371536</v>
      </c>
      <c r="L76" s="25">
        <f t="shared" si="12"/>
        <v>1700.2396675415189</v>
      </c>
      <c r="M76" s="25">
        <f t="shared" si="12"/>
        <v>2275.8442564780835</v>
      </c>
      <c r="N76" s="25">
        <f t="shared" si="12"/>
        <v>2998.6131098696901</v>
      </c>
      <c r="O76" s="25">
        <f t="shared" si="12"/>
        <v>3893.1647031902507</v>
      </c>
      <c r="P76" s="25">
        <f t="shared" si="12"/>
        <v>4985.5279978955687</v>
      </c>
      <c r="Q76" s="25">
        <f t="shared" si="12"/>
        <v>6302.7982309283152</v>
      </c>
      <c r="R76" s="25">
        <f t="shared" si="12"/>
        <v>7872.7551191370312</v>
      </c>
      <c r="S76" s="25">
        <f t="shared" si="12"/>
        <v>9723.4559945652563</v>
      </c>
      <c r="T76" s="25">
        <f t="shared" si="12"/>
        <v>11882.81664094645</v>
      </c>
      <c r="U76" s="25">
        <f t="shared" si="12"/>
        <v>14378.192237038036</v>
      </c>
      <c r="V76" s="25">
        <f t="shared" si="12"/>
        <v>17235.969932678534</v>
      </c>
      <c r="W76" s="25">
        <f t="shared" si="12"/>
        <v>20481.183307182957</v>
      </c>
      <c r="X76" s="25">
        <f t="shared" si="12"/>
        <v>24137.157408680741</v>
      </c>
      <c r="Y76" s="25">
        <f t="shared" si="12"/>
        <v>28225.19136245166</v>
      </c>
      <c r="Z76" s="25">
        <f t="shared" si="12"/>
        <v>32764.283769922054</v>
      </c>
      <c r="AA76" s="25">
        <f t="shared" si="12"/>
        <v>37770.90438479829</v>
      </c>
      <c r="AB76" s="25">
        <f t="shared" si="12"/>
        <v>43258.813918203334</v>
      </c>
      <c r="AC76" s="25">
        <f t="shared" si="12"/>
        <v>49238.9323419422</v>
      </c>
      <c r="AD76" s="25">
        <f t="shared" si="12"/>
        <v>55719.254762629709</v>
      </c>
      <c r="AE76" s="25">
        <f t="shared" si="12"/>
        <v>62704.812847871726</v>
      </c>
      <c r="AF76" s="25">
        <f t="shared" si="12"/>
        <v>70197.678906294386</v>
      </c>
      <c r="AG76" s="25">
        <f t="shared" si="12"/>
        <v>78197.009050950917</v>
      </c>
      <c r="AH76" s="25">
        <f t="shared" si="12"/>
        <v>86699.121399554046</v>
      </c>
      <c r="AI76" s="25">
        <f t="shared" si="12"/>
        <v>95697.604967254476</v>
      </c>
      <c r="AJ76" s="25">
        <f t="shared" si="12"/>
        <v>105183.45476753627</v>
      </c>
      <c r="AK76" s="25">
        <f t="shared" si="12"/>
        <v>115145.22863196462</v>
      </c>
      <c r="AL76" s="25">
        <f t="shared" si="12"/>
        <v>125569.22136625381</v>
      </c>
      <c r="AM76" s="25">
        <f t="shared" si="12"/>
        <v>136439.65205667313</v>
      </c>
      <c r="AN76" s="25">
        <f t="shared" si="12"/>
        <v>147738.86060553571</v>
      </c>
      <c r="AO76" s="25">
        <f t="shared" si="12"/>
        <v>159447.50988858056</v>
      </c>
      <c r="AP76" s="25">
        <f t="shared" si="12"/>
        <v>171544.79027347005</v>
      </c>
      <c r="AQ76" s="25">
        <f t="shared" si="12"/>
        <v>184008.62360253686</v>
      </c>
      <c r="AR76" s="25">
        <f t="shared" si="12"/>
        <v>196815.86411238104</v>
      </c>
      <c r="AS76" s="25">
        <f t="shared" si="12"/>
        <v>209942.49412775811</v>
      </c>
    </row>
    <row r="77" spans="3:45" x14ac:dyDescent="0.25">
      <c r="C77" s="25">
        <f t="shared" si="7"/>
        <v>5342.5755759009253</v>
      </c>
      <c r="E77" s="25">
        <f t="shared" si="12"/>
        <v>38.436586936372308</v>
      </c>
      <c r="F77" s="25">
        <f t="shared" si="12"/>
        <v>62.689866995655485</v>
      </c>
      <c r="G77" s="25">
        <f t="shared" si="12"/>
        <v>99.297505901603245</v>
      </c>
      <c r="H77" s="25">
        <f t="shared" si="12"/>
        <v>153.08187267432328</v>
      </c>
      <c r="I77" s="25">
        <f t="shared" si="12"/>
        <v>230.15589505241519</v>
      </c>
      <c r="J77" s="25">
        <f t="shared" si="12"/>
        <v>338.08331673592653</v>
      </c>
      <c r="K77" s="25">
        <f t="shared" si="12"/>
        <v>486.01450845614289</v>
      </c>
      <c r="L77" s="25">
        <f t="shared" si="12"/>
        <v>684.78865889551435</v>
      </c>
      <c r="M77" s="25">
        <f t="shared" si="12"/>
        <v>946.99459641079284</v>
      </c>
      <c r="N77" s="25">
        <f t="shared" si="12"/>
        <v>1286.9844413296062</v>
      </c>
      <c r="O77" s="25">
        <f t="shared" si="12"/>
        <v>1720.8365818937566</v>
      </c>
      <c r="P77" s="25">
        <f t="shared" si="12"/>
        <v>2266.2669107042357</v>
      </c>
      <c r="Q77" s="25">
        <f t="shared" si="12"/>
        <v>2942.4896687281343</v>
      </c>
      <c r="R77" s="25">
        <f t="shared" si="12"/>
        <v>3770.0314599329763</v>
      </c>
      <c r="S77" s="25">
        <f t="shared" si="12"/>
        <v>4770.5038963245406</v>
      </c>
      <c r="T77" s="25">
        <f t="shared" si="12"/>
        <v>5966.3418266008202</v>
      </c>
      <c r="U77" s="25">
        <f t="shared" si="12"/>
        <v>7380.5151464714272</v>
      </c>
      <c r="V77" s="25">
        <f t="shared" si="12"/>
        <v>9036.2227785300274</v>
      </c>
      <c r="W77" s="25">
        <f t="shared" si="12"/>
        <v>10956.577566537868</v>
      </c>
      <c r="X77" s="25">
        <f t="shared" si="12"/>
        <v>13164.290599992139</v>
      </c>
      <c r="Y77" s="25">
        <f t="shared" si="12"/>
        <v>15681.362931497148</v>
      </c>
      <c r="Z77" s="25">
        <f t="shared" si="12"/>
        <v>18528.791842035938</v>
      </c>
      <c r="AA77" s="25">
        <f t="shared" si="12"/>
        <v>21726.297820037398</v>
      </c>
      <c r="AB77" s="25">
        <f t="shared" si="12"/>
        <v>25292.077318866613</v>
      </c>
      <c r="AC77" s="25">
        <f t="shared" si="12"/>
        <v>29242.585207210694</v>
      </c>
      <c r="AD77" s="25">
        <f t="shared" si="12"/>
        <v>33592.349682001201</v>
      </c>
      <c r="AE77" s="25">
        <f t="shared" si="12"/>
        <v>38353.821318952068</v>
      </c>
      <c r="AF77" s="25">
        <f t="shared" si="12"/>
        <v>43537.256924998444</v>
      </c>
      <c r="AG77" s="25">
        <f t="shared" si="12"/>
        <v>49150.637954762024</v>
      </c>
      <c r="AH77" s="25">
        <f t="shared" si="12"/>
        <v>55199.62247424214</v>
      </c>
      <c r="AI77" s="25">
        <f t="shared" si="12"/>
        <v>61687.529006763441</v>
      </c>
      <c r="AJ77" s="25">
        <f t="shared" si="12"/>
        <v>68615.350079641299</v>
      </c>
      <c r="AK77" s="25">
        <f t="shared" si="12"/>
        <v>75981.792899933993</v>
      </c>
      <c r="AL77" s="25">
        <f t="shared" si="12"/>
        <v>83783.3443165645</v>
      </c>
      <c r="AM77" s="25">
        <f t="shared" si="12"/>
        <v>92014.357061836185</v>
      </c>
      <c r="AN77" s="25">
        <f t="shared" si="12"/>
        <v>100667.15419623812</v>
      </c>
      <c r="AO77" s="25">
        <f t="shared" si="12"/>
        <v>109732.14869185568</v>
      </c>
      <c r="AP77" s="25">
        <f t="shared" si="12"/>
        <v>119197.97516868915</v>
      </c>
      <c r="AQ77" s="25">
        <f t="shared" si="12"/>
        <v>129051.63093129848</v>
      </c>
      <c r="AR77" s="25">
        <f t="shared" si="12"/>
        <v>139278.6236277245</v>
      </c>
      <c r="AS77" s="25">
        <f t="shared" si="12"/>
        <v>149863.12305775436</v>
      </c>
    </row>
    <row r="78" spans="3:45" x14ac:dyDescent="0.25">
      <c r="C78" s="25">
        <f t="shared" si="7"/>
        <v>2553.6657000680884</v>
      </c>
      <c r="E78" s="25">
        <f t="shared" si="12"/>
        <v>10.944795089429249</v>
      </c>
      <c r="F78" s="25">
        <f t="shared" si="12"/>
        <v>18.772140886387234</v>
      </c>
      <c r="G78" s="25">
        <f t="shared" si="12"/>
        <v>31.179307190498662</v>
      </c>
      <c r="H78" s="25">
        <f t="shared" si="12"/>
        <v>50.270578792539489</v>
      </c>
      <c r="I78" s="25">
        <f t="shared" si="12"/>
        <v>78.851224888167877</v>
      </c>
      <c r="J78" s="25">
        <f t="shared" si="12"/>
        <v>120.56379264215877</v>
      </c>
      <c r="K78" s="25">
        <f t="shared" si="12"/>
        <v>180.02361066324468</v>
      </c>
      <c r="L78" s="25">
        <f t="shared" si="12"/>
        <v>262.94671610826549</v>
      </c>
      <c r="M78" s="25">
        <f t="shared" si="12"/>
        <v>376.26321407492117</v>
      </c>
      <c r="N78" s="25">
        <f t="shared" ref="N78:AS78" si="13">(($B48+$B47)/2)*(N48)*$C$3</f>
        <v>528.2093603083116</v>
      </c>
      <c r="O78" s="25">
        <f t="shared" si="13"/>
        <v>728.39239729710846</v>
      </c>
      <c r="P78" s="25">
        <f t="shared" si="13"/>
        <v>987.82329839125271</v>
      </c>
      <c r="Q78" s="25">
        <f t="shared" si="13"/>
        <v>1318.9139846869357</v>
      </c>
      <c r="R78" s="25">
        <f t="shared" si="13"/>
        <v>1735.4371602948993</v>
      </c>
      <c r="S78" s="25">
        <f t="shared" si="13"/>
        <v>2252.4485458512268</v>
      </c>
      <c r="T78" s="25">
        <f t="shared" si="13"/>
        <v>2886.1728691502763</v>
      </c>
      <c r="U78" s="25">
        <f t="shared" si="13"/>
        <v>3653.8564037728484</v>
      </c>
      <c r="V78" s="25">
        <f t="shared" si="13"/>
        <v>4573.5900608948878</v>
      </c>
      <c r="W78" s="25">
        <f t="shared" si="13"/>
        <v>5664.1079898800936</v>
      </c>
      <c r="X78" s="25">
        <f t="shared" si="13"/>
        <v>6944.567306296507</v>
      </c>
      <c r="Y78" s="25">
        <f t="shared" si="13"/>
        <v>8434.314939405891</v>
      </c>
      <c r="Z78" s="25">
        <f t="shared" si="13"/>
        <v>10152.647690258667</v>
      </c>
      <c r="AA78" s="25">
        <f t="shared" si="13"/>
        <v>12118.571444628507</v>
      </c>
      <c r="AB78" s="25">
        <f t="shared" si="13"/>
        <v>14350.565129698563</v>
      </c>
      <c r="AC78" s="25">
        <f t="shared" si="13"/>
        <v>16866.354482438663</v>
      </c>
      <c r="AD78" s="25">
        <f t="shared" si="13"/>
        <v>19682.70005460301</v>
      </c>
      <c r="AE78" s="25">
        <f t="shared" si="13"/>
        <v>22815.203157622309</v>
      </c>
      <c r="AF78" s="25">
        <f t="shared" si="13"/>
        <v>26278.132689217662</v>
      </c>
      <c r="AG78" s="25">
        <f t="shared" si="13"/>
        <v>30084.275017121799</v>
      </c>
      <c r="AH78" s="25">
        <f t="shared" si="13"/>
        <v>34244.808352615924</v>
      </c>
      <c r="AI78" s="25">
        <f t="shared" si="13"/>
        <v>38769.202350531596</v>
      </c>
      <c r="AJ78" s="25">
        <f t="shared" si="13"/>
        <v>43665.143039741219</v>
      </c>
      <c r="AK78" s="25">
        <f t="shared" si="13"/>
        <v>48938.482630740509</v>
      </c>
      <c r="AL78" s="25">
        <f t="shared" si="13"/>
        <v>54593.213270643762</v>
      </c>
      <c r="AM78" s="25">
        <f t="shared" si="13"/>
        <v>60631.463423976558</v>
      </c>
      <c r="AN78" s="25">
        <f t="shared" si="13"/>
        <v>67053.515247876392</v>
      </c>
      <c r="AO78" s="25">
        <f t="shared" si="13"/>
        <v>73857.841100014222</v>
      </c>
      <c r="AP78" s="25">
        <f t="shared" si="13"/>
        <v>81041.157160074988</v>
      </c>
      <c r="AQ78" s="25">
        <f t="shared" si="13"/>
        <v>88598.49205425338</v>
      </c>
      <c r="AR78" s="25">
        <f t="shared" si="13"/>
        <v>96523.268338972528</v>
      </c>
      <c r="AS78" s="25">
        <f t="shared" si="13"/>
        <v>104807.39471644325</v>
      </c>
    </row>
    <row r="79" spans="3:45" x14ac:dyDescent="0.25">
      <c r="C79" s="25">
        <f t="shared" si="7"/>
        <v>1175.5690264689679</v>
      </c>
      <c r="E79" s="25">
        <f t="shared" ref="E79:AS85" si="14">(($B49+$B48)/2)*(E49)*$C$3</f>
        <v>2.9316354359698593</v>
      </c>
      <c r="F79" s="25">
        <f t="shared" si="14"/>
        <v>5.2998567436279842</v>
      </c>
      <c r="G79" s="25">
        <f t="shared" si="14"/>
        <v>9.2505211668303389</v>
      </c>
      <c r="H79" s="25">
        <f t="shared" si="14"/>
        <v>15.630072306866971</v>
      </c>
      <c r="I79" s="25">
        <f t="shared" si="14"/>
        <v>25.62645759955906</v>
      </c>
      <c r="J79" s="25">
        <f t="shared" si="14"/>
        <v>40.859740060006366</v>
      </c>
      <c r="K79" s="25">
        <f t="shared" si="14"/>
        <v>63.481196065047207</v>
      </c>
      <c r="L79" s="25">
        <f t="shared" si="14"/>
        <v>96.277593300175823</v>
      </c>
      <c r="M79" s="25">
        <f t="shared" si="14"/>
        <v>142.77654342877088</v>
      </c>
      <c r="N79" s="25">
        <f t="shared" si="14"/>
        <v>207.34826426973996</v>
      </c>
      <c r="O79" s="25">
        <f t="shared" si="14"/>
        <v>295.2988190231398</v>
      </c>
      <c r="P79" s="25">
        <f t="shared" si="14"/>
        <v>412.94994936271314</v>
      </c>
      <c r="Q79" s="25">
        <f t="shared" si="14"/>
        <v>567.70097812514302</v>
      </c>
      <c r="R79" s="25">
        <f t="shared" si="14"/>
        <v>768.06889251049165</v>
      </c>
      <c r="S79" s="25">
        <f t="shared" si="14"/>
        <v>1023.7035760965707</v>
      </c>
      <c r="T79" s="25">
        <f t="shared" si="14"/>
        <v>1345.3761702834211</v>
      </c>
      <c r="U79" s="25">
        <f t="shared" si="14"/>
        <v>1744.9396396521211</v>
      </c>
      <c r="V79" s="25">
        <f t="shared" si="14"/>
        <v>2235.2617196065207</v>
      </c>
      <c r="W79" s="25">
        <f t="shared" si="14"/>
        <v>2830.1314737191865</v>
      </c>
      <c r="X79" s="25">
        <f t="shared" si="14"/>
        <v>3544.1416285462069</v>
      </c>
      <c r="Y79" s="25">
        <f t="shared" si="14"/>
        <v>4392.5496452120606</v>
      </c>
      <c r="Z79" s="25">
        <f t="shared" si="14"/>
        <v>5391.1211032359852</v>
      </c>
      <c r="AA79" s="25">
        <f t="shared" si="14"/>
        <v>6555.959401026561</v>
      </c>
      <c r="AB79" s="25">
        <f t="shared" si="14"/>
        <v>7903.3260186221542</v>
      </c>
      <c r="AC79" s="25">
        <f t="shared" si="14"/>
        <v>9449.4556518074769</v>
      </c>
      <c r="AD79" s="25">
        <f t="shared" si="14"/>
        <v>11210.370430862002</v>
      </c>
      <c r="AE79" s="25">
        <f t="shared" si="14"/>
        <v>13201.697204564633</v>
      </c>
      <c r="AF79" s="25">
        <f t="shared" si="14"/>
        <v>15438.491527784252</v>
      </c>
      <c r="AG79" s="25">
        <f t="shared" si="14"/>
        <v>17935.071565703875</v>
      </c>
      <c r="AH79" s="25">
        <f t="shared" si="14"/>
        <v>20704.864646883037</v>
      </c>
      <c r="AI79" s="25">
        <f t="shared" si="14"/>
        <v>23760.268685531566</v>
      </c>
      <c r="AJ79" s="25">
        <f t="shared" si="14"/>
        <v>27112.530172917366</v>
      </c>
      <c r="AK79" s="25">
        <f t="shared" si="14"/>
        <v>30771.639927729633</v>
      </c>
      <c r="AL79" s="25">
        <f t="shared" si="14"/>
        <v>34746.247310708204</v>
      </c>
      <c r="AM79" s="25">
        <f t="shared" si="14"/>
        <v>39043.593161816687</v>
      </c>
      <c r="AN79" s="25">
        <f t="shared" si="14"/>
        <v>43669.461317291403</v>
      </c>
      <c r="AO79" s="25">
        <f t="shared" si="14"/>
        <v>48628.14821391517</v>
      </c>
      <c r="AP79" s="25">
        <f t="shared" si="14"/>
        <v>53922.449792180196</v>
      </c>
      <c r="AQ79" s="25">
        <f t="shared" si="14"/>
        <v>59553.664668377591</v>
      </c>
      <c r="AR79" s="25">
        <f t="shared" si="14"/>
        <v>65521.61235702983</v>
      </c>
      <c r="AS79" s="25">
        <f t="shared" si="14"/>
        <v>71824.665186321261</v>
      </c>
    </row>
    <row r="80" spans="3:45" x14ac:dyDescent="0.25">
      <c r="C80" s="25">
        <f t="shared" si="7"/>
        <v>521.28402116568213</v>
      </c>
      <c r="E80" s="25">
        <f t="shared" si="14"/>
        <v>0.73879252307840204</v>
      </c>
      <c r="F80" s="25">
        <f t="shared" si="14"/>
        <v>1.4109744225399012</v>
      </c>
      <c r="G80" s="25">
        <f t="shared" si="14"/>
        <v>2.5936327540865278</v>
      </c>
      <c r="H80" s="25">
        <f t="shared" si="14"/>
        <v>4.6018883943910183</v>
      </c>
      <c r="I80" s="25">
        <f t="shared" si="14"/>
        <v>7.9019374744726534</v>
      </c>
      <c r="J80" s="25">
        <f t="shared" si="14"/>
        <v>13.162275822384828</v>
      </c>
      <c r="K80" s="25">
        <f t="shared" si="14"/>
        <v>21.314116825927876</v>
      </c>
      <c r="L80" s="25">
        <f t="shared" si="14"/>
        <v>33.620195861083779</v>
      </c>
      <c r="M80" s="25">
        <f t="shared" si="14"/>
        <v>51.750447355911611</v>
      </c>
      <c r="N80" s="25">
        <f t="shared" si="14"/>
        <v>77.862360495437599</v>
      </c>
      <c r="O80" s="25">
        <f t="shared" si="14"/>
        <v>114.68322954220955</v>
      </c>
      <c r="P80" s="25">
        <f t="shared" si="14"/>
        <v>165.59106828883506</v>
      </c>
      <c r="Q80" s="25">
        <f t="shared" si="14"/>
        <v>234.6906953908956</v>
      </c>
      <c r="R80" s="25">
        <f t="shared" si="14"/>
        <v>326.88144000815987</v>
      </c>
      <c r="S80" s="25">
        <f t="shared" si="14"/>
        <v>447.91306955129784</v>
      </c>
      <c r="T80" s="25">
        <f t="shared" si="14"/>
        <v>604.42688835558477</v>
      </c>
      <c r="U80" s="25">
        <f t="shared" si="14"/>
        <v>803.97947053430391</v>
      </c>
      <c r="V80" s="25">
        <f t="shared" si="14"/>
        <v>1055.0471322969822</v>
      </c>
      <c r="W80" s="25">
        <f t="shared" si="14"/>
        <v>1367.0099741363995</v>
      </c>
      <c r="X80" s="25">
        <f t="shared" si="14"/>
        <v>1750.1150847933288</v>
      </c>
      <c r="Y80" s="25">
        <f t="shared" si="14"/>
        <v>2215.419252398161</v>
      </c>
      <c r="Z80" s="25">
        <f t="shared" si="14"/>
        <v>2774.712234622627</v>
      </c>
      <c r="AA80" s="25">
        <f t="shared" si="14"/>
        <v>3440.4222666375308</v>
      </c>
      <c r="AB80" s="25">
        <f t="shared" si="14"/>
        <v>4225.5060102045582</v>
      </c>
      <c r="AC80" s="25">
        <f t="shared" si="14"/>
        <v>5143.3255538245385</v>
      </c>
      <c r="AD80" s="25">
        <f t="shared" si="14"/>
        <v>6207.5153561341031</v>
      </c>
      <c r="AE80" s="25">
        <f t="shared" si="14"/>
        <v>7431.8421834871097</v>
      </c>
      <c r="AF80" s="25">
        <f t="shared" si="14"/>
        <v>8830.0611339742172</v>
      </c>
      <c r="AG80" s="25">
        <f t="shared" si="14"/>
        <v>10415.770776572692</v>
      </c>
      <c r="AH80" s="25">
        <f t="shared" si="14"/>
        <v>12202.270279070806</v>
      </c>
      <c r="AI80" s="25">
        <f t="shared" si="14"/>
        <v>14202.421169712819</v>
      </c>
      <c r="AJ80" s="25">
        <f t="shared" si="14"/>
        <v>16428.51609173106</v>
      </c>
      <c r="AK80" s="25">
        <f t="shared" si="14"/>
        <v>18892.156584492117</v>
      </c>
      <c r="AL80" s="25">
        <f t="shared" si="14"/>
        <v>21604.141576013877</v>
      </c>
      <c r="AM80" s="25">
        <f t="shared" si="14"/>
        <v>24574.367913554099</v>
      </c>
      <c r="AN80" s="25">
        <f t="shared" si="14"/>
        <v>27811.743904255978</v>
      </c>
      <c r="AO80" s="25">
        <f t="shared" si="14"/>
        <v>31324.116497277399</v>
      </c>
      <c r="AP80" s="25">
        <f t="shared" si="14"/>
        <v>35118.212420189404</v>
      </c>
      <c r="AQ80" s="25">
        <f t="shared" si="14"/>
        <v>39199.593292293663</v>
      </c>
      <c r="AR80" s="25">
        <f t="shared" si="14"/>
        <v>43572.624479884682</v>
      </c>
      <c r="AS80" s="25">
        <f t="shared" si="14"/>
        <v>48240.457235739275</v>
      </c>
    </row>
    <row r="81" spans="2:45" x14ac:dyDescent="0.25">
      <c r="C81" s="25">
        <f t="shared" si="7"/>
        <v>111.34628809720493</v>
      </c>
      <c r="E81" s="25">
        <f t="shared" si="14"/>
        <v>8.7594592059758725E-2</v>
      </c>
      <c r="F81" s="25">
        <f t="shared" si="14"/>
        <v>0.17713771387706245</v>
      </c>
      <c r="G81" s="25">
        <f t="shared" si="14"/>
        <v>0.34365733033281387</v>
      </c>
      <c r="H81" s="25">
        <f t="shared" si="14"/>
        <v>0.64161065816303875</v>
      </c>
      <c r="I81" s="25">
        <f t="shared" si="14"/>
        <v>1.1560482450523324</v>
      </c>
      <c r="J81" s="25">
        <f t="shared" si="14"/>
        <v>2.0153738163330992</v>
      </c>
      <c r="K81" s="25">
        <f t="shared" si="14"/>
        <v>3.4074445357301641</v>
      </c>
      <c r="L81" s="25">
        <f t="shared" si="14"/>
        <v>5.5991931195942257</v>
      </c>
      <c r="M81" s="25">
        <f t="shared" si="14"/>
        <v>8.9597562038634671</v>
      </c>
      <c r="N81" s="25">
        <f t="shared" si="14"/>
        <v>13.986862717110249</v>
      </c>
      <c r="O81" s="25">
        <f t="shared" si="14"/>
        <v>21.335989245583331</v>
      </c>
      <c r="P81" s="25">
        <f t="shared" si="14"/>
        <v>31.851547113586065</v>
      </c>
      <c r="Q81" s="25">
        <f t="shared" si="14"/>
        <v>46.599148397816762</v>
      </c>
      <c r="R81" s="25">
        <f t="shared" si="14"/>
        <v>66.897824017584369</v>
      </c>
      <c r="S81" s="25">
        <f t="shared" si="14"/>
        <v>94.350950712547288</v>
      </c>
      <c r="T81" s="25">
        <f t="shared" si="14"/>
        <v>130.8745945729961</v>
      </c>
      <c r="U81" s="25">
        <f t="shared" si="14"/>
        <v>178.72200022671203</v>
      </c>
      <c r="V81" s="25">
        <f t="shared" si="14"/>
        <v>240.50304473516081</v>
      </c>
      <c r="W81" s="25">
        <f t="shared" si="14"/>
        <v>319.19762651088757</v>
      </c>
      <c r="X81" s="25">
        <f t="shared" si="14"/>
        <v>418.16216121955296</v>
      </c>
      <c r="Y81" s="25">
        <f t="shared" si="14"/>
        <v>541.12859494356064</v>
      </c>
      <c r="Z81" s="25">
        <f t="shared" si="14"/>
        <v>692.19560493726465</v>
      </c>
      <c r="AA81" s="25">
        <f t="shared" si="14"/>
        <v>875.81192533584101</v>
      </c>
      <c r="AB81" s="25">
        <f t="shared" si="14"/>
        <v>1096.7519950535132</v>
      </c>
      <c r="AC81" s="25">
        <f t="shared" si="14"/>
        <v>1360.0843660010021</v>
      </c>
      <c r="AD81" s="25">
        <f t="shared" si="14"/>
        <v>1671.1335219218349</v>
      </c>
      <c r="AE81" s="25">
        <f t="shared" si="14"/>
        <v>2035.4359345331941</v>
      </c>
      <c r="AF81" s="25">
        <f t="shared" si="14"/>
        <v>2458.6913200038985</v>
      </c>
      <c r="AG81" s="25">
        <f t="shared" si="14"/>
        <v>2946.7101532527986</v>
      </c>
      <c r="AH81" s="25">
        <f t="shared" si="14"/>
        <v>3505.3585505604824</v>
      </c>
      <c r="AI81" s="25">
        <f t="shared" si="14"/>
        <v>4140.5016447979651</v>
      </c>
      <c r="AJ81" s="25">
        <f t="shared" si="14"/>
        <v>4857.9465559546616</v>
      </c>
      <c r="AK81" s="25">
        <f t="shared" si="14"/>
        <v>5663.3860073531705</v>
      </c>
      <c r="AL81" s="25">
        <f t="shared" si="14"/>
        <v>6562.3435601898609</v>
      </c>
      <c r="AM81" s="25">
        <f t="shared" si="14"/>
        <v>7560.1213416383835</v>
      </c>
      <c r="AN81" s="25">
        <f t="shared" si="14"/>
        <v>8661.7510300474369</v>
      </c>
      <c r="AO81" s="25">
        <f t="shared" si="14"/>
        <v>9871.9487401784372</v>
      </c>
      <c r="AP81" s="25">
        <f t="shared" si="14"/>
        <v>11195.074326683947</v>
      </c>
      <c r="AQ81" s="25">
        <f t="shared" si="14"/>
        <v>12635.095499364577</v>
      </c>
      <c r="AR81" s="25">
        <f t="shared" si="14"/>
        <v>14195.55702275377</v>
      </c>
      <c r="AS81" s="25">
        <f t="shared" si="14"/>
        <v>15879.555158111072</v>
      </c>
    </row>
    <row r="82" spans="2:45" x14ac:dyDescent="0.25">
      <c r="C82" s="25">
        <f t="shared" si="7"/>
        <v>0</v>
      </c>
      <c r="E82" s="25">
        <f t="shared" si="14"/>
        <v>0</v>
      </c>
      <c r="F82" s="25">
        <f t="shared" si="14"/>
        <v>0</v>
      </c>
      <c r="G82" s="25">
        <f t="shared" si="14"/>
        <v>0</v>
      </c>
      <c r="H82" s="25">
        <f t="shared" si="14"/>
        <v>0</v>
      </c>
      <c r="I82" s="25">
        <f t="shared" si="14"/>
        <v>0</v>
      </c>
      <c r="J82" s="25">
        <f t="shared" si="14"/>
        <v>0</v>
      </c>
      <c r="K82" s="25">
        <f t="shared" si="14"/>
        <v>0</v>
      </c>
      <c r="L82" s="25">
        <f t="shared" si="14"/>
        <v>0</v>
      </c>
      <c r="M82" s="25">
        <f t="shared" si="14"/>
        <v>0</v>
      </c>
      <c r="N82" s="25">
        <f t="shared" si="14"/>
        <v>0</v>
      </c>
      <c r="O82" s="25">
        <f t="shared" si="14"/>
        <v>0</v>
      </c>
      <c r="P82" s="25">
        <f t="shared" si="14"/>
        <v>0</v>
      </c>
      <c r="Q82" s="25">
        <f t="shared" si="14"/>
        <v>0</v>
      </c>
      <c r="R82" s="25">
        <f t="shared" si="14"/>
        <v>0</v>
      </c>
      <c r="S82" s="25">
        <f t="shared" si="14"/>
        <v>0</v>
      </c>
      <c r="T82" s="25">
        <f t="shared" si="14"/>
        <v>0</v>
      </c>
      <c r="U82" s="25">
        <f t="shared" si="14"/>
        <v>0</v>
      </c>
      <c r="V82" s="25">
        <f t="shared" si="14"/>
        <v>0</v>
      </c>
      <c r="W82" s="25">
        <f t="shared" si="14"/>
        <v>0</v>
      </c>
      <c r="X82" s="25">
        <f t="shared" si="14"/>
        <v>0</v>
      </c>
      <c r="Y82" s="25">
        <f t="shared" si="14"/>
        <v>0</v>
      </c>
      <c r="Z82" s="25">
        <f t="shared" si="14"/>
        <v>0</v>
      </c>
      <c r="AA82" s="25">
        <f t="shared" si="14"/>
        <v>0</v>
      </c>
      <c r="AB82" s="25">
        <f t="shared" si="14"/>
        <v>0</v>
      </c>
      <c r="AC82" s="25">
        <f t="shared" si="14"/>
        <v>0</v>
      </c>
      <c r="AD82" s="25">
        <f t="shared" si="14"/>
        <v>0</v>
      </c>
      <c r="AE82" s="25">
        <f t="shared" si="14"/>
        <v>0</v>
      </c>
      <c r="AF82" s="25">
        <f t="shared" si="14"/>
        <v>0</v>
      </c>
      <c r="AG82" s="25">
        <f t="shared" si="14"/>
        <v>0</v>
      </c>
      <c r="AH82" s="25">
        <f t="shared" si="14"/>
        <v>0</v>
      </c>
      <c r="AI82" s="25">
        <f t="shared" si="14"/>
        <v>0</v>
      </c>
      <c r="AJ82" s="25">
        <f t="shared" si="14"/>
        <v>0</v>
      </c>
      <c r="AK82" s="25">
        <f t="shared" si="14"/>
        <v>0</v>
      </c>
      <c r="AL82" s="25">
        <f t="shared" si="14"/>
        <v>0</v>
      </c>
      <c r="AM82" s="25">
        <f t="shared" si="14"/>
        <v>0</v>
      </c>
      <c r="AN82" s="25">
        <f t="shared" si="14"/>
        <v>0</v>
      </c>
      <c r="AO82" s="25">
        <f t="shared" si="14"/>
        <v>0</v>
      </c>
      <c r="AP82" s="25">
        <f t="shared" si="14"/>
        <v>0</v>
      </c>
      <c r="AQ82" s="25">
        <f t="shared" si="14"/>
        <v>0</v>
      </c>
      <c r="AR82" s="25">
        <f t="shared" si="14"/>
        <v>0</v>
      </c>
      <c r="AS82" s="25">
        <f t="shared" si="14"/>
        <v>0</v>
      </c>
    </row>
    <row r="83" spans="2:45" x14ac:dyDescent="0.25">
      <c r="C83" s="25">
        <f t="shared" si="7"/>
        <v>0</v>
      </c>
      <c r="E83" s="25">
        <f t="shared" si="14"/>
        <v>0</v>
      </c>
      <c r="F83" s="25">
        <f t="shared" si="14"/>
        <v>0</v>
      </c>
      <c r="G83" s="25">
        <f t="shared" si="14"/>
        <v>0</v>
      </c>
      <c r="H83" s="25">
        <f t="shared" si="14"/>
        <v>0</v>
      </c>
      <c r="I83" s="25">
        <f t="shared" si="14"/>
        <v>0</v>
      </c>
      <c r="J83" s="25">
        <f t="shared" si="14"/>
        <v>0</v>
      </c>
      <c r="K83" s="25">
        <f t="shared" si="14"/>
        <v>0</v>
      </c>
      <c r="L83" s="25">
        <f t="shared" si="14"/>
        <v>0</v>
      </c>
      <c r="M83" s="25">
        <f t="shared" si="14"/>
        <v>0</v>
      </c>
      <c r="N83" s="25">
        <f t="shared" si="14"/>
        <v>0</v>
      </c>
      <c r="O83" s="25">
        <f t="shared" si="14"/>
        <v>0</v>
      </c>
      <c r="P83" s="25">
        <f t="shared" si="14"/>
        <v>0</v>
      </c>
      <c r="Q83" s="25">
        <f t="shared" si="14"/>
        <v>0</v>
      </c>
      <c r="R83" s="25">
        <f t="shared" si="14"/>
        <v>0</v>
      </c>
      <c r="S83" s="25">
        <f t="shared" si="14"/>
        <v>0</v>
      </c>
      <c r="T83" s="25">
        <f t="shared" si="14"/>
        <v>0</v>
      </c>
      <c r="U83" s="25">
        <f t="shared" si="14"/>
        <v>0</v>
      </c>
      <c r="V83" s="25">
        <f t="shared" si="14"/>
        <v>0</v>
      </c>
      <c r="W83" s="25">
        <f t="shared" si="14"/>
        <v>0</v>
      </c>
      <c r="X83" s="25">
        <f t="shared" si="14"/>
        <v>0</v>
      </c>
      <c r="Y83" s="25">
        <f t="shared" si="14"/>
        <v>0</v>
      </c>
      <c r="Z83" s="25">
        <f t="shared" si="14"/>
        <v>0</v>
      </c>
      <c r="AA83" s="25">
        <f t="shared" si="14"/>
        <v>0</v>
      </c>
      <c r="AB83" s="25">
        <f t="shared" si="14"/>
        <v>0</v>
      </c>
      <c r="AC83" s="25">
        <f t="shared" si="14"/>
        <v>0</v>
      </c>
      <c r="AD83" s="25">
        <f t="shared" si="14"/>
        <v>0</v>
      </c>
      <c r="AE83" s="25">
        <f t="shared" si="14"/>
        <v>0</v>
      </c>
      <c r="AF83" s="25">
        <f t="shared" si="14"/>
        <v>0</v>
      </c>
      <c r="AG83" s="25">
        <f t="shared" si="14"/>
        <v>0</v>
      </c>
      <c r="AH83" s="25">
        <f t="shared" si="14"/>
        <v>0</v>
      </c>
      <c r="AI83" s="25">
        <f t="shared" si="14"/>
        <v>0</v>
      </c>
      <c r="AJ83" s="25">
        <f t="shared" si="14"/>
        <v>0</v>
      </c>
      <c r="AK83" s="25">
        <f t="shared" si="14"/>
        <v>0</v>
      </c>
      <c r="AL83" s="25">
        <f t="shared" si="14"/>
        <v>0</v>
      </c>
      <c r="AM83" s="25">
        <f t="shared" si="14"/>
        <v>0</v>
      </c>
      <c r="AN83" s="25">
        <f t="shared" si="14"/>
        <v>0</v>
      </c>
      <c r="AO83" s="25">
        <f t="shared" si="14"/>
        <v>0</v>
      </c>
      <c r="AP83" s="25">
        <f t="shared" si="14"/>
        <v>0</v>
      </c>
      <c r="AQ83" s="25">
        <f t="shared" si="14"/>
        <v>0</v>
      </c>
      <c r="AR83" s="25">
        <f t="shared" si="14"/>
        <v>0</v>
      </c>
      <c r="AS83" s="25">
        <f t="shared" si="14"/>
        <v>0</v>
      </c>
    </row>
    <row r="84" spans="2:45" x14ac:dyDescent="0.25">
      <c r="C84" s="25">
        <f t="shared" si="7"/>
        <v>0</v>
      </c>
      <c r="E84" s="25">
        <f t="shared" si="14"/>
        <v>0</v>
      </c>
      <c r="F84" s="25">
        <f t="shared" si="14"/>
        <v>0</v>
      </c>
      <c r="G84" s="25">
        <f t="shared" si="14"/>
        <v>0</v>
      </c>
      <c r="H84" s="25">
        <f t="shared" si="14"/>
        <v>0</v>
      </c>
      <c r="I84" s="25">
        <f t="shared" si="14"/>
        <v>0</v>
      </c>
      <c r="J84" s="25">
        <f t="shared" si="14"/>
        <v>0</v>
      </c>
      <c r="K84" s="25">
        <f t="shared" si="14"/>
        <v>0</v>
      </c>
      <c r="L84" s="25">
        <f t="shared" si="14"/>
        <v>0</v>
      </c>
      <c r="M84" s="25">
        <f t="shared" si="14"/>
        <v>0</v>
      </c>
      <c r="N84" s="25">
        <f t="shared" si="14"/>
        <v>0</v>
      </c>
      <c r="O84" s="25">
        <f t="shared" si="14"/>
        <v>0</v>
      </c>
      <c r="P84" s="25">
        <f t="shared" si="14"/>
        <v>0</v>
      </c>
      <c r="Q84" s="25">
        <f t="shared" si="14"/>
        <v>0</v>
      </c>
      <c r="R84" s="25">
        <f t="shared" si="14"/>
        <v>0</v>
      </c>
      <c r="S84" s="25">
        <f t="shared" si="14"/>
        <v>0</v>
      </c>
      <c r="T84" s="25">
        <f t="shared" si="14"/>
        <v>0</v>
      </c>
      <c r="U84" s="25">
        <f t="shared" si="14"/>
        <v>0</v>
      </c>
      <c r="V84" s="25">
        <f t="shared" si="14"/>
        <v>0</v>
      </c>
      <c r="W84" s="25">
        <f t="shared" si="14"/>
        <v>0</v>
      </c>
      <c r="X84" s="25">
        <f t="shared" si="14"/>
        <v>0</v>
      </c>
      <c r="Y84" s="25">
        <f t="shared" si="14"/>
        <v>0</v>
      </c>
      <c r="Z84" s="25">
        <f t="shared" si="14"/>
        <v>0</v>
      </c>
      <c r="AA84" s="25">
        <f t="shared" si="14"/>
        <v>0</v>
      </c>
      <c r="AB84" s="25">
        <f t="shared" si="14"/>
        <v>0</v>
      </c>
      <c r="AC84" s="25">
        <f t="shared" si="14"/>
        <v>0</v>
      </c>
      <c r="AD84" s="25">
        <f t="shared" si="14"/>
        <v>0</v>
      </c>
      <c r="AE84" s="25">
        <f t="shared" si="14"/>
        <v>0</v>
      </c>
      <c r="AF84" s="25">
        <f t="shared" si="14"/>
        <v>0</v>
      </c>
      <c r="AG84" s="25">
        <f t="shared" si="14"/>
        <v>0</v>
      </c>
      <c r="AH84" s="25">
        <f t="shared" si="14"/>
        <v>0</v>
      </c>
      <c r="AI84" s="25">
        <f t="shared" si="14"/>
        <v>0</v>
      </c>
      <c r="AJ84" s="25">
        <f t="shared" si="14"/>
        <v>0</v>
      </c>
      <c r="AK84" s="25">
        <f t="shared" si="14"/>
        <v>0</v>
      </c>
      <c r="AL84" s="25">
        <f t="shared" si="14"/>
        <v>0</v>
      </c>
      <c r="AM84" s="25">
        <f t="shared" si="14"/>
        <v>0</v>
      </c>
      <c r="AN84" s="25">
        <f t="shared" si="14"/>
        <v>0</v>
      </c>
      <c r="AO84" s="25">
        <f t="shared" si="14"/>
        <v>0</v>
      </c>
      <c r="AP84" s="25">
        <f t="shared" si="14"/>
        <v>0</v>
      </c>
      <c r="AQ84" s="25">
        <f t="shared" si="14"/>
        <v>0</v>
      </c>
      <c r="AR84" s="25">
        <f t="shared" si="14"/>
        <v>0</v>
      </c>
      <c r="AS84" s="25">
        <f t="shared" si="14"/>
        <v>0</v>
      </c>
    </row>
    <row r="85" spans="2:45" x14ac:dyDescent="0.25">
      <c r="C85" s="25">
        <f t="shared" si="7"/>
        <v>0</v>
      </c>
      <c r="E85" s="25">
        <f t="shared" si="14"/>
        <v>0</v>
      </c>
      <c r="F85" s="25">
        <f t="shared" si="14"/>
        <v>0</v>
      </c>
      <c r="G85" s="25">
        <f t="shared" si="14"/>
        <v>0</v>
      </c>
      <c r="H85" s="25">
        <f t="shared" si="14"/>
        <v>0</v>
      </c>
      <c r="I85" s="25">
        <f t="shared" si="14"/>
        <v>0</v>
      </c>
      <c r="J85" s="25">
        <f t="shared" si="14"/>
        <v>0</v>
      </c>
      <c r="K85" s="25">
        <f t="shared" si="14"/>
        <v>0</v>
      </c>
      <c r="L85" s="25">
        <f t="shared" si="14"/>
        <v>0</v>
      </c>
      <c r="M85" s="25">
        <f t="shared" si="14"/>
        <v>0</v>
      </c>
      <c r="N85" s="25">
        <f t="shared" ref="N85:AS85" si="15">(($B55+$B54)/2)*(N55)*$C$3</f>
        <v>0</v>
      </c>
      <c r="O85" s="25">
        <f t="shared" si="15"/>
        <v>0</v>
      </c>
      <c r="P85" s="25">
        <f t="shared" si="15"/>
        <v>0</v>
      </c>
      <c r="Q85" s="25">
        <f t="shared" si="15"/>
        <v>0</v>
      </c>
      <c r="R85" s="25">
        <f t="shared" si="15"/>
        <v>0</v>
      </c>
      <c r="S85" s="25">
        <f t="shared" si="15"/>
        <v>0</v>
      </c>
      <c r="T85" s="25">
        <f t="shared" si="15"/>
        <v>0</v>
      </c>
      <c r="U85" s="25">
        <f t="shared" si="15"/>
        <v>0</v>
      </c>
      <c r="V85" s="25">
        <f t="shared" si="15"/>
        <v>0</v>
      </c>
      <c r="W85" s="25">
        <f t="shared" si="15"/>
        <v>0</v>
      </c>
      <c r="X85" s="25">
        <f t="shared" si="15"/>
        <v>0</v>
      </c>
      <c r="Y85" s="25">
        <f t="shared" si="15"/>
        <v>0</v>
      </c>
      <c r="Z85" s="25">
        <f t="shared" si="15"/>
        <v>0</v>
      </c>
      <c r="AA85" s="25">
        <f t="shared" si="15"/>
        <v>0</v>
      </c>
      <c r="AB85" s="25">
        <f t="shared" si="15"/>
        <v>0</v>
      </c>
      <c r="AC85" s="25">
        <f t="shared" si="15"/>
        <v>0</v>
      </c>
      <c r="AD85" s="25">
        <f t="shared" si="15"/>
        <v>0</v>
      </c>
      <c r="AE85" s="25">
        <f t="shared" si="15"/>
        <v>0</v>
      </c>
      <c r="AF85" s="25">
        <f t="shared" si="15"/>
        <v>0</v>
      </c>
      <c r="AG85" s="25">
        <f t="shared" si="15"/>
        <v>0</v>
      </c>
      <c r="AH85" s="25">
        <f t="shared" si="15"/>
        <v>0</v>
      </c>
      <c r="AI85" s="25">
        <f t="shared" si="15"/>
        <v>0</v>
      </c>
      <c r="AJ85" s="25">
        <f t="shared" si="15"/>
        <v>0</v>
      </c>
      <c r="AK85" s="25">
        <f t="shared" si="15"/>
        <v>0</v>
      </c>
      <c r="AL85" s="25">
        <f t="shared" si="15"/>
        <v>0</v>
      </c>
      <c r="AM85" s="25">
        <f t="shared" si="15"/>
        <v>0</v>
      </c>
      <c r="AN85" s="25">
        <f t="shared" si="15"/>
        <v>0</v>
      </c>
      <c r="AO85" s="25">
        <f t="shared" si="15"/>
        <v>0</v>
      </c>
      <c r="AP85" s="25">
        <f t="shared" si="15"/>
        <v>0</v>
      </c>
      <c r="AQ85" s="25">
        <f t="shared" si="15"/>
        <v>0</v>
      </c>
      <c r="AR85" s="25">
        <f t="shared" si="15"/>
        <v>0</v>
      </c>
      <c r="AS85" s="25">
        <f t="shared" si="15"/>
        <v>0</v>
      </c>
    </row>
    <row r="86" spans="2:45" x14ac:dyDescent="0.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c r="AQ86" s="25"/>
      <c r="AR86" s="25"/>
      <c r="AS86" s="25"/>
    </row>
    <row r="95" spans="2:45" x14ac:dyDescent="0.25">
      <c r="B95" s="36" t="s">
        <v>154</v>
      </c>
      <c r="C95" s="36"/>
      <c r="D95" s="36"/>
      <c r="E95" s="36"/>
      <c r="F95" s="36"/>
      <c r="G95" s="36"/>
    </row>
    <row r="96" spans="2:45" x14ac:dyDescent="0.25">
      <c r="B96" s="27" t="s">
        <v>155</v>
      </c>
    </row>
    <row r="98" spans="2:2" x14ac:dyDescent="0.25">
      <c r="B98" s="27" t="s">
        <v>156</v>
      </c>
    </row>
  </sheetData>
  <hyperlinks>
    <hyperlink ref="A1" r:id="rId1" xr:uid="{E776D1EF-736E-43C8-B88D-32AFFE03A4DD}"/>
    <hyperlink ref="A2" r:id="rId2" xr:uid="{6ECF936E-C2FD-4F1F-8045-5B9E38D9F1C2}"/>
    <hyperlink ref="B96" r:id="rId3" xr:uid="{E24DDDF5-66C6-41FE-9A66-CEC3C0914132}"/>
    <hyperlink ref="B98" r:id="rId4" xr:uid="{08C3836B-DD3D-4437-8511-74AE84E918E3}"/>
  </hyperlinks>
  <pageMargins left="0.7" right="0.7" top="0.75" bottom="0.75" header="0.3" footer="0.3"/>
  <pageSetup paperSize="9"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83F8B-C1FA-4692-AC96-D2125A675D25}">
  <dimension ref="B2:AS13"/>
  <sheetViews>
    <sheetView workbookViewId="0">
      <selection activeCell="O19" sqref="O19"/>
    </sheetView>
  </sheetViews>
  <sheetFormatPr defaultRowHeight="15" x14ac:dyDescent="0.25"/>
  <sheetData>
    <row r="2" spans="2:45" x14ac:dyDescent="0.25">
      <c r="B2" t="s">
        <v>163</v>
      </c>
      <c r="C2" s="26">
        <v>5</v>
      </c>
      <c r="E2">
        <v>5</v>
      </c>
      <c r="F2">
        <v>5.0999999999999996</v>
      </c>
      <c r="G2">
        <v>5.2</v>
      </c>
      <c r="H2">
        <v>5.3</v>
      </c>
      <c r="I2">
        <v>5.4</v>
      </c>
      <c r="J2">
        <v>5.5</v>
      </c>
      <c r="K2">
        <v>5.6</v>
      </c>
      <c r="L2">
        <v>5.7</v>
      </c>
      <c r="M2">
        <v>5.8</v>
      </c>
      <c r="N2">
        <v>5.9</v>
      </c>
      <c r="O2">
        <v>6</v>
      </c>
      <c r="P2">
        <v>6.1</v>
      </c>
      <c r="Q2">
        <v>6.2</v>
      </c>
      <c r="R2">
        <v>6.3</v>
      </c>
      <c r="S2">
        <v>6.4</v>
      </c>
      <c r="T2">
        <v>6.5</v>
      </c>
      <c r="U2">
        <v>6.6</v>
      </c>
      <c r="V2">
        <v>6.7</v>
      </c>
      <c r="W2">
        <v>6.8</v>
      </c>
      <c r="X2">
        <v>6.9</v>
      </c>
      <c r="Y2">
        <v>7</v>
      </c>
      <c r="Z2">
        <v>7.1</v>
      </c>
      <c r="AA2">
        <v>7.2</v>
      </c>
      <c r="AB2">
        <v>7.3</v>
      </c>
      <c r="AC2">
        <v>7.4</v>
      </c>
      <c r="AD2">
        <v>7.5</v>
      </c>
      <c r="AE2">
        <v>7.6</v>
      </c>
      <c r="AF2">
        <v>7.7</v>
      </c>
      <c r="AG2">
        <v>7.8</v>
      </c>
      <c r="AH2">
        <v>7.9</v>
      </c>
      <c r="AI2">
        <v>8</v>
      </c>
      <c r="AJ2">
        <v>8.1</v>
      </c>
      <c r="AK2">
        <v>8.1999999999999993</v>
      </c>
      <c r="AL2">
        <v>8.3000000000000007</v>
      </c>
      <c r="AM2">
        <v>8.4</v>
      </c>
      <c r="AN2">
        <v>8.5</v>
      </c>
      <c r="AO2">
        <v>8.6</v>
      </c>
      <c r="AP2">
        <v>8.6999999999999993</v>
      </c>
      <c r="AQ2">
        <v>8.8000000000000007</v>
      </c>
      <c r="AR2">
        <v>8.9</v>
      </c>
      <c r="AS2">
        <v>9</v>
      </c>
    </row>
    <row r="3" spans="2:45" x14ac:dyDescent="0.25">
      <c r="B3" t="s">
        <v>180</v>
      </c>
      <c r="C3" s="26">
        <v>6.6805014347429177</v>
      </c>
      <c r="D3" s="28"/>
      <c r="E3" s="20">
        <v>5.178683282746448</v>
      </c>
      <c r="F3" s="20">
        <v>5.2822569484013764</v>
      </c>
      <c r="G3" s="20">
        <v>5.3858306140563057</v>
      </c>
      <c r="H3" s="20">
        <v>5.489404279711235</v>
      </c>
      <c r="I3" s="20">
        <v>5.5929779453661643</v>
      </c>
      <c r="J3" s="20">
        <v>5.6965516110210928</v>
      </c>
      <c r="K3" s="20">
        <v>5.8001252766760212</v>
      </c>
      <c r="L3" s="20">
        <v>5.9036989423309505</v>
      </c>
      <c r="M3" s="20">
        <v>6.0072726079858798</v>
      </c>
      <c r="N3" s="20">
        <v>6.1108462736408091</v>
      </c>
      <c r="O3" s="20">
        <v>6.2144199392957375</v>
      </c>
      <c r="P3" s="20">
        <v>6.317993604950666</v>
      </c>
      <c r="Q3" s="20">
        <v>6.4215672706055953</v>
      </c>
      <c r="R3" s="20">
        <v>6.5251409362605246</v>
      </c>
      <c r="S3" s="20">
        <v>6.6287146019154539</v>
      </c>
      <c r="T3" s="20">
        <v>6.7322882675703823</v>
      </c>
      <c r="U3" s="20">
        <v>6.8358619332253108</v>
      </c>
      <c r="V3" s="20">
        <v>6.9394355988802401</v>
      </c>
      <c r="W3" s="20">
        <v>7.0430092645351694</v>
      </c>
      <c r="X3" s="20">
        <v>7.1465829301900987</v>
      </c>
      <c r="Y3" s="20">
        <v>7.2501565958450271</v>
      </c>
      <c r="Z3" s="20">
        <v>7.3537302614999556</v>
      </c>
      <c r="AA3" s="20">
        <v>7.4573039271548849</v>
      </c>
      <c r="AB3" s="20">
        <v>7.5608775928098142</v>
      </c>
      <c r="AC3" s="20">
        <v>7.6644512584647435</v>
      </c>
      <c r="AD3" s="20">
        <v>7.7680249241196719</v>
      </c>
      <c r="AE3" s="20">
        <v>7.8715985897746004</v>
      </c>
      <c r="AF3" s="20">
        <v>7.9751722554295297</v>
      </c>
      <c r="AG3" s="20">
        <v>8.0787459210844581</v>
      </c>
      <c r="AH3" s="20">
        <v>8.1823195867393874</v>
      </c>
      <c r="AI3" s="20">
        <v>8.2858932523943167</v>
      </c>
      <c r="AJ3" s="20">
        <v>8.389466918049246</v>
      </c>
      <c r="AK3" s="20">
        <v>8.4930405837041736</v>
      </c>
      <c r="AL3" s="20">
        <v>8.5966142493591047</v>
      </c>
      <c r="AM3" s="20">
        <v>8.7001879150140322</v>
      </c>
      <c r="AN3" s="20">
        <v>8.8037615806689615</v>
      </c>
      <c r="AO3" s="20">
        <v>8.9073352463238908</v>
      </c>
      <c r="AP3" s="20">
        <v>9.0109089119788184</v>
      </c>
      <c r="AQ3" s="20">
        <v>9.1144825776337495</v>
      </c>
      <c r="AR3" s="20">
        <v>9.218056243288677</v>
      </c>
      <c r="AS3" s="20">
        <v>9.3216299089436063</v>
      </c>
    </row>
    <row r="5" spans="2:45" x14ac:dyDescent="0.25">
      <c r="B5" t="s">
        <v>190</v>
      </c>
      <c r="C5" s="25">
        <v>2591157.4843626721</v>
      </c>
      <c r="D5" s="25"/>
      <c r="E5" s="25">
        <v>1548007.6471579075</v>
      </c>
      <c r="F5" s="25">
        <v>1620659.8526034632</v>
      </c>
      <c r="G5" s="25">
        <v>1693612.2771870752</v>
      </c>
      <c r="H5" s="25">
        <v>1766750.1763451472</v>
      </c>
      <c r="I5" s="25">
        <v>1839964.6853205939</v>
      </c>
      <c r="J5" s="25">
        <v>1913153.0304421862</v>
      </c>
      <c r="K5" s="25">
        <v>1986218.6485554408</v>
      </c>
      <c r="L5" s="25">
        <v>2059071.2248975944</v>
      </c>
      <c r="M5" s="25">
        <v>2131626.6594625283</v>
      </c>
      <c r="N5" s="25">
        <v>2203806.9714882891</v>
      </c>
      <c r="O5" s="25">
        <v>2275540.1511823237</v>
      </c>
      <c r="P5" s="25">
        <v>2346759.9672251833</v>
      </c>
      <c r="Q5" s="25">
        <v>2417405.7379964306</v>
      </c>
      <c r="R5" s="25">
        <v>2487422.0738687175</v>
      </c>
      <c r="S5" s="25">
        <v>2556758.5973306</v>
      </c>
      <c r="T5" s="25">
        <v>2625369.6471309932</v>
      </c>
      <c r="U5" s="25">
        <v>2693213.9720893102</v>
      </c>
      <c r="V5" s="25">
        <v>2760254.4196832227</v>
      </c>
      <c r="W5" s="25">
        <v>2826457.624007795</v>
      </c>
      <c r="X5" s="25">
        <v>2891793.697192465</v>
      </c>
      <c r="Y5" s="25">
        <v>2956235.9278642344</v>
      </c>
      <c r="Z5" s="25">
        <v>3019760.4897558768</v>
      </c>
      <c r="AA5" s="25">
        <v>3082346.1630779519</v>
      </c>
      <c r="AB5" s="25">
        <v>3143974.0708053336</v>
      </c>
      <c r="AC5" s="25">
        <v>3204627.4315761626</v>
      </c>
      <c r="AD5" s="25">
        <v>3264291.3304677233</v>
      </c>
      <c r="AE5" s="25">
        <v>3322952.508504231</v>
      </c>
      <c r="AF5" s="25">
        <v>3380599.1713699512</v>
      </c>
      <c r="AG5" s="25">
        <v>3437220.8174516633</v>
      </c>
      <c r="AH5" s="25">
        <v>3492808.0850201584</v>
      </c>
      <c r="AI5" s="25">
        <v>3547352.6180837685</v>
      </c>
      <c r="AJ5" s="25">
        <v>3600846.9502091305</v>
      </c>
      <c r="AK5" s="25">
        <v>3653284.4054061631</v>
      </c>
      <c r="AL5" s="25">
        <v>3704659.0150147714</v>
      </c>
      <c r="AM5" s="25">
        <v>3754965.4494091831</v>
      </c>
      <c r="AN5" s="25">
        <v>3804198.9632496703</v>
      </c>
      <c r="AO5" s="25">
        <v>3852355.3529582429</v>
      </c>
      <c r="AP5" s="25">
        <v>3899430.9250717084</v>
      </c>
      <c r="AQ5" s="25">
        <v>3945422.4741287092</v>
      </c>
      <c r="AR5" s="25">
        <v>3990327.2687735967</v>
      </c>
      <c r="AS5" s="25">
        <v>4034143.0448056618</v>
      </c>
    </row>
    <row r="6" spans="2:45" x14ac:dyDescent="0.25">
      <c r="B6" t="s">
        <v>191</v>
      </c>
      <c r="C6" s="25">
        <v>2937852.6442021243</v>
      </c>
      <c r="D6" s="25"/>
      <c r="E6" s="25">
        <v>1836503.7189098434</v>
      </c>
      <c r="F6" s="25">
        <v>1916483.4594025929</v>
      </c>
      <c r="G6" s="25">
        <v>1996272.2271996846</v>
      </c>
      <c r="H6" s="25">
        <v>2075752.0475576033</v>
      </c>
      <c r="I6" s="25">
        <v>2154812.9274850083</v>
      </c>
      <c r="J6" s="25">
        <v>2233352.5551390094</v>
      </c>
      <c r="K6" s="25">
        <v>2311275.9320310126</v>
      </c>
      <c r="L6" s="25">
        <v>2388494.9589855107</v>
      </c>
      <c r="M6" s="25">
        <v>2464927.9947800054</v>
      </c>
      <c r="N6" s="25">
        <v>2540499.4041028512</v>
      </c>
      <c r="O6" s="25">
        <v>2615139.1090047676</v>
      </c>
      <c r="P6" s="25">
        <v>2688782.1554916035</v>
      </c>
      <c r="Q6" s="25">
        <v>2761368.30440473</v>
      </c>
      <c r="R6" s="25">
        <v>2832841.653342599</v>
      </c>
      <c r="S6" s="25">
        <v>2903150.294159878</v>
      </c>
      <c r="T6" s="25">
        <v>2972246.0085889385</v>
      </c>
      <c r="U6" s="25">
        <v>3040084.0027967608</v>
      </c>
      <c r="V6" s="25">
        <v>3106622.6802358646</v>
      </c>
      <c r="W6" s="25">
        <v>3171823.4509751326</v>
      </c>
      <c r="X6" s="25">
        <v>3235650.5747967712</v>
      </c>
      <c r="Y6" s="25">
        <v>3298071.0347021613</v>
      </c>
      <c r="Z6" s="25">
        <v>3359054.4370572902</v>
      </c>
      <c r="AA6" s="25">
        <v>3418572.9343994036</v>
      </c>
      <c r="AB6" s="25">
        <v>3476601.1668891842</v>
      </c>
      <c r="AC6" s="25">
        <v>3533116.21849587</v>
      </c>
      <c r="AD6" s="25">
        <v>3588097.5842155735</v>
      </c>
      <c r="AE6" s="25">
        <v>3641527.1449174043</v>
      </c>
      <c r="AF6" s="25">
        <v>3693389.1467619743</v>
      </c>
      <c r="AG6" s="25">
        <v>3743670.1825202527</v>
      </c>
      <c r="AH6" s="25">
        <v>3792359.1725185066</v>
      </c>
      <c r="AI6" s="25">
        <v>3839447.3433316015</v>
      </c>
      <c r="AJ6" s="25">
        <v>3884928.2027301202</v>
      </c>
      <c r="AK6" s="25">
        <v>3928797.5097471238</v>
      </c>
      <c r="AL6" s="25">
        <v>3971053.2390615516</v>
      </c>
      <c r="AM6" s="25">
        <v>4011695.5391927469</v>
      </c>
      <c r="AN6" s="25">
        <v>4050726.6842623362</v>
      </c>
      <c r="AO6" s="25">
        <v>4088151.0193047421</v>
      </c>
      <c r="AP6" s="25">
        <v>4123974.8992966991</v>
      </c>
      <c r="AQ6" s="25">
        <v>4158206.6222307766</v>
      </c>
      <c r="AR6" s="25">
        <v>4190856.3566801455</v>
      </c>
      <c r="AS6" s="25">
        <v>4221936.0643947395</v>
      </c>
    </row>
    <row r="7" spans="2:45" x14ac:dyDescent="0.25">
      <c r="B7" t="s">
        <v>192</v>
      </c>
      <c r="C7" s="25">
        <v>2496649.0301617291</v>
      </c>
      <c r="D7" s="25"/>
      <c r="E7" s="25">
        <v>1462651.942823618</v>
      </c>
      <c r="F7" s="25">
        <v>1533715.1680544412</v>
      </c>
      <c r="G7" s="25">
        <v>1605247.0299656556</v>
      </c>
      <c r="H7" s="25">
        <v>1677127.6288140996</v>
      </c>
      <c r="I7" s="25">
        <v>1749242.2304417037</v>
      </c>
      <c r="J7" s="25">
        <v>1821481.6467361839</v>
      </c>
      <c r="K7" s="25">
        <v>1893742.5042062765</v>
      </c>
      <c r="L7" s="25">
        <v>1965927.4117437294</v>
      </c>
      <c r="M7" s="25">
        <v>2037945.0387547277</v>
      </c>
      <c r="N7" s="25">
        <v>2109710.1146549862</v>
      </c>
      <c r="O7" s="25">
        <v>2181143.3603266329</v>
      </c>
      <c r="P7" s="25">
        <v>2252171.3616035189</v>
      </c>
      <c r="Q7" s="25">
        <v>2322726.3942396473</v>
      </c>
      <c r="R7" s="25">
        <v>2392746.2091616783</v>
      </c>
      <c r="S7" s="25">
        <v>2462173.7861377648</v>
      </c>
      <c r="T7" s="25">
        <v>2530957.063326715</v>
      </c>
      <c r="U7" s="25">
        <v>2599048.6495132684</v>
      </c>
      <c r="V7" s="25">
        <v>2666405.5251905895</v>
      </c>
      <c r="W7" s="25">
        <v>2732988.7380216522</v>
      </c>
      <c r="X7" s="25">
        <v>2798763.0975968721</v>
      </c>
      <c r="Y7" s="25">
        <v>2863696.8738064803</v>
      </c>
      <c r="Z7" s="25">
        <v>2927761.5025631441</v>
      </c>
      <c r="AA7" s="25">
        <v>2990931.3020450221</v>
      </c>
      <c r="AB7" s="25">
        <v>3053183.2020841506</v>
      </c>
      <c r="AC7" s="25">
        <v>3114496.4888031948</v>
      </c>
      <c r="AD7" s="25">
        <v>3174852.5661088452</v>
      </c>
      <c r="AE7" s="25">
        <v>3234234.7351865037</v>
      </c>
      <c r="AF7" s="25">
        <v>3292627.9927120022</v>
      </c>
      <c r="AG7" s="25">
        <v>3350018.8481054469</v>
      </c>
      <c r="AH7" s="25">
        <v>3406395.1598022599</v>
      </c>
      <c r="AI7" s="25">
        <v>3461745.9902090789</v>
      </c>
      <c r="AJ7" s="25">
        <v>3516061.4787480738</v>
      </c>
      <c r="AK7" s="25">
        <v>3569332.7321725781</v>
      </c>
      <c r="AL7" s="25">
        <v>3621551.7311584782</v>
      </c>
      <c r="AM7" s="25">
        <v>3672711.2520381804</v>
      </c>
      <c r="AN7" s="25">
        <v>3722804.8024443798</v>
      </c>
      <c r="AO7" s="25">
        <v>3771826.5695665153</v>
      </c>
      <c r="AP7" s="25">
        <v>3819771.3796903379</v>
      </c>
      <c r="AQ7" s="25">
        <v>3866634.6676866449</v>
      </c>
      <c r="AR7" s="25">
        <v>3912412.4551352672</v>
      </c>
      <c r="AS7" s="25">
        <v>3957101.3358110767</v>
      </c>
    </row>
    <row r="9" spans="2:45" x14ac:dyDescent="0.25">
      <c r="B9" t="s">
        <v>88</v>
      </c>
      <c r="E9">
        <f>E7/E5</f>
        <v>0.9448609285031635</v>
      </c>
      <c r="F9">
        <f t="shared" ref="F9:AS9" si="0">F7/F5</f>
        <v>0.946352293228371</v>
      </c>
      <c r="G9">
        <f t="shared" si="0"/>
        <v>0.94782439380506522</v>
      </c>
      <c r="H9">
        <f t="shared" si="0"/>
        <v>0.94927265397734462</v>
      </c>
      <c r="I9">
        <f t="shared" si="0"/>
        <v>0.95069337167029222</v>
      </c>
      <c r="J9">
        <f t="shared" si="0"/>
        <v>0.95208361158395449</v>
      </c>
      <c r="K9">
        <f t="shared" si="0"/>
        <v>0.95344110558199546</v>
      </c>
      <c r="L9">
        <f t="shared" si="0"/>
        <v>0.95476416161442035</v>
      </c>
      <c r="M9">
        <f t="shared" si="0"/>
        <v>0.95605158140993529</v>
      </c>
      <c r="N9">
        <f t="shared" si="0"/>
        <v>0.95730258681877356</v>
      </c>
      <c r="O9">
        <f t="shared" si="0"/>
        <v>0.95851675444766637</v>
      </c>
      <c r="P9">
        <f t="shared" si="0"/>
        <v>0.95969395807722668</v>
      </c>
      <c r="Q9">
        <f t="shared" si="0"/>
        <v>0.96083431826580568</v>
      </c>
      <c r="R9">
        <f t="shared" si="0"/>
        <v>0.96193815850488584</v>
      </c>
      <c r="S9">
        <f t="shared" si="0"/>
        <v>0.96300596728545784</v>
      </c>
      <c r="T9">
        <f t="shared" si="0"/>
        <v>0.9640383654517175</v>
      </c>
      <c r="U9">
        <f t="shared" si="0"/>
        <v>0.96503607825003546</v>
      </c>
      <c r="V9">
        <f t="shared" si="0"/>
        <v>0.96599991152141562</v>
      </c>
      <c r="W9">
        <f t="shared" si="0"/>
        <v>0.96693073153044196</v>
      </c>
      <c r="X9">
        <f t="shared" si="0"/>
        <v>0.96782944796998738</v>
      </c>
      <c r="Y9">
        <f t="shared" si="0"/>
        <v>0.96869699972674039</v>
      </c>
      <c r="Z9">
        <f t="shared" si="0"/>
        <v>0.9695343430365333</v>
      </c>
      <c r="AA9">
        <f t="shared" si="0"/>
        <v>0.97034244169978456</v>
      </c>
      <c r="AB9">
        <f t="shared" si="0"/>
        <v>0.97112225906560146</v>
      </c>
      <c r="AC9">
        <f t="shared" si="0"/>
        <v>0.97187475152809333</v>
      </c>
      <c r="AD9">
        <f t="shared" si="0"/>
        <v>0.97260086331018047</v>
      </c>
      <c r="AE9">
        <f t="shared" si="0"/>
        <v>0.97330152233874023</v>
      </c>
      <c r="AF9">
        <f t="shared" si="0"/>
        <v>0.97397763704050733</v>
      </c>
      <c r="AG9">
        <f t="shared" si="0"/>
        <v>0.97463009391090927</v>
      </c>
      <c r="AH9">
        <f t="shared" si="0"/>
        <v>0.97525975572820522</v>
      </c>
      <c r="AI9">
        <f t="shared" si="0"/>
        <v>0.97586746030313354</v>
      </c>
      <c r="AJ9">
        <f t="shared" si="0"/>
        <v>0.97645401966997447</v>
      </c>
      <c r="AK9">
        <f t="shared" si="0"/>
        <v>0.977020219638703</v>
      </c>
      <c r="AL9">
        <f t="shared" si="0"/>
        <v>0.97756681963995495</v>
      </c>
      <c r="AM9">
        <f t="shared" si="0"/>
        <v>0.97809455280502122</v>
      </c>
      <c r="AN9">
        <f t="shared" si="0"/>
        <v>0.97860412623219872</v>
      </c>
      <c r="AO9">
        <f t="shared" si="0"/>
        <v>0.97909622139871155</v>
      </c>
      <c r="AP9">
        <f t="shared" si="0"/>
        <v>0.97957149468421334</v>
      </c>
      <c r="AQ9">
        <f t="shared" si="0"/>
        <v>0.98003057797771997</v>
      </c>
      <c r="AR9">
        <f t="shared" si="0"/>
        <v>0.98047407934480624</v>
      </c>
      <c r="AS9">
        <f t="shared" si="0"/>
        <v>0.98090258373614603</v>
      </c>
    </row>
    <row r="10" spans="2:45" x14ac:dyDescent="0.25">
      <c r="B10" t="s">
        <v>89</v>
      </c>
      <c r="E10">
        <f>E6/E5</f>
        <v>1.1863660507631248</v>
      </c>
      <c r="F10">
        <f t="shared" ref="F10:AS10" si="1">F6/F5</f>
        <v>1.1825328160772985</v>
      </c>
      <c r="G10">
        <f t="shared" si="1"/>
        <v>1.1787067524777854</v>
      </c>
      <c r="H10">
        <f t="shared" si="1"/>
        <v>1.1748984521692163</v>
      </c>
      <c r="I10">
        <f t="shared" si="1"/>
        <v>1.1711164592865844</v>
      </c>
      <c r="J10">
        <f t="shared" si="1"/>
        <v>1.1673674398240979</v>
      </c>
      <c r="K10">
        <f t="shared" si="1"/>
        <v>1.1636563445378902</v>
      </c>
      <c r="L10">
        <f t="shared" si="1"/>
        <v>1.1599865658383428</v>
      </c>
      <c r="M10">
        <f t="shared" si="1"/>
        <v>1.1563600895297097</v>
      </c>
      <c r="N10">
        <f t="shared" si="1"/>
        <v>1.1527776420396678</v>
      </c>
      <c r="O10">
        <f t="shared" si="1"/>
        <v>1.1492388335340931</v>
      </c>
      <c r="P10">
        <f t="shared" si="1"/>
        <v>1.1457422970576869</v>
      </c>
      <c r="Q10">
        <f t="shared" si="1"/>
        <v>1.1422858236008735</v>
      </c>
      <c r="R10">
        <f t="shared" si="1"/>
        <v>1.1388664927848962</v>
      </c>
      <c r="S10">
        <f t="shared" si="1"/>
        <v>1.1354807986921136</v>
      </c>
      <c r="T10">
        <f t="shared" si="1"/>
        <v>1.1321247702535955</v>
      </c>
      <c r="U10">
        <f t="shared" si="1"/>
        <v>1.1287940855432144</v>
      </c>
      <c r="V10">
        <f t="shared" si="1"/>
        <v>1.1254841793143084</v>
      </c>
      <c r="W10">
        <f t="shared" si="1"/>
        <v>1.1221903431467775</v>
      </c>
      <c r="X10">
        <f t="shared" si="1"/>
        <v>1.1189078176420897</v>
      </c>
      <c r="Y10">
        <f t="shared" si="1"/>
        <v>1.115631876203091</v>
      </c>
      <c r="Z10">
        <f t="shared" si="1"/>
        <v>1.1123579000561208</v>
      </c>
      <c r="AA10">
        <f t="shared" si="1"/>
        <v>1.1090814443066006</v>
      </c>
      <c r="AB10">
        <f t="shared" si="1"/>
        <v>1.105798294958154</v>
      </c>
      <c r="AC10">
        <f t="shared" si="1"/>
        <v>1.1025045169628793</v>
      </c>
      <c r="AD10">
        <f t="shared" si="1"/>
        <v>1.0991964935009197</v>
      </c>
      <c r="AE10">
        <f t="shared" si="1"/>
        <v>1.0958709568065943</v>
      </c>
      <c r="AF10">
        <f t="shared" si="1"/>
        <v>1.092525010962855</v>
      </c>
      <c r="AG10">
        <f t="shared" si="1"/>
        <v>1.0891561471735147</v>
      </c>
      <c r="AH10">
        <f t="shared" si="1"/>
        <v>1.0857622520925365</v>
      </c>
      <c r="AI10">
        <f t="shared" si="1"/>
        <v>1.0823416098413183</v>
      </c>
      <c r="AJ10">
        <f t="shared" si="1"/>
        <v>1.0788928983789468</v>
      </c>
      <c r="AK10">
        <f t="shared" si="1"/>
        <v>1.0754151809076933</v>
      </c>
      <c r="AL10">
        <f t="shared" si="1"/>
        <v>1.0719078929982759</v>
      </c>
      <c r="AM10">
        <f t="shared" si="1"/>
        <v>1.0683708261081226</v>
      </c>
      <c r="AN10">
        <f t="shared" si="1"/>
        <v>1.064804108143196</v>
      </c>
      <c r="AO10">
        <f t="shared" si="1"/>
        <v>1.061208181681742</v>
      </c>
      <c r="AP10">
        <f t="shared" si="1"/>
        <v>1.0575837804386448</v>
      </c>
      <c r="AQ10">
        <f t="shared" si="1"/>
        <v>1.0539319045038535</v>
      </c>
      <c r="AR10">
        <f t="shared" si="1"/>
        <v>1.050253794839284</v>
      </c>
      <c r="AS10">
        <f t="shared" si="1"/>
        <v>1.0465509074674184</v>
      </c>
    </row>
    <row r="12" spans="2:45" x14ac:dyDescent="0.25">
      <c r="B12">
        <v>0.2</v>
      </c>
      <c r="F12">
        <f>F5/MAX(D5:H7)</f>
        <v>0.78075792073064976</v>
      </c>
      <c r="G12">
        <f t="shared" ref="G12:O12" si="2">G5/MAX(E5:I7)</f>
        <v>0.78596719723775565</v>
      </c>
      <c r="H12">
        <f t="shared" si="2"/>
        <v>0.79107535990222566</v>
      </c>
      <c r="I12">
        <f t="shared" si="2"/>
        <v>0.79608179180221972</v>
      </c>
      <c r="J12">
        <f t="shared" si="2"/>
        <v>0.80098684037197165</v>
      </c>
      <c r="K12">
        <f t="shared" si="2"/>
        <v>0.80579175244131651</v>
      </c>
      <c r="L12">
        <f t="shared" si="2"/>
        <v>0.8104986057356437</v>
      </c>
      <c r="M12">
        <f t="shared" si="2"/>
        <v>0.81511023720407461</v>
      </c>
      <c r="N12">
        <f t="shared" si="2"/>
        <v>0.8196301686200963</v>
      </c>
      <c r="O12">
        <f t="shared" si="2"/>
        <v>0.82406252999737517</v>
      </c>
      <c r="P12">
        <f t="shared" ref="P12" si="3">P5/MAX(N5:R7)</f>
        <v>0.82841198146607808</v>
      </c>
      <c r="Q12">
        <f t="shared" ref="Q12" si="4">Q5/MAX(O5:S7)</f>
        <v>0.83268363434693837</v>
      </c>
      <c r="R12">
        <f t="shared" ref="R12" si="5">R5/MAX(P5:T7)</f>
        <v>0.83688297223069052</v>
      </c>
      <c r="S12">
        <f t="shared" ref="S12" si="6">S5/MAX(Q5:U7)</f>
        <v>0.84101577291235374</v>
      </c>
      <c r="T12">
        <f t="shared" ref="T12" si="7">T5/MAX(R5:V7)</f>
        <v>0.84508803203988292</v>
      </c>
      <c r="U12">
        <f t="shared" ref="U12" si="8">U5/MAX(S5:W7)</f>
        <v>0.84910588931465247</v>
      </c>
      <c r="V12">
        <f t="shared" ref="V12" si="9">V5/MAX(T5:X7)</f>
        <v>0.8530755580294983</v>
      </c>
      <c r="W12">
        <f t="shared" ref="W12:X12" si="10">W5/MAX(U5:Y7)</f>
        <v>0.85700325865268812</v>
      </c>
      <c r="X12">
        <f t="shared" si="10"/>
        <v>0.8608951570686153</v>
      </c>
      <c r="Y12">
        <f t="shared" ref="Y12" si="11">Y5/MAX(W5:AA7)</f>
        <v>0.8647573079740668</v>
      </c>
      <c r="Z12">
        <f t="shared" ref="Z12" si="12">Z5/MAX(X5:AB7)</f>
        <v>0.86859560380862377</v>
      </c>
      <c r="AA12">
        <f t="shared" ref="AA12" si="13">AA5/MAX(Y5:AC7)</f>
        <v>0.87241572947469548</v>
      </c>
      <c r="AB12">
        <f t="shared" ref="AB12" si="14">AB5/MAX(Z5:AD7)</f>
        <v>0.8762231229819426</v>
      </c>
      <c r="AC12">
        <f t="shared" ref="AC12" si="15">AC5/MAX(AA5:AE7)</f>
        <v>0.8800229420365473</v>
      </c>
      <c r="AD12">
        <f t="shared" ref="AD12" si="16">AD5/MAX(AB5:AF7)</f>
        <v>0.88382003649129559</v>
      </c>
      <c r="AE12">
        <f t="shared" ref="AE12" si="17">AE5/MAX(AC5:AG7)</f>
        <v>0.88761892648011187</v>
      </c>
      <c r="AF12">
        <f t="shared" ref="AF12:AG12" si="18">AF5/MAX(AD5:AH7)</f>
        <v>0.89142378598198402</v>
      </c>
      <c r="AG12">
        <f t="shared" si="18"/>
        <v>0.89523843149495719</v>
      </c>
      <c r="AH12">
        <f t="shared" ref="AH12" si="19">AH5/MAX(AF5:AJ7)</f>
        <v>0.89906631545097782</v>
      </c>
      <c r="AI12">
        <f t="shared" ref="AI12" si="20">AI5/MAX(AG5:AK7)</f>
        <v>0.90291052396642679</v>
      </c>
      <c r="AJ12">
        <f t="shared" ref="AJ12" si="21">AJ5/MAX(AH5:AL7)</f>
        <v>0.90677377850015706</v>
      </c>
      <c r="AK12">
        <f t="shared" ref="AK12" si="22">AK5/MAX(AI5:AM7)</f>
        <v>0.91065844097962001</v>
      </c>
      <c r="AL12">
        <f t="shared" ref="AL12" si="23">AL5/MAX(AJ5:AN7)</f>
        <v>0.91456652195466848</v>
      </c>
      <c r="AM12">
        <f t="shared" ref="AM12" si="24">AM5/MAX(AK5:AO7)</f>
        <v>0.91849969134647513</v>
      </c>
      <c r="AN12">
        <f t="shared" ref="AN12" si="25">AN5/MAX(AL5:AP7)</f>
        <v>0.92245929137406646</v>
      </c>
      <c r="AO12">
        <f t="shared" ref="AO12:AP12" si="26">AO5/MAX(AM5:AQ7)</f>
        <v>0.92644635126177255</v>
      </c>
      <c r="AP12">
        <f t="shared" si="26"/>
        <v>0.93046160335609918</v>
      </c>
      <c r="AQ12">
        <f t="shared" ref="AQ12" si="27">AQ5/MAX(AO5:AS7)</f>
        <v>0.93450550030873769</v>
      </c>
      <c r="AR12">
        <f t="shared" ref="AR12" si="28">AR5/MAX(AP5:AT7)</f>
        <v>0.94514156726000864</v>
      </c>
      <c r="AS12">
        <f t="shared" ref="AS12" si="29">AS5/MAX(AQ5:AU7)</f>
        <v>0.95551969126846548</v>
      </c>
    </row>
    <row r="13" spans="2:45" x14ac:dyDescent="0.25">
      <c r="B13">
        <v>-0.2</v>
      </c>
      <c r="F13">
        <f>F5/MIN(D5:H7)</f>
        <v>1.1080283730897826</v>
      </c>
      <c r="G13">
        <f t="shared" ref="G13:Q13" si="30">G5/MIN(E5:I7)</f>
        <v>1.1579051909763258</v>
      </c>
      <c r="H13">
        <f t="shared" si="30"/>
        <v>1.1519415163549025</v>
      </c>
      <c r="I13">
        <f t="shared" si="30"/>
        <v>1.1462190248437714</v>
      </c>
      <c r="J13">
        <f t="shared" si="30"/>
        <v>1.1407319261653215</v>
      </c>
      <c r="K13">
        <f t="shared" si="30"/>
        <v>1.1354737577161613</v>
      </c>
      <c r="L13">
        <f t="shared" si="30"/>
        <v>1.1304375361602652</v>
      </c>
      <c r="M13">
        <f t="shared" si="30"/>
        <v>1.1256158927245266</v>
      </c>
      <c r="N13">
        <f t="shared" si="30"/>
        <v>1.121001191765044</v>
      </c>
      <c r="O13">
        <f t="shared" si="30"/>
        <v>1.1165856330319766</v>
      </c>
      <c r="P13">
        <f t="shared" si="30"/>
        <v>1.1123613386140319</v>
      </c>
      <c r="Q13">
        <f t="shared" si="30"/>
        <v>1.1083204258680257</v>
      </c>
      <c r="R13">
        <f t="shared" ref="R13" si="31">R5/MIN(P5:T7)</f>
        <v>1.1044550677963079</v>
      </c>
      <c r="S13">
        <f t="shared" ref="S13" si="32">S5/MIN(Q5:U7)</f>
        <v>1.1007575423740616</v>
      </c>
      <c r="T13">
        <f t="shared" ref="T13" si="33">T5/MIN(R5:V7)</f>
        <v>1.0972202722873885</v>
      </c>
      <c r="U13">
        <f t="shared" ref="U13" si="34">U5/MIN(S5:W7)</f>
        <v>1.0938358564502311</v>
      </c>
      <c r="V13">
        <f t="shared" ref="V13" si="35">V5/MIN(T5:X7)</f>
        <v>1.09059709454538</v>
      </c>
      <c r="W13">
        <f t="shared" ref="W13" si="36">W5/MIN(U5:Y7)</f>
        <v>1.087497005697494</v>
      </c>
      <c r="X13">
        <f t="shared" ref="X13" si="37">X5/MIN(V5:Z7)</f>
        <v>1.0845288422456916</v>
      </c>
      <c r="Y13">
        <f t="shared" ref="Y13" si="38">Y5/MIN(W5:AA7)</f>
        <v>1.0816860994473712</v>
      </c>
      <c r="Z13">
        <f t="shared" ref="Z13" si="39">Z5/MIN(X5:AB7)</f>
        <v>1.0789625218185712</v>
      </c>
      <c r="AA13">
        <f t="shared" ref="AA13:AB13" si="40">AA5/MIN(Y5:AC7)</f>
        <v>1.0763521067021451</v>
      </c>
      <c r="AB13">
        <f t="shared" si="40"/>
        <v>1.0738491055548423</v>
      </c>
      <c r="AC13">
        <f t="shared" ref="AC13" si="41">AC5/MIN(AA5:AE7)</f>
        <v>1.0714480233581518</v>
      </c>
      <c r="AD13">
        <f t="shared" ref="AD13" si="42">AD5/MIN(AB5:AF7)</f>
        <v>1.0691436164850727</v>
      </c>
      <c r="AE13">
        <f t="shared" ref="AE13" si="43">AE5/MIN(AC5:AG7)</f>
        <v>1.06693088929477</v>
      </c>
      <c r="AF13">
        <f t="shared" ref="AF13" si="44">AF5/MIN(AD5:AH7)</f>
        <v>1.0648050896779981</v>
      </c>
      <c r="AG13">
        <f t="shared" ref="AG13" si="45">AG5/MIN(AE5:AI7)</f>
        <v>1.062761703736836</v>
      </c>
      <c r="AH13">
        <f t="shared" ref="AH13" si="46">AH5/MIN(AF5:AJ7)</f>
        <v>1.0607964497511533</v>
      </c>
      <c r="AI13">
        <f t="shared" ref="AI13" si="47">AI5/MIN(AG5:AK7)</f>
        <v>1.0589052715598661</v>
      </c>
      <c r="AJ13">
        <f t="shared" ref="AJ13" si="48">AJ5/MIN(AH5:AL7)</f>
        <v>1.0570843314661587</v>
      </c>
      <c r="AK13">
        <f t="shared" ref="AK13" si="49">AK5/MIN(AI5:AM7)</f>
        <v>1.0553300027612702</v>
      </c>
      <c r="AL13">
        <f t="shared" ref="AL13:AM13" si="50">AL5/MIN(AJ5:AN7)</f>
        <v>1.0536388619501185</v>
      </c>
      <c r="AM13">
        <f t="shared" si="50"/>
        <v>1.0520076807531513</v>
      </c>
      <c r="AN13">
        <f t="shared" ref="AN13" si="51">AN5/MIN(AL5:AP7)</f>
        <v>1.0504334179516928</v>
      </c>
      <c r="AO13">
        <f t="shared" ref="AO13" si="52">AO5/MIN(AM5:AQ7)</f>
        <v>1.0489132111380575</v>
      </c>
      <c r="AP13">
        <f t="shared" ref="AP13" si="53">AP5/MIN(AN5:AR7)</f>
        <v>1.0474443684265575</v>
      </c>
      <c r="AQ13">
        <f t="shared" ref="AQ13" si="54">AQ5/MIN(AO5:AS7)</f>
        <v>1.0460243601768107</v>
      </c>
      <c r="AR13">
        <f t="shared" ref="AR13" si="55">AR5/MIN(AP5:AT7)</f>
        <v>1.0446508107762946</v>
      </c>
      <c r="AS13">
        <f t="shared" ref="AS13" si="56">AS5/MIN(AQ5:AU7)</f>
        <v>1.0433214905247914</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516F2-EBFD-470D-9498-F90E64AE9CAE}">
  <dimension ref="B1:O79"/>
  <sheetViews>
    <sheetView showGridLines="0" topLeftCell="A16" workbookViewId="0">
      <selection activeCell="E65" sqref="E65"/>
    </sheetView>
  </sheetViews>
  <sheetFormatPr defaultRowHeight="15" x14ac:dyDescent="0.25"/>
  <cols>
    <col min="2" max="2" width="15" customWidth="1"/>
    <col min="3" max="3" width="17" customWidth="1"/>
    <col min="4" max="4" width="18.42578125" customWidth="1"/>
    <col min="5" max="5" width="16.85546875" customWidth="1"/>
    <col min="6" max="6" width="15" customWidth="1"/>
    <col min="7" max="12" width="14.5703125" customWidth="1"/>
  </cols>
  <sheetData>
    <row r="1" spans="2:15" x14ac:dyDescent="0.25">
      <c r="N1" s="28"/>
      <c r="O1" s="28"/>
    </row>
    <row r="2" spans="2:15" ht="46.5" customHeight="1" x14ac:dyDescent="0.25">
      <c r="B2" s="40" t="s">
        <v>8</v>
      </c>
      <c r="C2" s="40" t="s">
        <v>160</v>
      </c>
      <c r="D2" s="40" t="s">
        <v>161</v>
      </c>
      <c r="E2" s="40" t="s">
        <v>168</v>
      </c>
      <c r="F2" s="40" t="s">
        <v>169</v>
      </c>
      <c r="G2" s="40" t="s">
        <v>173</v>
      </c>
      <c r="H2" s="41" t="s">
        <v>2</v>
      </c>
      <c r="I2" s="41" t="s">
        <v>172</v>
      </c>
      <c r="N2" s="28"/>
      <c r="O2" s="28"/>
    </row>
    <row r="3" spans="2:15" x14ac:dyDescent="0.25">
      <c r="B3" s="8">
        <v>0.7</v>
      </c>
      <c r="C3" s="8">
        <v>1.29</v>
      </c>
      <c r="D3" s="37">
        <v>5441494.1941428268</v>
      </c>
      <c r="E3" s="37">
        <f>D3/'typical turbine'!$B$8</f>
        <v>1813831.398047609</v>
      </c>
      <c r="F3" s="39">
        <f>(E3/1000)/('typical turbine'!$I$4)</f>
        <v>0.20705837877255812</v>
      </c>
      <c r="G3" s="38">
        <v>5.3643088683644367</v>
      </c>
      <c r="H3" s="38">
        <f>$H$6*C3</f>
        <v>64.5</v>
      </c>
      <c r="I3" s="38">
        <f t="shared" ref="I3:I11" si="0">H3/C3</f>
        <v>50</v>
      </c>
      <c r="N3" s="28"/>
      <c r="O3" s="28"/>
    </row>
    <row r="4" spans="2:15" x14ac:dyDescent="0.25">
      <c r="B4" s="8">
        <v>0.8</v>
      </c>
      <c r="C4" s="8">
        <v>1.1599999999999999</v>
      </c>
      <c r="D4" s="37">
        <v>6216841.9761917777</v>
      </c>
      <c r="E4" s="37">
        <f>D4/'typical turbine'!$B$8</f>
        <v>2072280.6587305926</v>
      </c>
      <c r="F4" s="39">
        <f>(E4/1000)/('typical turbine'!$I$4)</f>
        <v>0.23656171903317269</v>
      </c>
      <c r="G4" s="38">
        <v>5.7181722801614887</v>
      </c>
      <c r="H4" s="38">
        <f>$H$6*C4</f>
        <v>57.999999999999993</v>
      </c>
      <c r="I4" s="38">
        <f t="shared" si="0"/>
        <v>50</v>
      </c>
      <c r="N4" s="28"/>
      <c r="O4" s="28"/>
    </row>
    <row r="5" spans="2:15" x14ac:dyDescent="0.25">
      <c r="B5" s="8">
        <v>0.9</v>
      </c>
      <c r="C5" s="8">
        <v>1.07</v>
      </c>
      <c r="D5" s="37">
        <v>6989419.1246520244</v>
      </c>
      <c r="E5" s="37">
        <f>D5/'typical turbine'!$B$8</f>
        <v>2329806.374884008</v>
      </c>
      <c r="F5" s="39">
        <f>(E5/1000)/('typical turbine'!$I$4)</f>
        <v>0.26595963183607402</v>
      </c>
      <c r="G5" s="38">
        <v>6.0761252256427634</v>
      </c>
      <c r="H5" s="38">
        <f>$H$6*C5</f>
        <v>53.5</v>
      </c>
      <c r="I5" s="38">
        <f t="shared" si="0"/>
        <v>50</v>
      </c>
      <c r="N5" s="48"/>
      <c r="O5" s="28"/>
    </row>
    <row r="6" spans="2:15" x14ac:dyDescent="0.25">
      <c r="B6" s="8">
        <v>1</v>
      </c>
      <c r="C6" s="8">
        <v>1</v>
      </c>
      <c r="D6" s="37">
        <v>7773301.8570844941</v>
      </c>
      <c r="E6" s="37">
        <f>D6/'typical turbine'!$B$8</f>
        <v>2591100.6190281645</v>
      </c>
      <c r="F6" s="39">
        <f>(E6/1000)/('typical turbine'!$I$4)</f>
        <v>0.29578774189819229</v>
      </c>
      <c r="G6" s="38">
        <v>6.4499171217248046</v>
      </c>
      <c r="H6" s="38">
        <v>50</v>
      </c>
      <c r="I6" s="38">
        <f t="shared" si="0"/>
        <v>50</v>
      </c>
    </row>
    <row r="7" spans="2:15" x14ac:dyDescent="0.25">
      <c r="B7" s="8">
        <v>1.1000000000000001</v>
      </c>
      <c r="C7" s="8">
        <v>0.94</v>
      </c>
      <c r="D7" s="37">
        <v>8550528.017298406</v>
      </c>
      <c r="E7" s="37">
        <f>D7/'typical turbine'!$B$8</f>
        <v>2850176.0057661352</v>
      </c>
      <c r="F7" s="39">
        <f>(E7/1000)/('typical turbine'!$I$4)</f>
        <v>0.32536255773586015</v>
      </c>
      <c r="G7" s="38">
        <v>6.8361467192896281</v>
      </c>
      <c r="H7" s="38">
        <f>$H$6*C7</f>
        <v>47</v>
      </c>
      <c r="I7" s="38">
        <f t="shared" si="0"/>
        <v>50</v>
      </c>
    </row>
    <row r="8" spans="2:15" x14ac:dyDescent="0.25">
      <c r="B8" s="8">
        <v>1.2</v>
      </c>
      <c r="C8" s="8">
        <v>0.89</v>
      </c>
      <c r="D8" s="37">
        <v>9327712.6889758091</v>
      </c>
      <c r="E8" s="37">
        <f>D8/'typical turbine'!$B$8</f>
        <v>3109237.5629919362</v>
      </c>
      <c r="F8" s="39">
        <f>(E8/1000)/('typical turbine'!$I$4)</f>
        <v>0.35493579486209315</v>
      </c>
      <c r="G8" s="38">
        <v>7.2434425054735492</v>
      </c>
      <c r="H8" s="38">
        <f>$H$6*C8</f>
        <v>44.5</v>
      </c>
      <c r="I8" s="38">
        <f t="shared" si="0"/>
        <v>50</v>
      </c>
    </row>
    <row r="9" spans="2:15" x14ac:dyDescent="0.25">
      <c r="B9" s="8">
        <v>1.3</v>
      </c>
      <c r="C9" s="8">
        <v>0.85</v>
      </c>
      <c r="D9" s="37">
        <v>10104835.518017409</v>
      </c>
      <c r="E9" s="37">
        <f>D9/'typical turbine'!$B$8</f>
        <v>3368278.5060058031</v>
      </c>
      <c r="F9" s="39">
        <f>(E9/1000)/('typical turbine'!$I$4)</f>
        <v>0.38450667876778577</v>
      </c>
      <c r="G9" s="38">
        <v>7.6784776991467352</v>
      </c>
      <c r="H9" s="38">
        <f>$H$6*C9</f>
        <v>42.5</v>
      </c>
      <c r="I9" s="38">
        <f t="shared" si="0"/>
        <v>50</v>
      </c>
    </row>
    <row r="10" spans="2:15" x14ac:dyDescent="0.25">
      <c r="B10" s="8">
        <v>1.4</v>
      </c>
      <c r="C10" s="8">
        <v>0.81</v>
      </c>
      <c r="D10" s="37">
        <v>10881841.004206866</v>
      </c>
      <c r="E10" s="37">
        <f>D10/'typical turbine'!$B$8</f>
        <v>3627280.3347356222</v>
      </c>
      <c r="F10" s="39">
        <f>(E10/1000)/('typical turbine'!$I$4)</f>
        <v>0.41407309757255961</v>
      </c>
      <c r="G10" s="38">
        <v>8.1501566808952273</v>
      </c>
      <c r="H10" s="38">
        <f>$H$6*C10</f>
        <v>40.5</v>
      </c>
      <c r="I10" s="38">
        <f t="shared" si="0"/>
        <v>50</v>
      </c>
    </row>
    <row r="11" spans="2:15" x14ac:dyDescent="0.25">
      <c r="B11" s="8">
        <v>1.5</v>
      </c>
      <c r="C11" s="8">
        <v>0.79</v>
      </c>
      <c r="D11" s="37">
        <v>11658602.397271762</v>
      </c>
      <c r="E11" s="37">
        <f>D11/'typical turbine'!$B$8</f>
        <v>3886200.7990905871</v>
      </c>
      <c r="F11" s="39">
        <f>(E11/1000)/('typical turbine'!$I$4)</f>
        <v>0.44363022820668802</v>
      </c>
      <c r="G11" s="38">
        <v>8.6716624494811345</v>
      </c>
      <c r="H11" s="38">
        <f>$H$6*C11</f>
        <v>39.5</v>
      </c>
      <c r="I11" s="38">
        <f t="shared" si="0"/>
        <v>50</v>
      </c>
    </row>
    <row r="13" spans="2:15" x14ac:dyDescent="0.25">
      <c r="B13" t="s">
        <v>151</v>
      </c>
      <c r="C13">
        <v>6.45</v>
      </c>
    </row>
    <row r="14" spans="2:15" x14ac:dyDescent="0.25">
      <c r="B14" t="s">
        <v>152</v>
      </c>
      <c r="C14">
        <v>100</v>
      </c>
    </row>
    <row r="16" spans="2:15" x14ac:dyDescent="0.25">
      <c r="B16" t="s">
        <v>150</v>
      </c>
      <c r="C16" s="26">
        <v>128</v>
      </c>
    </row>
    <row r="18" spans="2:8" ht="30" x14ac:dyDescent="0.25">
      <c r="B18" s="35" t="s">
        <v>153</v>
      </c>
      <c r="C18">
        <v>0.1</v>
      </c>
    </row>
    <row r="20" spans="2:8" x14ac:dyDescent="0.25">
      <c r="B20" t="s">
        <v>149</v>
      </c>
      <c r="C20">
        <f>C13*(LN((C16/C18))/LN((C14/C18)))</f>
        <v>6.6805014347429177</v>
      </c>
    </row>
    <row r="22" spans="2:8" x14ac:dyDescent="0.25">
      <c r="B22" t="s">
        <v>170</v>
      </c>
      <c r="C22">
        <v>35</v>
      </c>
    </row>
    <row r="23" spans="2:8" x14ac:dyDescent="0.25">
      <c r="B23" t="s">
        <v>171</v>
      </c>
      <c r="C23">
        <v>62</v>
      </c>
      <c r="D23">
        <f>C23*C3</f>
        <v>79.98</v>
      </c>
    </row>
    <row r="26" spans="2:8" ht="45" x14ac:dyDescent="0.25">
      <c r="B26" s="40" t="s">
        <v>173</v>
      </c>
      <c r="C26" s="40" t="s">
        <v>168</v>
      </c>
      <c r="D26" s="40" t="s">
        <v>169</v>
      </c>
      <c r="E26" s="40" t="s">
        <v>8</v>
      </c>
      <c r="F26" s="40" t="s">
        <v>174</v>
      </c>
      <c r="G26" s="41" t="s">
        <v>2</v>
      </c>
    </row>
    <row r="27" spans="2:8" x14ac:dyDescent="0.25">
      <c r="B27" s="38">
        <v>5.3643088683644367</v>
      </c>
      <c r="C27" s="37">
        <f>D3/'typical turbine'!$B$8</f>
        <v>1813831.398047609</v>
      </c>
      <c r="D27" s="39">
        <f>(C27/1000)/('typical turbine'!$I$4)</f>
        <v>0.20705837877255812</v>
      </c>
      <c r="E27" s="8">
        <v>0.7</v>
      </c>
      <c r="F27" s="8">
        <v>1.29</v>
      </c>
      <c r="G27" s="38">
        <f>$G$30*F27</f>
        <v>64.5</v>
      </c>
      <c r="H27">
        <f>G30/0.7</f>
        <v>71.428571428571431</v>
      </c>
    </row>
    <row r="28" spans="2:8" x14ac:dyDescent="0.25">
      <c r="B28" s="38">
        <v>5.7181722801614887</v>
      </c>
      <c r="C28" s="37">
        <f>D4/'typical turbine'!$B$8</f>
        <v>2072280.6587305926</v>
      </c>
      <c r="D28" s="39">
        <f>(C28/1000)/('typical turbine'!$I$4)</f>
        <v>0.23656171903317269</v>
      </c>
      <c r="E28" s="8">
        <v>0.8</v>
      </c>
      <c r="F28" s="8">
        <v>1.1599999999999999</v>
      </c>
      <c r="G28" s="38">
        <f t="shared" ref="G28" si="1">$G$30*F28</f>
        <v>57.999999999999993</v>
      </c>
    </row>
    <row r="29" spans="2:8" x14ac:dyDescent="0.25">
      <c r="B29" s="38">
        <v>6.0761252256427634</v>
      </c>
      <c r="C29" s="37">
        <f>D5/'typical turbine'!$B$8</f>
        <v>2329806.374884008</v>
      </c>
      <c r="D29" s="39">
        <f>(C29/1000)/('typical turbine'!$I$4)</f>
        <v>0.26595963183607402</v>
      </c>
      <c r="E29" s="8">
        <v>0.9</v>
      </c>
      <c r="F29" s="8">
        <v>1.07</v>
      </c>
      <c r="G29" s="38">
        <f>$G$30*F29</f>
        <v>53.5</v>
      </c>
    </row>
    <row r="30" spans="2:8" x14ac:dyDescent="0.25">
      <c r="B30" s="38">
        <v>6.4499171217248046</v>
      </c>
      <c r="C30" s="37">
        <f>D6/'typical turbine'!$B$8</f>
        <v>2591100.6190281645</v>
      </c>
      <c r="D30" s="39">
        <f>(C30/1000)/('typical turbine'!$I$4)</f>
        <v>0.29578774189819229</v>
      </c>
      <c r="E30" s="8">
        <v>1</v>
      </c>
      <c r="F30" s="8">
        <v>1</v>
      </c>
      <c r="G30" s="42">
        <v>50</v>
      </c>
    </row>
    <row r="31" spans="2:8" x14ac:dyDescent="0.25">
      <c r="B31" s="38">
        <v>6.8361467192896281</v>
      </c>
      <c r="C31" s="37">
        <f>D7/'typical turbine'!$B$8</f>
        <v>2850176.0057661352</v>
      </c>
      <c r="D31" s="39">
        <f>(C31/1000)/('typical turbine'!$I$4)</f>
        <v>0.32536255773586015</v>
      </c>
      <c r="E31" s="8">
        <v>1.1000000000000001</v>
      </c>
      <c r="F31" s="8">
        <v>0.94</v>
      </c>
      <c r="G31" s="38">
        <f>$G$30*F31</f>
        <v>47</v>
      </c>
    </row>
    <row r="32" spans="2:8" x14ac:dyDescent="0.25">
      <c r="B32" s="38">
        <v>7.2434425054735492</v>
      </c>
      <c r="C32" s="37">
        <f>D8/'typical turbine'!$B$8</f>
        <v>3109237.5629919362</v>
      </c>
      <c r="D32" s="39">
        <f>(C32/1000)/('typical turbine'!$I$4)</f>
        <v>0.35493579486209315</v>
      </c>
      <c r="E32" s="8">
        <v>1.2</v>
      </c>
      <c r="F32" s="8">
        <v>0.89</v>
      </c>
      <c r="G32" s="38">
        <f t="shared" ref="G32:G35" si="2">$G$30*F32</f>
        <v>44.5</v>
      </c>
    </row>
    <row r="33" spans="2:13" x14ac:dyDescent="0.25">
      <c r="B33" s="38">
        <v>7.6784776991467352</v>
      </c>
      <c r="C33" s="37">
        <f>D9/'typical turbine'!$B$8</f>
        <v>3368278.5060058031</v>
      </c>
      <c r="D33" s="39">
        <f>(C33/1000)/('typical turbine'!$I$4)</f>
        <v>0.38450667876778577</v>
      </c>
      <c r="E33" s="8">
        <v>1.3</v>
      </c>
      <c r="F33" s="8">
        <v>0.85</v>
      </c>
      <c r="G33" s="38">
        <f t="shared" si="2"/>
        <v>42.5</v>
      </c>
    </row>
    <row r="34" spans="2:13" x14ac:dyDescent="0.25">
      <c r="B34" s="38">
        <v>8.1501566808952273</v>
      </c>
      <c r="C34" s="37">
        <f>D10/'typical turbine'!$B$8</f>
        <v>3627280.3347356222</v>
      </c>
      <c r="D34" s="39">
        <f>(C34/1000)/('typical turbine'!$I$4)</f>
        <v>0.41407309757255961</v>
      </c>
      <c r="E34" s="8">
        <v>1.4</v>
      </c>
      <c r="F34" s="8">
        <v>0.81</v>
      </c>
      <c r="G34" s="38">
        <f t="shared" si="2"/>
        <v>40.5</v>
      </c>
    </row>
    <row r="35" spans="2:13" x14ac:dyDescent="0.25">
      <c r="B35" s="38">
        <v>8.6716624494811345</v>
      </c>
      <c r="C35" s="37">
        <f>D11/'typical turbine'!$B$8</f>
        <v>3886200.7990905871</v>
      </c>
      <c r="D35" s="39">
        <f>(C35/1000)/('typical turbine'!$I$4)</f>
        <v>0.44363022820668802</v>
      </c>
      <c r="E35" s="8">
        <v>1.5</v>
      </c>
      <c r="F35" s="8">
        <v>0.79</v>
      </c>
      <c r="G35" s="38">
        <f t="shared" si="2"/>
        <v>39.5</v>
      </c>
    </row>
    <row r="38" spans="2:13" ht="45" x14ac:dyDescent="0.25">
      <c r="B38" s="40" t="s">
        <v>178</v>
      </c>
      <c r="C38" s="40" t="s">
        <v>173</v>
      </c>
      <c r="D38" s="40" t="s">
        <v>168</v>
      </c>
      <c r="E38" s="40" t="s">
        <v>169</v>
      </c>
      <c r="F38" s="40" t="s">
        <v>8</v>
      </c>
      <c r="G38" s="40" t="s">
        <v>174</v>
      </c>
      <c r="H38" s="41" t="s">
        <v>2</v>
      </c>
      <c r="K38" s="45" t="s">
        <v>177</v>
      </c>
      <c r="L38" s="46" t="s">
        <v>175</v>
      </c>
      <c r="M38" s="46" t="s">
        <v>176</v>
      </c>
    </row>
    <row r="39" spans="2:13" x14ac:dyDescent="0.25">
      <c r="B39" s="43">
        <v>5</v>
      </c>
      <c r="C39" s="43">
        <f>B39*(LN(($C$14/$C$18))/LN(($C$16/$C$18)))</f>
        <v>4.8274819360533625</v>
      </c>
      <c r="D39" s="37">
        <f>SUMIF('typical turbine'!$O$10:$BH$10,B39,'typical turbine'!$O$11:$BH$11)/'typical turbine'!$B$8*'typical turbine'!$N$20</f>
        <v>1423729.1150540703</v>
      </c>
      <c r="E39" s="39">
        <f>(D39/1000)/('typical turbine'!$I$4)</f>
        <v>0.16252615468653769</v>
      </c>
      <c r="F39" s="38">
        <f>D39/$C$30</f>
        <v>0.54946886454300015</v>
      </c>
      <c r="G39" s="44">
        <f t="shared" ref="G39:G79" si="3">IF(F39&lt;0.7,1.29,IF(F39&gt;1.5,0.79,L39-K39*(L39-M39)))</f>
        <v>1.29</v>
      </c>
      <c r="H39" s="47">
        <f>$G$30*G39</f>
        <v>64.5</v>
      </c>
      <c r="K39" s="38">
        <f t="shared" ref="K39:K79" si="4">(F39-ROUNDDOWN(F39,1))/0.1</f>
        <v>0.49468864543000146</v>
      </c>
      <c r="L39" s="38">
        <f t="shared" ref="L39:L77" si="5">SUMIF($E$27:$E$35,ROUNDDOWN(F39,1),$F$27:$F$35)</f>
        <v>0</v>
      </c>
      <c r="M39" s="38">
        <f t="shared" ref="M39:M79" si="6">SUMIF($E$27:$E$35,ROUNDUP(F39,1),$F$27:$F$35)</f>
        <v>0</v>
      </c>
    </row>
    <row r="40" spans="2:13" x14ac:dyDescent="0.25">
      <c r="B40" s="43">
        <f>ROUND(B39+0.1,2)</f>
        <v>5.0999999999999996</v>
      </c>
      <c r="C40" s="43">
        <f t="shared" ref="C40:C79" si="7">B40*(LN(($C$14/$C$18))/LN(($C$16/$C$18)))</f>
        <v>4.9240315747744292</v>
      </c>
      <c r="D40" s="37">
        <f>SUMIF('typical turbine'!$O$10:$BH$10,B40,'typical turbine'!$O$11:$BH$11)/'typical turbine'!$B$8*'typical turbine'!$N$20</f>
        <v>1493089.357790441</v>
      </c>
      <c r="E40" s="39">
        <f>(D40/1000)/('typical turbine'!$I$4)</f>
        <v>0.17044399061534715</v>
      </c>
      <c r="F40" s="38">
        <f t="shared" ref="F40:F78" si="8">D40/$C$30</f>
        <v>0.57623750572467114</v>
      </c>
      <c r="G40" s="44">
        <f t="shared" si="3"/>
        <v>1.29</v>
      </c>
      <c r="H40" s="47">
        <f t="shared" ref="H40:H79" si="9">$G$30*G40</f>
        <v>64.5</v>
      </c>
      <c r="K40" s="38">
        <f t="shared" si="4"/>
        <v>0.7623750572467114</v>
      </c>
      <c r="L40" s="38">
        <f t="shared" si="5"/>
        <v>0</v>
      </c>
      <c r="M40" s="38">
        <f t="shared" si="6"/>
        <v>0</v>
      </c>
    </row>
    <row r="41" spans="2:13" x14ac:dyDescent="0.25">
      <c r="B41" s="43">
        <f t="shared" ref="B41:B79" si="10">ROUND(B40+0.1,2)</f>
        <v>5.2</v>
      </c>
      <c r="C41" s="43">
        <f t="shared" si="7"/>
        <v>5.0205812134954968</v>
      </c>
      <c r="D41" s="37">
        <f>SUMIF('typical turbine'!$O$10:$BH$10,B41,'typical turbine'!$O$11:$BH$11)/'typical turbine'!$B$8*'typical turbine'!$N$20</f>
        <v>1562930.0150795281</v>
      </c>
      <c r="E41" s="39">
        <f>(D41/1000)/('typical turbine'!$I$4)</f>
        <v>0.17841666838807399</v>
      </c>
      <c r="F41" s="38">
        <f t="shared" si="8"/>
        <v>0.60319155636099187</v>
      </c>
      <c r="G41" s="44">
        <f t="shared" si="3"/>
        <v>1.29</v>
      </c>
      <c r="H41" s="47">
        <f>$G$30*G41</f>
        <v>64.5</v>
      </c>
      <c r="K41" s="38">
        <f t="shared" si="4"/>
        <v>3.1915563609918873E-2</v>
      </c>
      <c r="L41" s="38">
        <f t="shared" si="5"/>
        <v>0</v>
      </c>
      <c r="M41" s="38">
        <f t="shared" si="6"/>
        <v>1.29</v>
      </c>
    </row>
    <row r="42" spans="2:13" x14ac:dyDescent="0.25">
      <c r="B42" s="43">
        <f t="shared" si="10"/>
        <v>5.3</v>
      </c>
      <c r="C42" s="43">
        <f t="shared" si="7"/>
        <v>5.1171308522165635</v>
      </c>
      <c r="D42" s="37">
        <f>SUMIF('typical turbine'!$O$10:$BH$10,B42,'typical turbine'!$O$11:$BH$11)/'typical turbine'!$B$8*'typical turbine'!$N$20</f>
        <v>1633139.1673122845</v>
      </c>
      <c r="E42" s="39">
        <f>(D42/1000)/('typical turbine'!$I$4)</f>
        <v>0.18643141179363976</v>
      </c>
      <c r="F42" s="38">
        <f t="shared" si="8"/>
        <v>0.63028782260289862</v>
      </c>
      <c r="G42" s="44">
        <f t="shared" si="3"/>
        <v>1.29</v>
      </c>
      <c r="H42" s="47">
        <f t="shared" si="9"/>
        <v>64.5</v>
      </c>
      <c r="K42" s="38">
        <f t="shared" si="4"/>
        <v>0.3028782260289864</v>
      </c>
      <c r="L42" s="38">
        <f t="shared" si="5"/>
        <v>0</v>
      </c>
      <c r="M42" s="38">
        <f t="shared" si="6"/>
        <v>1.29</v>
      </c>
    </row>
    <row r="43" spans="2:13" x14ac:dyDescent="0.25">
      <c r="B43" s="43">
        <f t="shared" si="10"/>
        <v>5.4</v>
      </c>
      <c r="C43" s="43">
        <f t="shared" si="7"/>
        <v>5.2136804909376311</v>
      </c>
      <c r="D43" s="37">
        <f>SUMIF('typical turbine'!$O$10:$BH$10,B43,'typical turbine'!$O$11:$BH$11)/'typical turbine'!$B$8*'typical turbine'!$N$20</f>
        <v>1703609.4477459004</v>
      </c>
      <c r="E43" s="39">
        <f>(D43/1000)/('typical turbine'!$I$4)</f>
        <v>0.19447596435455483</v>
      </c>
      <c r="F43" s="38">
        <f t="shared" si="8"/>
        <v>0.65748486771805392</v>
      </c>
      <c r="G43" s="44">
        <f t="shared" si="3"/>
        <v>1.29</v>
      </c>
      <c r="H43" s="47">
        <f t="shared" si="9"/>
        <v>64.5</v>
      </c>
      <c r="K43" s="38">
        <f t="shared" si="4"/>
        <v>0.57484867718053945</v>
      </c>
      <c r="L43" s="38">
        <f t="shared" si="5"/>
        <v>0</v>
      </c>
      <c r="M43" s="38">
        <f t="shared" si="6"/>
        <v>1.29</v>
      </c>
    </row>
    <row r="44" spans="2:13" x14ac:dyDescent="0.25">
      <c r="B44" s="43">
        <f t="shared" si="10"/>
        <v>5.5</v>
      </c>
      <c r="C44" s="43">
        <f t="shared" si="7"/>
        <v>5.3102301296586987</v>
      </c>
      <c r="D44" s="37">
        <f>SUMIF('typical turbine'!$O$10:$BH$10,B44,'typical turbine'!$O$11:$BH$11)/'typical turbine'!$B$8*'typical turbine'!$N$20</f>
        <v>1774238.3810561856</v>
      </c>
      <c r="E44" s="39">
        <f>(D44/1000)/('typical turbine'!$I$4)</f>
        <v>0.20253862797445041</v>
      </c>
      <c r="F44" s="38">
        <f t="shared" si="8"/>
        <v>0.68474314275052861</v>
      </c>
      <c r="G44" s="44">
        <f t="shared" si="3"/>
        <v>1.29</v>
      </c>
      <c r="H44" s="47">
        <f t="shared" si="9"/>
        <v>64.5</v>
      </c>
      <c r="K44" s="38">
        <f t="shared" si="4"/>
        <v>0.84743142750528633</v>
      </c>
      <c r="L44" s="38">
        <f t="shared" si="5"/>
        <v>0</v>
      </c>
      <c r="M44" s="38">
        <f t="shared" si="6"/>
        <v>1.29</v>
      </c>
    </row>
    <row r="45" spans="2:13" x14ac:dyDescent="0.25">
      <c r="B45" s="43">
        <f t="shared" si="10"/>
        <v>5.6</v>
      </c>
      <c r="C45" s="43">
        <f t="shared" si="7"/>
        <v>5.4067797683797654</v>
      </c>
      <c r="D45" s="37">
        <f>SUMIF('typical turbine'!$O$10:$BH$10,B45,'typical turbine'!$O$11:$BH$11)/'typical turbine'!$B$8*'typical turbine'!$N$20</f>
        <v>1844928.6324174264</v>
      </c>
      <c r="E45" s="39">
        <f>(D45/1000)/('typical turbine'!$I$4)</f>
        <v>0.21060829137185233</v>
      </c>
      <c r="F45" s="38">
        <f t="shared" si="8"/>
        <v>0.71202508264978059</v>
      </c>
      <c r="G45" s="44">
        <f t="shared" si="3"/>
        <v>1.2743673925552852</v>
      </c>
      <c r="H45" s="38">
        <f t="shared" si="9"/>
        <v>63.718369627764261</v>
      </c>
      <c r="K45" s="38">
        <f t="shared" si="4"/>
        <v>0.12025082649780638</v>
      </c>
      <c r="L45" s="38">
        <f t="shared" si="5"/>
        <v>1.29</v>
      </c>
      <c r="M45" s="38">
        <f t="shared" si="6"/>
        <v>1.1599999999999999</v>
      </c>
    </row>
    <row r="46" spans="2:13" x14ac:dyDescent="0.25">
      <c r="B46" s="43">
        <f t="shared" si="10"/>
        <v>5.7</v>
      </c>
      <c r="C46" s="43">
        <f t="shared" si="7"/>
        <v>5.503329407100833</v>
      </c>
      <c r="D46" s="37">
        <f>SUMIF('typical turbine'!$O$10:$BH$10,B46,'typical turbine'!$O$11:$BH$11)/'typical turbine'!$B$8*'typical turbine'!$N$20</f>
        <v>1915588.1749700636</v>
      </c>
      <c r="E46" s="39">
        <f>(D46/1000)/('typical turbine'!$I$4)</f>
        <v>0.21867444919749585</v>
      </c>
      <c r="F46" s="38">
        <f t="shared" si="8"/>
        <v>0.73929517090252439</v>
      </c>
      <c r="G46" s="44">
        <f t="shared" si="3"/>
        <v>1.2389162778267182</v>
      </c>
      <c r="H46" s="38">
        <f t="shared" si="9"/>
        <v>61.945813891335909</v>
      </c>
      <c r="K46" s="38">
        <f t="shared" si="4"/>
        <v>0.39295170902524434</v>
      </c>
      <c r="L46" s="38">
        <f t="shared" si="5"/>
        <v>1.29</v>
      </c>
      <c r="M46" s="38">
        <f t="shared" si="6"/>
        <v>1.1599999999999999</v>
      </c>
    </row>
    <row r="47" spans="2:13" x14ac:dyDescent="0.25">
      <c r="B47" s="43">
        <f t="shared" si="10"/>
        <v>5.8</v>
      </c>
      <c r="C47" s="43">
        <f t="shared" si="7"/>
        <v>5.5998790458218997</v>
      </c>
      <c r="D47" s="37">
        <f>SUMIF('typical turbine'!$O$10:$BH$10,B47,'typical turbine'!$O$11:$BH$11)/'typical turbine'!$B$8*'typical turbine'!$N$20</f>
        <v>1986130.3837453697</v>
      </c>
      <c r="E47" s="39">
        <f>(D47/1000)/('typical turbine'!$I$4)</f>
        <v>0.22672721275632074</v>
      </c>
      <c r="F47" s="38">
        <f t="shared" si="8"/>
        <v>0.76651997578168196</v>
      </c>
      <c r="G47" s="44">
        <f t="shared" si="3"/>
        <v>1.2035240314838134</v>
      </c>
      <c r="H47" s="38">
        <f t="shared" si="9"/>
        <v>60.176201574190671</v>
      </c>
      <c r="K47" s="38">
        <f t="shared" si="4"/>
        <v>0.66519975781682006</v>
      </c>
      <c r="L47" s="38">
        <f t="shared" si="5"/>
        <v>1.29</v>
      </c>
      <c r="M47" s="38">
        <f t="shared" si="6"/>
        <v>1.1599999999999999</v>
      </c>
    </row>
    <row r="48" spans="2:13" x14ac:dyDescent="0.25">
      <c r="B48" s="43">
        <f t="shared" si="10"/>
        <v>5.9</v>
      </c>
      <c r="C48" s="43">
        <f t="shared" si="7"/>
        <v>5.6964286845429681</v>
      </c>
      <c r="D48" s="37">
        <f>SUMIF('typical turbine'!$O$10:$BH$10,B48,'typical turbine'!$O$11:$BH$11)/'typical turbine'!$B$8*'typical turbine'!$N$20</f>
        <v>2056474.0640905094</v>
      </c>
      <c r="E48" s="39">
        <f>(D48/1000)/('typical turbine'!$I$4)</f>
        <v>0.23475731325234125</v>
      </c>
      <c r="F48" s="38">
        <f t="shared" si="8"/>
        <v>0.79366816131664708</v>
      </c>
      <c r="G48" s="44">
        <f t="shared" si="3"/>
        <v>1.1682313902883588</v>
      </c>
      <c r="H48" s="38">
        <f t="shared" si="9"/>
        <v>58.411569514417941</v>
      </c>
      <c r="K48" s="38">
        <f t="shared" si="4"/>
        <v>0.93668161316647125</v>
      </c>
      <c r="L48" s="38">
        <f t="shared" si="5"/>
        <v>1.29</v>
      </c>
      <c r="M48" s="38">
        <f t="shared" si="6"/>
        <v>1.1599999999999999</v>
      </c>
    </row>
    <row r="49" spans="2:13" x14ac:dyDescent="0.25">
      <c r="B49" s="43">
        <f t="shared" si="10"/>
        <v>6</v>
      </c>
      <c r="C49" s="43">
        <f t="shared" si="7"/>
        <v>5.7929783232640348</v>
      </c>
      <c r="D49" s="37">
        <f>SUMIF('typical turbine'!$O$10:$BH$10,B49,'typical turbine'!$O$11:$BH$11)/'typical turbine'!$B$8*'typical turbine'!$N$20</f>
        <v>2126543.4224395189</v>
      </c>
      <c r="E49" s="39">
        <f>(D49/1000)/('typical turbine'!$I$4)</f>
        <v>0.24275609845199989</v>
      </c>
      <c r="F49" s="38">
        <f t="shared" si="8"/>
        <v>0.82071047601274338</v>
      </c>
      <c r="G49" s="44">
        <f t="shared" si="3"/>
        <v>1.1413605715885309</v>
      </c>
      <c r="H49" s="38">
        <f t="shared" si="9"/>
        <v>57.068028579426546</v>
      </c>
      <c r="K49" s="38">
        <f t="shared" si="4"/>
        <v>0.2071047601274334</v>
      </c>
      <c r="L49" s="38">
        <f t="shared" si="5"/>
        <v>1.1599999999999999</v>
      </c>
      <c r="M49" s="38">
        <f t="shared" si="6"/>
        <v>1.07</v>
      </c>
    </row>
    <row r="50" spans="2:13" x14ac:dyDescent="0.25">
      <c r="B50" s="43">
        <f t="shared" si="10"/>
        <v>6.1</v>
      </c>
      <c r="C50" s="43">
        <f t="shared" si="7"/>
        <v>5.8895279619851015</v>
      </c>
      <c r="D50" s="37">
        <f>SUMIF('typical turbine'!$O$10:$BH$10,B50,'typical turbine'!$O$11:$BH$11)/'typical turbine'!$B$8*'typical turbine'!$N$20</f>
        <v>2196267.986959395</v>
      </c>
      <c r="E50" s="39">
        <f>(D50/1000)/('typical turbine'!$I$4)</f>
        <v>0.2507155236255017</v>
      </c>
      <c r="F50" s="38">
        <f t="shared" si="8"/>
        <v>0.84761972222566251</v>
      </c>
      <c r="G50" s="44">
        <f t="shared" si="3"/>
        <v>1.1171422499969037</v>
      </c>
      <c r="H50" s="38">
        <f t="shared" si="9"/>
        <v>55.857112499845186</v>
      </c>
      <c r="K50" s="38">
        <f t="shared" si="4"/>
        <v>0.47619722225662464</v>
      </c>
      <c r="L50" s="38">
        <f t="shared" si="5"/>
        <v>1.1599999999999999</v>
      </c>
      <c r="M50" s="38">
        <f t="shared" si="6"/>
        <v>1.07</v>
      </c>
    </row>
    <row r="51" spans="2:13" x14ac:dyDescent="0.25">
      <c r="B51" s="43">
        <f t="shared" si="10"/>
        <v>6.2</v>
      </c>
      <c r="C51" s="43">
        <f t="shared" si="7"/>
        <v>5.9860776007061691</v>
      </c>
      <c r="D51" s="37">
        <f>SUMIF('typical turbine'!$O$10:$BH$10,B51,'typical turbine'!$O$11:$BH$11)/'typical turbine'!$B$8*'typical turbine'!$N$20</f>
        <v>2265582.4852089197</v>
      </c>
      <c r="E51" s="39">
        <f>(D51/1000)/('typical turbine'!$I$4)</f>
        <v>0.25862813758092695</v>
      </c>
      <c r="F51" s="38">
        <f t="shared" si="8"/>
        <v>0.87437070894555391</v>
      </c>
      <c r="G51" s="44">
        <f t="shared" si="3"/>
        <v>1.0930663619490015</v>
      </c>
      <c r="H51" s="38">
        <f t="shared" si="9"/>
        <v>54.653318097450075</v>
      </c>
      <c r="K51" s="38">
        <f t="shared" si="4"/>
        <v>0.74370708945553865</v>
      </c>
      <c r="L51" s="38">
        <f t="shared" si="5"/>
        <v>1.1599999999999999</v>
      </c>
      <c r="M51" s="38">
        <f t="shared" si="6"/>
        <v>1.07</v>
      </c>
    </row>
    <row r="52" spans="2:13" x14ac:dyDescent="0.25">
      <c r="B52" s="43">
        <f t="shared" si="10"/>
        <v>6.3</v>
      </c>
      <c r="C52" s="43">
        <f t="shared" si="7"/>
        <v>6.0826272394272358</v>
      </c>
      <c r="D52" s="37">
        <f>SUMIF('typical turbine'!$O$10:$BH$10,B52,'typical turbine'!$O$11:$BH$11)/'typical turbine'!$B$8*'typical turbine'!$N$20</f>
        <v>2334426.6855146377</v>
      </c>
      <c r="E52" s="39">
        <f>(D52/1000)/('typical turbine'!$I$4)</f>
        <v>0.26648706455646554</v>
      </c>
      <c r="F52" s="38">
        <f t="shared" si="8"/>
        <v>0.90094019057824293</v>
      </c>
      <c r="G52" s="44">
        <f t="shared" si="3"/>
        <v>1.0693418665952301</v>
      </c>
      <c r="H52" s="38">
        <f t="shared" si="9"/>
        <v>53.467093329761504</v>
      </c>
      <c r="K52" s="38">
        <f t="shared" si="4"/>
        <v>9.4019057824290542E-3</v>
      </c>
      <c r="L52" s="38">
        <f t="shared" si="5"/>
        <v>1.07</v>
      </c>
      <c r="M52" s="38">
        <f t="shared" si="6"/>
        <v>1</v>
      </c>
    </row>
    <row r="53" spans="2:13" x14ac:dyDescent="0.25">
      <c r="B53" s="43">
        <f t="shared" si="10"/>
        <v>6.4</v>
      </c>
      <c r="C53" s="43">
        <f t="shared" si="7"/>
        <v>6.1791768781483043</v>
      </c>
      <c r="D53" s="37">
        <f>SUMIF('typical turbine'!$O$10:$BH$10,B53,'typical turbine'!$O$11:$BH$11)/'typical turbine'!$B$8*'typical turbine'!$N$20</f>
        <v>2402745.2083177147</v>
      </c>
      <c r="E53" s="39">
        <f>(D53/1000)/('typical turbine'!$I$4)</f>
        <v>0.27428598268467064</v>
      </c>
      <c r="F53" s="38">
        <f t="shared" si="8"/>
        <v>0.92730679413712014</v>
      </c>
      <c r="G53" s="44">
        <f t="shared" si="3"/>
        <v>1.050885244104016</v>
      </c>
      <c r="H53" s="38">
        <f t="shared" si="9"/>
        <v>52.544262205200795</v>
      </c>
      <c r="K53" s="38">
        <f t="shared" si="4"/>
        <v>0.27306794137120116</v>
      </c>
      <c r="L53" s="38">
        <f t="shared" si="5"/>
        <v>1.07</v>
      </c>
      <c r="M53" s="38">
        <f t="shared" si="6"/>
        <v>1</v>
      </c>
    </row>
    <row r="54" spans="2:13" x14ac:dyDescent="0.25">
      <c r="B54" s="43">
        <f t="shared" si="10"/>
        <v>6.5</v>
      </c>
      <c r="C54" s="43">
        <f t="shared" si="7"/>
        <v>6.275726516869371</v>
      </c>
      <c r="D54" s="37">
        <f>SUMIF('typical turbine'!$O$10:$BH$10,B54,'typical turbine'!$O$11:$BH$11)/'typical turbine'!$B$8*'typical turbine'!$N$20</f>
        <v>2470487.3132933406</v>
      </c>
      <c r="E54" s="39">
        <f>(D54/1000)/('typical turbine'!$I$4)</f>
        <v>0.28201909969102062</v>
      </c>
      <c r="F54" s="38">
        <f t="shared" si="8"/>
        <v>0.95345093708477369</v>
      </c>
      <c r="G54" s="44">
        <f t="shared" si="3"/>
        <v>1.0325843440406586</v>
      </c>
      <c r="H54" s="38">
        <f t="shared" si="9"/>
        <v>51.629217202032926</v>
      </c>
      <c r="K54" s="38">
        <f t="shared" si="4"/>
        <v>0.53450937084773664</v>
      </c>
      <c r="L54" s="38">
        <f t="shared" si="5"/>
        <v>1.07</v>
      </c>
      <c r="M54" s="38">
        <f t="shared" si="6"/>
        <v>1</v>
      </c>
    </row>
    <row r="55" spans="2:13" x14ac:dyDescent="0.25">
      <c r="B55" s="43">
        <f t="shared" si="10"/>
        <v>6.6</v>
      </c>
      <c r="C55" s="43">
        <f t="shared" si="7"/>
        <v>6.3722761555904377</v>
      </c>
      <c r="D55" s="37">
        <f>SUMIF('typical turbine'!$O$10:$BH$10,B55,'typical turbine'!$O$11:$BH$11)/'typical turbine'!$B$8*'typical turbine'!$N$20</f>
        <v>2537606.667600519</v>
      </c>
      <c r="E55" s="39">
        <f>(D55/1000)/('typical turbine'!$I$4)</f>
        <v>0.28968112643841543</v>
      </c>
      <c r="F55" s="38">
        <f t="shared" si="8"/>
        <v>0.97935473789215133</v>
      </c>
      <c r="G55" s="44">
        <f t="shared" si="3"/>
        <v>1.0144516834754942</v>
      </c>
      <c r="H55" s="38">
        <f t="shared" si="9"/>
        <v>50.722584173774706</v>
      </c>
      <c r="K55" s="38">
        <f t="shared" si="4"/>
        <v>0.79354737892151306</v>
      </c>
      <c r="L55" s="38">
        <f t="shared" si="5"/>
        <v>1.07</v>
      </c>
      <c r="M55" s="38">
        <f t="shared" si="6"/>
        <v>1</v>
      </c>
    </row>
    <row r="56" spans="2:13" x14ac:dyDescent="0.25">
      <c r="B56" s="43">
        <f t="shared" si="10"/>
        <v>6.7</v>
      </c>
      <c r="C56" s="43">
        <f t="shared" si="7"/>
        <v>6.4688257943115053</v>
      </c>
      <c r="D56" s="37">
        <f>SUMIF('typical turbine'!$O$10:$BH$10,B56,'typical turbine'!$O$11:$BH$11)/'typical turbine'!$B$8*'typical turbine'!$N$20</f>
        <v>2604061.1001889734</v>
      </c>
      <c r="E56" s="39">
        <f>(D56/1000)/('typical turbine'!$I$4)</f>
        <v>0.29726724888001976</v>
      </c>
      <c r="F56" s="38">
        <f t="shared" si="8"/>
        <v>1.0050019212166565</v>
      </c>
      <c r="G56" s="44">
        <f t="shared" si="3"/>
        <v>0.99699884727000609</v>
      </c>
      <c r="H56" s="38">
        <f t="shared" si="9"/>
        <v>49.849942363500304</v>
      </c>
      <c r="K56" s="38">
        <f t="shared" si="4"/>
        <v>5.0019212166565463E-2</v>
      </c>
      <c r="L56" s="38">
        <f t="shared" si="5"/>
        <v>1</v>
      </c>
      <c r="M56" s="38">
        <f t="shared" si="6"/>
        <v>0.94</v>
      </c>
    </row>
    <row r="57" spans="2:13" x14ac:dyDescent="0.25">
      <c r="B57" s="43">
        <f t="shared" si="10"/>
        <v>6.8</v>
      </c>
      <c r="C57" s="43">
        <f t="shared" si="7"/>
        <v>6.565375433032572</v>
      </c>
      <c r="D57" s="37">
        <f>SUMIF('typical turbine'!$O$10:$BH$10,B57,'typical turbine'!$O$11:$BH$11)/'typical turbine'!$B$8*'typical turbine'!$N$20</f>
        <v>2669812.3466725638</v>
      </c>
      <c r="E57" s="39">
        <f>(D57/1000)/('typical turbine'!$I$4)</f>
        <v>0.3047730989352242</v>
      </c>
      <c r="F57" s="38">
        <f t="shared" si="8"/>
        <v>1.0303777194395181</v>
      </c>
      <c r="G57" s="44">
        <f t="shared" si="3"/>
        <v>0.98177336833628914</v>
      </c>
      <c r="H57" s="38">
        <f t="shared" si="9"/>
        <v>49.088668416814457</v>
      </c>
      <c r="K57" s="38">
        <f t="shared" si="4"/>
        <v>0.30377719439518058</v>
      </c>
      <c r="L57" s="38">
        <f t="shared" si="5"/>
        <v>1</v>
      </c>
      <c r="M57" s="38">
        <f t="shared" si="6"/>
        <v>0.94</v>
      </c>
    </row>
    <row r="58" spans="2:13" x14ac:dyDescent="0.25">
      <c r="B58" s="43">
        <f t="shared" si="10"/>
        <v>6.9</v>
      </c>
      <c r="C58" s="43">
        <f t="shared" si="7"/>
        <v>6.6619250717536405</v>
      </c>
      <c r="D58" s="37">
        <f>SUMIF('typical turbine'!$O$10:$BH$10,B58,'typical turbine'!$O$11:$BH$11)/'typical turbine'!$B$8*'typical turbine'!$N$20</f>
        <v>2734825.7888740809</v>
      </c>
      <c r="E58" s="39">
        <f>(D58/1000)/('typical turbine'!$I$4)</f>
        <v>0.31219472475731519</v>
      </c>
      <c r="F58" s="38">
        <f t="shared" si="8"/>
        <v>1.0554687721466498</v>
      </c>
      <c r="G58" s="44">
        <f t="shared" si="3"/>
        <v>0.96671873671201014</v>
      </c>
      <c r="H58" s="38">
        <f t="shared" si="9"/>
        <v>48.335936835600506</v>
      </c>
      <c r="K58" s="38">
        <f t="shared" si="4"/>
        <v>0.55468772146649803</v>
      </c>
      <c r="L58" s="38">
        <f t="shared" si="5"/>
        <v>1</v>
      </c>
      <c r="M58" s="38">
        <f t="shared" si="6"/>
        <v>0.94</v>
      </c>
    </row>
    <row r="59" spans="2:13" x14ac:dyDescent="0.25">
      <c r="B59" s="43">
        <f t="shared" si="10"/>
        <v>7</v>
      </c>
      <c r="C59" s="43">
        <f t="shared" si="7"/>
        <v>6.7584747104747072</v>
      </c>
      <c r="D59" s="37">
        <f>SUMIF('typical turbine'!$O$10:$BH$10,B59,'typical turbine'!$O$11:$BH$11)/'typical turbine'!$B$8*'typical turbine'!$N$20</f>
        <v>2799070.1927522286</v>
      </c>
      <c r="E59" s="39">
        <f>(D59/1000)/('typical turbine'!$I$4)</f>
        <v>0.31952856081646447</v>
      </c>
      <c r="F59" s="38">
        <f t="shared" si="8"/>
        <v>1.0802630249851379</v>
      </c>
      <c r="G59" s="44">
        <f t="shared" si="3"/>
        <v>0.95184218500891715</v>
      </c>
      <c r="H59" s="38">
        <f t="shared" si="9"/>
        <v>47.592109250445858</v>
      </c>
      <c r="K59" s="38">
        <f t="shared" si="4"/>
        <v>0.80263024985137932</v>
      </c>
      <c r="L59" s="38">
        <f t="shared" si="5"/>
        <v>1</v>
      </c>
      <c r="M59" s="38">
        <f t="shared" si="6"/>
        <v>0.94</v>
      </c>
    </row>
    <row r="60" spans="2:13" x14ac:dyDescent="0.25">
      <c r="B60" s="43">
        <f t="shared" si="10"/>
        <v>7.1</v>
      </c>
      <c r="C60" s="43">
        <f t="shared" si="7"/>
        <v>6.8550243491957739</v>
      </c>
      <c r="D60" s="37">
        <f>SUMIF('typical turbine'!$O$10:$BH$10,B60,'typical turbine'!$O$11:$BH$11)/'typical turbine'!$B$8*'typical turbine'!$N$20</f>
        <v>2862517.4480363745</v>
      </c>
      <c r="E60" s="39">
        <f>(D60/1000)/('typical turbine'!$I$4)</f>
        <v>0.32677139817766832</v>
      </c>
      <c r="F60" s="38">
        <f t="shared" si="8"/>
        <v>1.1047496291788195</v>
      </c>
      <c r="G60" s="44">
        <f t="shared" si="3"/>
        <v>0.93762518541059026</v>
      </c>
      <c r="H60" s="38">
        <f t="shared" si="9"/>
        <v>46.881259270529512</v>
      </c>
      <c r="K60" s="38">
        <f t="shared" si="4"/>
        <v>4.7496291788193812E-2</v>
      </c>
      <c r="L60" s="38">
        <f t="shared" si="5"/>
        <v>0.94</v>
      </c>
      <c r="M60" s="38">
        <f t="shared" si="6"/>
        <v>0.89</v>
      </c>
    </row>
    <row r="61" spans="2:13" x14ac:dyDescent="0.25">
      <c r="B61" s="43">
        <f t="shared" si="10"/>
        <v>7.2</v>
      </c>
      <c r="C61" s="43">
        <f t="shared" si="7"/>
        <v>6.9515739879168414</v>
      </c>
      <c r="D61" s="37">
        <f>SUMIF('typical turbine'!$O$10:$BH$10,B61,'typical turbine'!$O$11:$BH$11)/'typical turbine'!$B$8*'typical turbine'!$N$20</f>
        <v>2925142.3125161603</v>
      </c>
      <c r="E61" s="39">
        <f>(D61/1000)/('typical turbine'!$I$4)</f>
        <v>0.33392035531006398</v>
      </c>
      <c r="F61" s="38">
        <f t="shared" si="8"/>
        <v>1.1289188428403385</v>
      </c>
      <c r="G61" s="44">
        <f t="shared" si="3"/>
        <v>0.92554057857983074</v>
      </c>
      <c r="H61" s="38">
        <f t="shared" si="9"/>
        <v>46.277028928991534</v>
      </c>
      <c r="K61" s="38">
        <f t="shared" si="4"/>
        <v>0.2891884284033841</v>
      </c>
      <c r="L61" s="38">
        <f t="shared" si="5"/>
        <v>0.94</v>
      </c>
      <c r="M61" s="38">
        <f t="shared" si="6"/>
        <v>0.89</v>
      </c>
    </row>
    <row r="62" spans="2:13" x14ac:dyDescent="0.25">
      <c r="B62" s="43">
        <f t="shared" si="10"/>
        <v>7.3</v>
      </c>
      <c r="C62" s="43">
        <f t="shared" si="7"/>
        <v>7.048123626637909</v>
      </c>
      <c r="D62" s="37">
        <f>SUMIF('typical turbine'!$O$10:$BH$10,B62,'typical turbine'!$O$11:$BH$11)/'typical turbine'!$B$8*'typical turbine'!$N$20</f>
        <v>2986922.1635608911</v>
      </c>
      <c r="E62" s="39">
        <f>(D62/1000)/('typical turbine'!$I$4)</f>
        <v>0.34097284972156289</v>
      </c>
      <c r="F62" s="38">
        <f t="shared" si="8"/>
        <v>1.1527619350734384</v>
      </c>
      <c r="G62" s="44">
        <f t="shared" si="3"/>
        <v>0.9136190324632808</v>
      </c>
      <c r="H62" s="38">
        <f t="shared" si="9"/>
        <v>45.680951623164042</v>
      </c>
      <c r="K62" s="38">
        <f t="shared" si="4"/>
        <v>0.52761935073438293</v>
      </c>
      <c r="L62" s="38">
        <f t="shared" si="5"/>
        <v>0.94</v>
      </c>
      <c r="M62" s="38">
        <f t="shared" si="6"/>
        <v>0.89</v>
      </c>
    </row>
    <row r="63" spans="2:13" x14ac:dyDescent="0.25">
      <c r="B63" s="43">
        <f t="shared" si="10"/>
        <v>7.4</v>
      </c>
      <c r="C63" s="43">
        <f t="shared" si="7"/>
        <v>7.1446732653589766</v>
      </c>
      <c r="D63" s="37">
        <f>SUMIF('typical turbine'!$O$10:$BH$10,B63,'typical turbine'!$O$11:$BH$11)/'typical turbine'!$B$8*'typical turbine'!$N$20</f>
        <v>3047836.759078091</v>
      </c>
      <c r="E63" s="39">
        <f>(D63/1000)/('typical turbine'!$I$4)</f>
        <v>0.34792657067101496</v>
      </c>
      <c r="F63" s="38">
        <f t="shared" si="8"/>
        <v>1.1762710937181717</v>
      </c>
      <c r="G63" s="44">
        <f t="shared" si="3"/>
        <v>0.90186445314091412</v>
      </c>
      <c r="H63" s="38">
        <f t="shared" si="9"/>
        <v>45.093222657045708</v>
      </c>
      <c r="K63" s="38">
        <f t="shared" si="4"/>
        <v>0.76271093718171645</v>
      </c>
      <c r="L63" s="38">
        <f t="shared" si="5"/>
        <v>0.94</v>
      </c>
      <c r="M63" s="38">
        <f t="shared" si="6"/>
        <v>0.89</v>
      </c>
    </row>
    <row r="64" spans="2:13" x14ac:dyDescent="0.25">
      <c r="B64" s="43">
        <f t="shared" si="10"/>
        <v>7.5</v>
      </c>
      <c r="C64" s="43">
        <f t="shared" si="7"/>
        <v>7.2412229040800433</v>
      </c>
      <c r="D64" s="37">
        <f>SUMIF('typical turbine'!$O$10:$BH$10,B64,'typical turbine'!$O$11:$BH$11)/'typical turbine'!$B$8*'typical turbine'!$N$20</f>
        <v>3107868.0097626201</v>
      </c>
      <c r="E64" s="39">
        <f>(D64/1000)/('typical turbine'!$I$4)</f>
        <v>0.35477945316924886</v>
      </c>
      <c r="F64" s="38">
        <f t="shared" si="8"/>
        <v>1.1994393374535481</v>
      </c>
      <c r="G64" s="44">
        <f t="shared" si="3"/>
        <v>0.89028033127322603</v>
      </c>
      <c r="H64" s="38">
        <f t="shared" si="9"/>
        <v>44.514016563661301</v>
      </c>
      <c r="K64" s="38">
        <f t="shared" si="4"/>
        <v>0.99439337453548049</v>
      </c>
      <c r="L64" s="38">
        <f t="shared" si="5"/>
        <v>0.94</v>
      </c>
      <c r="M64" s="38">
        <f t="shared" si="6"/>
        <v>0.89</v>
      </c>
    </row>
    <row r="65" spans="2:13" x14ac:dyDescent="0.25">
      <c r="B65" s="43">
        <f t="shared" si="10"/>
        <v>7.6</v>
      </c>
      <c r="C65" s="43">
        <f t="shared" si="7"/>
        <v>7.33777254280111</v>
      </c>
      <c r="D65" s="37">
        <f>SUMIF('typical turbine'!$O$10:$BH$10,B65,'typical turbine'!$O$11:$BH$11)/'typical turbine'!$B$8*'typical turbine'!$N$20</f>
        <v>3166999.7641399726</v>
      </c>
      <c r="E65" s="39">
        <f>(D65/1000)/('typical turbine'!$I$4)</f>
        <v>0.36152965344063615</v>
      </c>
      <c r="F65" s="38">
        <f t="shared" si="8"/>
        <v>1.2222604328379223</v>
      </c>
      <c r="G65" s="44">
        <f t="shared" si="3"/>
        <v>0.88109582686483112</v>
      </c>
      <c r="H65" s="38">
        <f t="shared" si="9"/>
        <v>44.054791343241554</v>
      </c>
      <c r="K65" s="38">
        <f t="shared" si="4"/>
        <v>0.22260432837922339</v>
      </c>
      <c r="L65" s="38">
        <f t="shared" si="5"/>
        <v>0.89</v>
      </c>
      <c r="M65" s="38">
        <f t="shared" si="6"/>
        <v>0.85</v>
      </c>
    </row>
    <row r="66" spans="2:13" x14ac:dyDescent="0.25">
      <c r="B66" s="43">
        <f t="shared" si="10"/>
        <v>7.7</v>
      </c>
      <c r="C66" s="43">
        <f t="shared" si="7"/>
        <v>7.4343221815221776</v>
      </c>
      <c r="D66" s="37">
        <f>SUMIF('typical turbine'!$O$10:$BH$10,B66,'typical turbine'!$O$11:$BH$11)/'typical turbine'!$B$8*'typical turbine'!$N$20</f>
        <v>3225217.6075719432</v>
      </c>
      <c r="E66" s="39">
        <f>(D66/1000)/('typical turbine'!$I$4)</f>
        <v>0.36817552597853231</v>
      </c>
      <c r="F66" s="38">
        <f t="shared" si="8"/>
        <v>1.2447288167379678</v>
      </c>
      <c r="G66" s="44">
        <f t="shared" si="3"/>
        <v>0.87210847330481289</v>
      </c>
      <c r="H66" s="38">
        <f t="shared" si="9"/>
        <v>43.605423665240643</v>
      </c>
      <c r="K66" s="38">
        <f t="shared" si="4"/>
        <v>0.44728816737967803</v>
      </c>
      <c r="L66" s="38">
        <f t="shared" si="5"/>
        <v>0.89</v>
      </c>
      <c r="M66" s="38">
        <f t="shared" si="6"/>
        <v>0.85</v>
      </c>
    </row>
    <row r="67" spans="2:13" x14ac:dyDescent="0.25">
      <c r="B67" s="43">
        <f t="shared" si="10"/>
        <v>7.8</v>
      </c>
      <c r="C67" s="43">
        <f t="shared" si="7"/>
        <v>7.5308718202432452</v>
      </c>
      <c r="D67" s="37">
        <f>SUMIF('typical turbine'!$O$10:$BH$10,B67,'typical turbine'!$O$11:$BH$11)/'typical turbine'!$B$8*'typical turbine'!$N$20</f>
        <v>3282508.6760731814</v>
      </c>
      <c r="E67" s="39">
        <f>(D67/1000)/('typical turbine'!$I$4)</f>
        <v>0.37471560229145906</v>
      </c>
      <c r="F67" s="38">
        <f t="shared" si="8"/>
        <v>1.2668395244737123</v>
      </c>
      <c r="G67" s="44">
        <f t="shared" si="3"/>
        <v>0.86326419021051504</v>
      </c>
      <c r="H67" s="38">
        <f t="shared" si="9"/>
        <v>43.163209510525753</v>
      </c>
      <c r="K67" s="38">
        <f t="shared" si="4"/>
        <v>0.66839524473712331</v>
      </c>
      <c r="L67" s="38">
        <f t="shared" si="5"/>
        <v>0.89</v>
      </c>
      <c r="M67" s="38">
        <f t="shared" si="6"/>
        <v>0.85</v>
      </c>
    </row>
    <row r="68" spans="2:13" x14ac:dyDescent="0.25">
      <c r="B68" s="43">
        <f t="shared" si="10"/>
        <v>7.9</v>
      </c>
      <c r="C68" s="43">
        <f t="shared" si="7"/>
        <v>7.6274214589643128</v>
      </c>
      <c r="D68" s="37">
        <f>SUMIF('typical turbine'!$O$10:$BH$10,B68,'typical turbine'!$O$11:$BH$11)/'typical turbine'!$B$8*'typical turbine'!$N$20</f>
        <v>3338861.4854861512</v>
      </c>
      <c r="E68" s="39">
        <f>(D68/1000)/('typical turbine'!$I$4)</f>
        <v>0.38114857140252867</v>
      </c>
      <c r="F68" s="38">
        <f t="shared" si="8"/>
        <v>1.2885881238909382</v>
      </c>
      <c r="G68" s="44">
        <f t="shared" si="3"/>
        <v>0.85456475044362468</v>
      </c>
      <c r="H68" s="38">
        <f t="shared" si="9"/>
        <v>42.728237522181232</v>
      </c>
      <c r="K68" s="38">
        <f t="shared" si="4"/>
        <v>0.88588123890938286</v>
      </c>
      <c r="L68" s="38">
        <f t="shared" si="5"/>
        <v>0.89</v>
      </c>
      <c r="M68" s="38">
        <f t="shared" si="6"/>
        <v>0.85</v>
      </c>
    </row>
    <row r="69" spans="2:13" x14ac:dyDescent="0.25">
      <c r="B69" s="43">
        <f t="shared" si="10"/>
        <v>8</v>
      </c>
      <c r="C69" s="43">
        <f t="shared" si="7"/>
        <v>7.7239710976853795</v>
      </c>
      <c r="D69" s="37">
        <f>SUMIF('typical turbine'!$O$10:$BH$10,B69,'typical turbine'!$O$11:$BH$11)/'typical turbine'!$B$8*'typical turbine'!$N$20</f>
        <v>3394265.7762827585</v>
      </c>
      <c r="E69" s="39">
        <f>(D69/1000)/('typical turbine'!$I$4)</f>
        <v>0.38747326213273497</v>
      </c>
      <c r="F69" s="38">
        <f t="shared" si="8"/>
        <v>1.3099706554644854</v>
      </c>
      <c r="G69" s="44">
        <f t="shared" si="3"/>
        <v>0.8460117378142058</v>
      </c>
      <c r="H69" s="38">
        <f t="shared" si="9"/>
        <v>42.300586890710292</v>
      </c>
      <c r="K69" s="38">
        <f t="shared" si="4"/>
        <v>9.9706554644853895E-2</v>
      </c>
      <c r="L69" s="38">
        <f t="shared" si="5"/>
        <v>0.85</v>
      </c>
      <c r="M69" s="38">
        <f t="shared" si="6"/>
        <v>0.81</v>
      </c>
    </row>
    <row r="70" spans="2:13" x14ac:dyDescent="0.25">
      <c r="B70" s="43">
        <f t="shared" si="10"/>
        <v>8.1</v>
      </c>
      <c r="C70" s="43">
        <f t="shared" si="7"/>
        <v>7.8205207364064462</v>
      </c>
      <c r="D70" s="37">
        <f>SUMIF('typical turbine'!$O$10:$BH$10,B70,'typical turbine'!$O$11:$BH$11)/'typical turbine'!$B$8*'typical turbine'!$N$20</f>
        <v>3448712.3740057535</v>
      </c>
      <c r="E70" s="39">
        <f>(D70/1000)/('typical turbine'!$I$4)</f>
        <v>0.39368862716960656</v>
      </c>
      <c r="F70" s="38">
        <f t="shared" si="8"/>
        <v>1.3309835784375099</v>
      </c>
      <c r="G70" s="44">
        <f t="shared" si="3"/>
        <v>0.83760656862499605</v>
      </c>
      <c r="H70" s="38">
        <f t="shared" si="9"/>
        <v>41.880328431249801</v>
      </c>
      <c r="K70" s="38">
        <f t="shared" si="4"/>
        <v>0.30983578437509873</v>
      </c>
      <c r="L70" s="38">
        <f t="shared" si="5"/>
        <v>0.85</v>
      </c>
      <c r="M70" s="38">
        <f t="shared" si="6"/>
        <v>0.81</v>
      </c>
    </row>
    <row r="71" spans="2:13" x14ac:dyDescent="0.25">
      <c r="B71" s="43">
        <f t="shared" si="10"/>
        <v>8.1999999999999993</v>
      </c>
      <c r="C71" s="43">
        <f t="shared" si="7"/>
        <v>7.9170703751275129</v>
      </c>
      <c r="D71" s="37">
        <f>SUMIF('typical turbine'!$O$10:$BH$10,B71,'typical turbine'!$O$11:$BH$11)/'typical turbine'!$B$8*'typical turbine'!$N$20</f>
        <v>3502193.0651343502</v>
      </c>
      <c r="E71" s="39">
        <f>(D71/1000)/('typical turbine'!$I$4)</f>
        <v>0.3997937288966153</v>
      </c>
      <c r="F71" s="38">
        <f t="shared" si="8"/>
        <v>1.3516237229135108</v>
      </c>
      <c r="G71" s="44">
        <f t="shared" si="3"/>
        <v>0.82935051083459566</v>
      </c>
      <c r="H71" s="38">
        <f t="shared" si="9"/>
        <v>41.467525541729785</v>
      </c>
      <c r="K71" s="38">
        <f t="shared" si="4"/>
        <v>0.51623722913510806</v>
      </c>
      <c r="L71" s="38">
        <f t="shared" si="5"/>
        <v>0.85</v>
      </c>
      <c r="M71" s="38">
        <f t="shared" si="6"/>
        <v>0.81</v>
      </c>
    </row>
    <row r="72" spans="2:13" x14ac:dyDescent="0.25">
      <c r="B72" s="43">
        <f t="shared" si="10"/>
        <v>8.3000000000000007</v>
      </c>
      <c r="C72" s="43">
        <f t="shared" si="7"/>
        <v>8.0136200138485822</v>
      </c>
      <c r="D72" s="37">
        <f>SUMIF('typical turbine'!$O$10:$BH$10,B72,'typical turbine'!$O$11:$BH$11)/'typical turbine'!$B$8*'typical turbine'!$N$20</f>
        <v>3554700.4879574697</v>
      </c>
      <c r="E72" s="39">
        <f>(D72/1000)/('typical turbine'!$I$4)</f>
        <v>0.40578772693578419</v>
      </c>
      <c r="F72" s="38">
        <f t="shared" si="8"/>
        <v>1.3718882477403442</v>
      </c>
      <c r="G72" s="44">
        <f t="shared" si="3"/>
        <v>0.82124470090386237</v>
      </c>
      <c r="H72" s="38">
        <f t="shared" si="9"/>
        <v>41.06223504519312</v>
      </c>
      <c r="K72" s="38">
        <f t="shared" si="4"/>
        <v>0.71888247740344191</v>
      </c>
      <c r="L72" s="38">
        <f t="shared" si="5"/>
        <v>0.85</v>
      </c>
      <c r="M72" s="38">
        <f t="shared" si="6"/>
        <v>0.81</v>
      </c>
    </row>
    <row r="73" spans="2:13" x14ac:dyDescent="0.25">
      <c r="B73" s="43">
        <f t="shared" si="10"/>
        <v>8.4</v>
      </c>
      <c r="C73" s="43">
        <f t="shared" si="7"/>
        <v>8.1101696525696489</v>
      </c>
      <c r="D73" s="37">
        <f>SUMIF('typical turbine'!$O$10:$BH$10,B73,'typical turbine'!$O$11:$BH$11)/'typical turbine'!$B$8*'typical turbine'!$N$20</f>
        <v>3606228.0378656406</v>
      </c>
      <c r="E73" s="39">
        <f>(D73/1000)/('typical turbine'!$I$4)</f>
        <v>0.41166986733626032</v>
      </c>
      <c r="F73" s="38">
        <f t="shared" si="8"/>
        <v>1.3917746039589216</v>
      </c>
      <c r="G73" s="44">
        <f t="shared" si="3"/>
        <v>0.81329015841643137</v>
      </c>
      <c r="H73" s="38">
        <f t="shared" si="9"/>
        <v>40.664507920821571</v>
      </c>
      <c r="K73" s="38">
        <f t="shared" si="4"/>
        <v>0.91774603958921563</v>
      </c>
      <c r="L73" s="38">
        <f t="shared" si="5"/>
        <v>0.85</v>
      </c>
      <c r="M73" s="38">
        <f t="shared" si="6"/>
        <v>0.81</v>
      </c>
    </row>
    <row r="74" spans="2:13" x14ac:dyDescent="0.25">
      <c r="B74" s="43">
        <f t="shared" si="10"/>
        <v>8.5</v>
      </c>
      <c r="C74" s="43">
        <f t="shared" si="7"/>
        <v>8.2067192912907156</v>
      </c>
      <c r="D74" s="37">
        <f>SUMIF('typical turbine'!$O$10:$BH$10,B74,'typical turbine'!$O$11:$BH$11)/'typical turbine'!$B$8*'typical turbine'!$N$20</f>
        <v>3656769.786328976</v>
      </c>
      <c r="E74" s="39">
        <f>(D74/1000)/('typical turbine'!$I$4)</f>
        <v>0.41743947332522557</v>
      </c>
      <c r="F74" s="38">
        <f t="shared" si="8"/>
        <v>1.4112805035338645</v>
      </c>
      <c r="G74" s="44">
        <f t="shared" si="3"/>
        <v>0.8077438992932271</v>
      </c>
      <c r="H74" s="38">
        <f t="shared" si="9"/>
        <v>40.387194964661354</v>
      </c>
      <c r="K74" s="38">
        <f t="shared" si="4"/>
        <v>0.11280503533864561</v>
      </c>
      <c r="L74" s="38">
        <f t="shared" si="5"/>
        <v>0.81</v>
      </c>
      <c r="M74" s="38">
        <f t="shared" si="6"/>
        <v>0.79</v>
      </c>
    </row>
    <row r="75" spans="2:13" x14ac:dyDescent="0.25">
      <c r="B75" s="43">
        <f t="shared" si="10"/>
        <v>8.6</v>
      </c>
      <c r="C75" s="43">
        <f t="shared" si="7"/>
        <v>8.3032689300117823</v>
      </c>
      <c r="D75" s="37">
        <f>SUMIF('typical turbine'!$O$10:$BH$10,B75,'typical turbine'!$O$11:$BH$11)/'typical turbine'!$B$8*'typical turbine'!$N$20</f>
        <v>3706320.4127132073</v>
      </c>
      <c r="E75" s="39">
        <f>(D75/1000)/('typical turbine'!$I$4)</f>
        <v>0.42309593752433872</v>
      </c>
      <c r="F75" s="38">
        <f t="shared" si="8"/>
        <v>1.4304038930388294</v>
      </c>
      <c r="G75" s="44">
        <f t="shared" si="3"/>
        <v>0.80391922139223415</v>
      </c>
      <c r="H75" s="38">
        <f t="shared" si="9"/>
        <v>40.195961069611705</v>
      </c>
      <c r="K75" s="38">
        <f t="shared" si="4"/>
        <v>0.3040389303882951</v>
      </c>
      <c r="L75" s="38">
        <f t="shared" si="5"/>
        <v>0.81</v>
      </c>
      <c r="M75" s="38">
        <f t="shared" si="6"/>
        <v>0.79</v>
      </c>
    </row>
    <row r="76" spans="2:13" x14ac:dyDescent="0.25">
      <c r="B76" s="43">
        <f t="shared" si="10"/>
        <v>8.6999999999999993</v>
      </c>
      <c r="C76" s="43">
        <f t="shared" si="7"/>
        <v>8.399818568732849</v>
      </c>
      <c r="D76" s="37">
        <f>SUMIF('typical turbine'!$O$10:$BH$10,B76,'typical turbine'!$O$11:$BH$11)/'typical turbine'!$B$8*'typical turbine'!$N$20</f>
        <v>3754875.1479977439</v>
      </c>
      <c r="E76" s="39">
        <f>(D76/1000)/('typical turbine'!$I$4)</f>
        <v>0.42863871552485661</v>
      </c>
      <c r="F76" s="38">
        <f t="shared" si="8"/>
        <v>1.4491429319352609</v>
      </c>
      <c r="G76" s="44">
        <f t="shared" si="3"/>
        <v>0.80017141361294786</v>
      </c>
      <c r="H76" s="38">
        <f t="shared" si="9"/>
        <v>40.008570680647395</v>
      </c>
      <c r="K76" s="38">
        <f t="shared" si="4"/>
        <v>0.49142931935260981</v>
      </c>
      <c r="L76" s="38">
        <f t="shared" si="5"/>
        <v>0.81</v>
      </c>
      <c r="M76" s="38">
        <f t="shared" si="6"/>
        <v>0.79</v>
      </c>
    </row>
    <row r="77" spans="2:13" x14ac:dyDescent="0.25">
      <c r="B77" s="43">
        <f t="shared" si="10"/>
        <v>8.8000000000000007</v>
      </c>
      <c r="C77" s="43">
        <f t="shared" si="7"/>
        <v>8.4963682074539175</v>
      </c>
      <c r="D77" s="37">
        <f>SUMIF('typical turbine'!$O$10:$BH$10,B77,'typical turbine'!$O$11:$BH$11)/'typical turbine'!$B$8*'typical turbine'!$N$20</f>
        <v>3802429.7293972955</v>
      </c>
      <c r="E77" s="39">
        <f>(D77/1000)/('typical turbine'!$I$4)</f>
        <v>0.4340673207074538</v>
      </c>
      <c r="F77" s="38">
        <f t="shared" si="8"/>
        <v>1.467495975059224</v>
      </c>
      <c r="G77" s="44">
        <f t="shared" si="3"/>
        <v>0.79650080498815523</v>
      </c>
      <c r="H77" s="38">
        <f t="shared" si="9"/>
        <v>39.825040249407763</v>
      </c>
      <c r="K77" s="38">
        <f t="shared" si="4"/>
        <v>0.67495975059224111</v>
      </c>
      <c r="L77" s="38">
        <f t="shared" si="5"/>
        <v>0.81</v>
      </c>
      <c r="M77" s="38">
        <f t="shared" si="6"/>
        <v>0.79</v>
      </c>
    </row>
    <row r="78" spans="2:13" x14ac:dyDescent="0.25">
      <c r="B78" s="43">
        <f t="shared" si="10"/>
        <v>8.9</v>
      </c>
      <c r="C78" s="43">
        <f t="shared" si="7"/>
        <v>8.5929178461749842</v>
      </c>
      <c r="D78" s="37">
        <f>SUMIF('typical turbine'!$O$10:$BH$10,B78,'typical turbine'!$O$11:$BH$11)/'typical turbine'!$B$8*'typical turbine'!$N$20</f>
        <v>3848980.3648502002</v>
      </c>
      <c r="E78" s="39">
        <f>(D78/1000)/('typical turbine'!$I$4)</f>
        <v>0.439381320188379</v>
      </c>
      <c r="F78" s="38">
        <f t="shared" si="8"/>
        <v>1.4854615589161584</v>
      </c>
      <c r="G78" s="44">
        <f t="shared" si="3"/>
        <v>0.79</v>
      </c>
      <c r="H78" s="38">
        <f t="shared" si="9"/>
        <v>39.5</v>
      </c>
      <c r="K78" s="38">
        <f t="shared" si="4"/>
        <v>0.85461558916158475</v>
      </c>
      <c r="L78" s="38">
        <f>SUMIF($E$27:$E$35,ROUNDUP(F78,1),$F$27:$F$35)</f>
        <v>0.79</v>
      </c>
      <c r="M78" s="38">
        <f t="shared" si="6"/>
        <v>0.79</v>
      </c>
    </row>
    <row r="79" spans="2:13" x14ac:dyDescent="0.25">
      <c r="B79" s="43">
        <f t="shared" si="10"/>
        <v>9</v>
      </c>
      <c r="C79" s="43">
        <f t="shared" si="7"/>
        <v>8.6894674848960527</v>
      </c>
      <c r="D79" s="37">
        <f>SUMIF('typical turbine'!$O$10:$BH$10,B79,'typical turbine'!$O$11:$BH$11)/'typical turbine'!$B$8*'typical turbine'!$N$20</f>
        <v>3894523.7063197009</v>
      </c>
      <c r="E79" s="39">
        <f>(D79/1000)/('typical turbine'!$I$4)</f>
        <v>0.44458033177165535</v>
      </c>
      <c r="F79" s="38">
        <f>D79/$C$30</f>
        <v>1.5030383913768686</v>
      </c>
      <c r="G79" s="44">
        <f t="shared" si="3"/>
        <v>0.79</v>
      </c>
      <c r="H79" s="47">
        <f t="shared" si="9"/>
        <v>39.5</v>
      </c>
      <c r="K79" s="38">
        <f t="shared" si="4"/>
        <v>3.0383913768685655E-2</v>
      </c>
      <c r="L79" s="38">
        <f>SUMIF($E$27:$E$35,ROUNDUP(F79,1),$F$27:$F$35)</f>
        <v>0</v>
      </c>
      <c r="M79" s="38">
        <f t="shared" si="6"/>
        <v>0</v>
      </c>
    </row>
  </sheetData>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5BDD7-D5C5-4EB2-B940-56A62C457BEB}">
  <dimension ref="A1:BR45"/>
  <sheetViews>
    <sheetView zoomScale="85" zoomScaleNormal="85" workbookViewId="0">
      <selection activeCell="BM10" sqref="BM10"/>
    </sheetView>
  </sheetViews>
  <sheetFormatPr defaultRowHeight="15" x14ac:dyDescent="0.25"/>
  <cols>
    <col min="2" max="2" width="15.28515625" customWidth="1"/>
    <col min="3" max="3" width="13.85546875" customWidth="1"/>
    <col min="4" max="5" width="15.7109375" customWidth="1"/>
    <col min="9" max="9" width="9.85546875" bestFit="1" customWidth="1"/>
    <col min="11" max="11" width="9.85546875" bestFit="1" customWidth="1"/>
    <col min="12" max="12" width="9.85546875" customWidth="1"/>
    <col min="14" max="14" width="17.7109375" customWidth="1"/>
    <col min="15" max="19" width="8.85546875" bestFit="1" customWidth="1"/>
    <col min="20" max="23" width="9.85546875" bestFit="1" customWidth="1"/>
    <col min="68" max="70" width="11" customWidth="1"/>
  </cols>
  <sheetData>
    <row r="1" spans="1:70" x14ac:dyDescent="0.25">
      <c r="A1" s="27" t="s">
        <v>103</v>
      </c>
    </row>
    <row r="2" spans="1:70" x14ac:dyDescent="0.25">
      <c r="A2" s="27" t="s">
        <v>108</v>
      </c>
      <c r="N2" t="s">
        <v>152</v>
      </c>
      <c r="O2" s="26">
        <v>100</v>
      </c>
      <c r="S2" s="24">
        <f>I9/$I$9</f>
        <v>1</v>
      </c>
      <c r="T2" s="24">
        <f t="shared" ref="T2:V2" si="0">J9/$I$9</f>
        <v>0.96352654951646521</v>
      </c>
      <c r="U2" s="24">
        <f t="shared" si="0"/>
        <v>1.1337993394580286</v>
      </c>
      <c r="V2" s="24">
        <f t="shared" si="0"/>
        <v>1.0156759103657238</v>
      </c>
    </row>
    <row r="3" spans="1:70" x14ac:dyDescent="0.25">
      <c r="A3" s="27"/>
      <c r="AX3" t="s">
        <v>179</v>
      </c>
    </row>
    <row r="4" spans="1:70" x14ac:dyDescent="0.25">
      <c r="D4" t="s">
        <v>98</v>
      </c>
      <c r="F4" s="26">
        <v>2</v>
      </c>
      <c r="H4" t="s">
        <v>107</v>
      </c>
      <c r="I4">
        <f>24*365</f>
        <v>8760</v>
      </c>
      <c r="K4" t="s">
        <v>164</v>
      </c>
      <c r="L4" s="29">
        <f>I7/BI11</f>
        <v>0.99999999999999922</v>
      </c>
      <c r="N4" t="s">
        <v>150</v>
      </c>
      <c r="O4" s="26">
        <v>128</v>
      </c>
    </row>
    <row r="5" spans="1:70" x14ac:dyDescent="0.25">
      <c r="D5" t="s">
        <v>99</v>
      </c>
      <c r="F5" s="26">
        <f>'reference yield'!C20</f>
        <v>6.6805014347429177</v>
      </c>
    </row>
    <row r="6" spans="1:70" ht="30" x14ac:dyDescent="0.25">
      <c r="D6" t="s">
        <v>105</v>
      </c>
      <c r="F6" s="26">
        <v>1.1200000000000001</v>
      </c>
      <c r="I6">
        <f>(I7/1000)/(B7*I4)</f>
        <v>0.36974279171841778</v>
      </c>
      <c r="N6" s="35" t="s">
        <v>153</v>
      </c>
      <c r="O6" s="26">
        <v>0.1</v>
      </c>
    </row>
    <row r="7" spans="1:70" x14ac:dyDescent="0.25">
      <c r="A7" t="s">
        <v>21</v>
      </c>
      <c r="B7">
        <v>3</v>
      </c>
      <c r="D7" t="s">
        <v>106</v>
      </c>
      <c r="F7" s="28">
        <f>F5*F6</f>
        <v>7.4821616069120687</v>
      </c>
      <c r="I7" s="25">
        <f>SUM(I10:I39)</f>
        <v>9716840.5663600191</v>
      </c>
      <c r="J7" s="25">
        <f t="shared" ref="J7" si="1">SUM(J10:J39)</f>
        <v>9362433.8631064836</v>
      </c>
      <c r="K7" s="25">
        <f>SUM(K10:K39)</f>
        <v>11016947.415757965</v>
      </c>
      <c r="L7" s="25">
        <f>SUM(L10:L39)</f>
        <v>11349535.021333754</v>
      </c>
    </row>
    <row r="8" spans="1:70" x14ac:dyDescent="0.25">
      <c r="B8">
        <v>3</v>
      </c>
      <c r="C8">
        <v>3</v>
      </c>
      <c r="D8">
        <v>3</v>
      </c>
      <c r="E8">
        <v>3.45</v>
      </c>
      <c r="I8" s="25">
        <f>I7*$N$20</f>
        <v>7773472.4530880153</v>
      </c>
      <c r="J8" s="25">
        <f>J7*$N$20</f>
        <v>7489947.0904851872</v>
      </c>
      <c r="K8" s="25">
        <f>K7*$N$20</f>
        <v>8813557.932606373</v>
      </c>
      <c r="L8" s="25">
        <f>L7*$N$20</f>
        <v>9079628.017067004</v>
      </c>
      <c r="BJ8">
        <v>0.7</v>
      </c>
      <c r="BK8">
        <v>0.8</v>
      </c>
      <c r="BL8">
        <v>0.9</v>
      </c>
      <c r="BM8">
        <v>1</v>
      </c>
      <c r="BN8">
        <v>1.1000000000000001</v>
      </c>
      <c r="BO8">
        <v>1.2</v>
      </c>
      <c r="BP8">
        <v>1.3</v>
      </c>
      <c r="BQ8">
        <v>1.4</v>
      </c>
      <c r="BR8">
        <v>1.5</v>
      </c>
    </row>
    <row r="9" spans="1:70" x14ac:dyDescent="0.25">
      <c r="B9" t="s">
        <v>104</v>
      </c>
      <c r="C9" t="s">
        <v>109</v>
      </c>
      <c r="D9" t="s">
        <v>110</v>
      </c>
      <c r="E9" t="s">
        <v>157</v>
      </c>
      <c r="I9" s="25">
        <f>I8/B8</f>
        <v>2591157.4843626716</v>
      </c>
      <c r="J9" s="25">
        <f t="shared" ref="J9:L9" si="2">J8/C8</f>
        <v>2496649.0301617291</v>
      </c>
      <c r="K9" s="25">
        <f t="shared" si="2"/>
        <v>2937852.6442021243</v>
      </c>
      <c r="L9" s="25">
        <f t="shared" si="2"/>
        <v>2631776.2368310154</v>
      </c>
      <c r="BI9" s="26" t="s">
        <v>166</v>
      </c>
      <c r="BJ9" s="36" t="s">
        <v>164</v>
      </c>
      <c r="BK9" s="36"/>
      <c r="BL9" s="36"/>
      <c r="BM9" s="36"/>
      <c r="BN9" s="36"/>
      <c r="BO9" s="36"/>
      <c r="BP9" s="36"/>
      <c r="BQ9" s="36"/>
      <c r="BR9" s="36"/>
    </row>
    <row r="10" spans="1:70" x14ac:dyDescent="0.25">
      <c r="A10">
        <v>1</v>
      </c>
      <c r="B10" s="26">
        <v>0</v>
      </c>
      <c r="C10" s="26">
        <v>0</v>
      </c>
      <c r="D10" s="26">
        <v>0</v>
      </c>
      <c r="E10" s="26">
        <v>0</v>
      </c>
      <c r="F10" s="24">
        <f>_xlfn.WEIBULL.DIST(A10,$F$4,$F$7, TRUE)-SUM($F$8:F8)</f>
        <v>1.770405624383764E-2</v>
      </c>
      <c r="I10" s="25"/>
      <c r="N10" s="25">
        <f>I7</f>
        <v>9716840.5663600191</v>
      </c>
      <c r="O10">
        <v>4.5</v>
      </c>
      <c r="P10">
        <f>ROUND(O10+0.1,2)</f>
        <v>4.5999999999999996</v>
      </c>
      <c r="Q10">
        <f t="shared" ref="Q10:BH10" si="3">ROUND(P10+0.1,2)</f>
        <v>4.7</v>
      </c>
      <c r="R10">
        <f t="shared" si="3"/>
        <v>4.8</v>
      </c>
      <c r="S10">
        <f t="shared" si="3"/>
        <v>4.9000000000000004</v>
      </c>
      <c r="T10">
        <f t="shared" si="3"/>
        <v>5</v>
      </c>
      <c r="U10">
        <f t="shared" si="3"/>
        <v>5.0999999999999996</v>
      </c>
      <c r="V10">
        <f t="shared" si="3"/>
        <v>5.2</v>
      </c>
      <c r="W10">
        <f t="shared" si="3"/>
        <v>5.3</v>
      </c>
      <c r="X10">
        <f t="shared" si="3"/>
        <v>5.4</v>
      </c>
      <c r="Y10">
        <f t="shared" si="3"/>
        <v>5.5</v>
      </c>
      <c r="Z10">
        <f t="shared" si="3"/>
        <v>5.6</v>
      </c>
      <c r="AA10">
        <f t="shared" si="3"/>
        <v>5.7</v>
      </c>
      <c r="AB10">
        <f t="shared" si="3"/>
        <v>5.8</v>
      </c>
      <c r="AC10">
        <f t="shared" si="3"/>
        <v>5.9</v>
      </c>
      <c r="AD10">
        <f t="shared" si="3"/>
        <v>6</v>
      </c>
      <c r="AE10">
        <f t="shared" si="3"/>
        <v>6.1</v>
      </c>
      <c r="AF10">
        <f t="shared" si="3"/>
        <v>6.2</v>
      </c>
      <c r="AG10">
        <f t="shared" si="3"/>
        <v>6.3</v>
      </c>
      <c r="AH10">
        <f t="shared" si="3"/>
        <v>6.4</v>
      </c>
      <c r="AI10">
        <f t="shared" si="3"/>
        <v>6.5</v>
      </c>
      <c r="AJ10">
        <f t="shared" si="3"/>
        <v>6.6</v>
      </c>
      <c r="AK10">
        <f t="shared" si="3"/>
        <v>6.7</v>
      </c>
      <c r="AL10">
        <f t="shared" si="3"/>
        <v>6.8</v>
      </c>
      <c r="AM10">
        <f t="shared" si="3"/>
        <v>6.9</v>
      </c>
      <c r="AN10">
        <f t="shared" si="3"/>
        <v>7</v>
      </c>
      <c r="AO10">
        <f t="shared" si="3"/>
        <v>7.1</v>
      </c>
      <c r="AP10">
        <f t="shared" si="3"/>
        <v>7.2</v>
      </c>
      <c r="AQ10">
        <f t="shared" si="3"/>
        <v>7.3</v>
      </c>
      <c r="AR10">
        <f t="shared" si="3"/>
        <v>7.4</v>
      </c>
      <c r="AS10">
        <f t="shared" si="3"/>
        <v>7.5</v>
      </c>
      <c r="AT10">
        <f t="shared" si="3"/>
        <v>7.6</v>
      </c>
      <c r="AU10">
        <f t="shared" si="3"/>
        <v>7.7</v>
      </c>
      <c r="AV10">
        <f t="shared" si="3"/>
        <v>7.8</v>
      </c>
      <c r="AW10">
        <f t="shared" si="3"/>
        <v>7.9</v>
      </c>
      <c r="AX10">
        <f t="shared" si="3"/>
        <v>8</v>
      </c>
      <c r="AY10">
        <f t="shared" si="3"/>
        <v>8.1</v>
      </c>
      <c r="AZ10">
        <f t="shared" si="3"/>
        <v>8.1999999999999993</v>
      </c>
      <c r="BA10">
        <f t="shared" si="3"/>
        <v>8.3000000000000007</v>
      </c>
      <c r="BB10">
        <f t="shared" si="3"/>
        <v>8.4</v>
      </c>
      <c r="BC10">
        <f t="shared" si="3"/>
        <v>8.5</v>
      </c>
      <c r="BD10">
        <f t="shared" si="3"/>
        <v>8.6</v>
      </c>
      <c r="BE10">
        <f t="shared" si="3"/>
        <v>8.6999999999999993</v>
      </c>
      <c r="BF10">
        <f t="shared" si="3"/>
        <v>8.8000000000000007</v>
      </c>
      <c r="BG10">
        <f t="shared" si="3"/>
        <v>8.9</v>
      </c>
      <c r="BH10">
        <f t="shared" si="3"/>
        <v>9</v>
      </c>
      <c r="BI10">
        <v>6.6805014347429204</v>
      </c>
      <c r="BJ10">
        <v>5.5560113320174844</v>
      </c>
      <c r="BK10">
        <v>5.9225206390272866</v>
      </c>
      <c r="BL10">
        <v>6.2932656259820323</v>
      </c>
      <c r="BM10">
        <v>6.6804155946752655</v>
      </c>
      <c r="BN10">
        <v>7.0804477467174332</v>
      </c>
      <c r="BO10">
        <v>7.5022989225261822</v>
      </c>
      <c r="BP10">
        <v>7.9528808195025205</v>
      </c>
      <c r="BQ10">
        <v>8.4414160310232766</v>
      </c>
      <c r="BR10">
        <v>8.9815586721496121</v>
      </c>
    </row>
    <row r="11" spans="1:70" x14ac:dyDescent="0.25">
      <c r="A11">
        <v>2</v>
      </c>
      <c r="B11" s="26">
        <v>3</v>
      </c>
      <c r="C11" s="26">
        <v>0</v>
      </c>
      <c r="D11" s="26">
        <v>0</v>
      </c>
      <c r="E11" s="26">
        <v>0</v>
      </c>
      <c r="F11" s="24">
        <f>_xlfn.WEIBULL.DIST(A11,$F$4,$F$7, TRUE)-SUM($F$8:F10)</f>
        <v>5.1253665030839321E-2</v>
      </c>
      <c r="I11" s="25">
        <f t="shared" ref="I11:I39" si="4">((B11+B10)/2)*(F11)*$I$4</f>
        <v>673.47315850522864</v>
      </c>
      <c r="J11" s="25">
        <f>((C11+C10)/2)*(F11)*$I$4</f>
        <v>0</v>
      </c>
      <c r="K11" s="25">
        <f>((D11+D10)/2)*(F11)*$I$4</f>
        <v>0</v>
      </c>
      <c r="L11" s="25">
        <f>((E11+E10)/2)*(F11)*$I$4</f>
        <v>0</v>
      </c>
      <c r="N11">
        <v>2</v>
      </c>
      <c r="O11" s="25">
        <f t="dataTable" ref="O11:BR13" dt2D="1" dtr="1" r1="F5" r2="F4"/>
        <v>4081148.6561090779</v>
      </c>
      <c r="P11" s="25">
        <v>4325485.2024801131</v>
      </c>
      <c r="Q11" s="25">
        <v>4573906.8465601299</v>
      </c>
      <c r="R11" s="25">
        <v>4825941.0018861815</v>
      </c>
      <c r="S11" s="25">
        <v>5081119.9649024336</v>
      </c>
      <c r="T11" s="25">
        <v>5338984.1814527633</v>
      </c>
      <c r="U11" s="25">
        <v>5599085.0917141531</v>
      </c>
      <c r="V11" s="25">
        <v>5860987.5565482304</v>
      </c>
      <c r="W11" s="25">
        <v>6124271.8774210662</v>
      </c>
      <c r="X11">
        <v>6388535.4290471263</v>
      </c>
      <c r="Y11">
        <v>6653393.9289606949</v>
      </c>
      <c r="Z11">
        <v>6918482.3715653485</v>
      </c>
      <c r="AA11">
        <v>7183455.6561377384</v>
      </c>
      <c r="AB11">
        <v>7447988.9390451368</v>
      </c>
      <c r="AC11">
        <v>7711777.7403394105</v>
      </c>
      <c r="AD11">
        <v>7974537.8341481946</v>
      </c>
      <c r="AE11">
        <v>8236004.9510977305</v>
      </c>
      <c r="AF11">
        <v>8495934.3195334487</v>
      </c>
      <c r="AG11">
        <v>8754100.07067989</v>
      </c>
      <c r="AH11">
        <v>9010294.5311914291</v>
      </c>
      <c r="AI11">
        <v>9264327.4248500261</v>
      </c>
      <c r="AJ11">
        <v>9516025.0035019461</v>
      </c>
      <c r="AK11">
        <v>9765229.1257086489</v>
      </c>
      <c r="AL11">
        <v>10011796.300022114</v>
      </c>
      <c r="AM11">
        <v>10255596.708277803</v>
      </c>
      <c r="AN11">
        <v>10496513.222820856</v>
      </c>
      <c r="AO11">
        <v>10734440.430136403</v>
      </c>
      <c r="AP11">
        <v>10969283.671935599</v>
      </c>
      <c r="AQ11">
        <v>11200958.11335334</v>
      </c>
      <c r="AR11">
        <v>11429387.846542841</v>
      </c>
      <c r="AS11">
        <v>11654505.036609825</v>
      </c>
      <c r="AT11">
        <v>11876249.115524895</v>
      </c>
      <c r="AU11">
        <v>12094566.028394787</v>
      </c>
      <c r="AV11">
        <v>12309407.535274429</v>
      </c>
      <c r="AW11">
        <v>12520730.570573065</v>
      </c>
      <c r="AX11">
        <v>12728496.661060343</v>
      </c>
      <c r="AY11">
        <v>12932671.402521577</v>
      </c>
      <c r="AZ11">
        <v>13133223.994253812</v>
      </c>
      <c r="BA11">
        <v>13330126.829840511</v>
      </c>
      <c r="BB11">
        <v>13523355.141996151</v>
      </c>
      <c r="BC11">
        <v>13712886.698733659</v>
      </c>
      <c r="BD11">
        <v>13898701.547674527</v>
      </c>
      <c r="BE11">
        <v>14080781.804991538</v>
      </c>
      <c r="BF11">
        <v>14259111.485239858</v>
      </c>
      <c r="BG11">
        <v>14433676.368188249</v>
      </c>
      <c r="BH11">
        <v>14604463.898698878</v>
      </c>
      <c r="BI11">
        <v>9716840.5663600266</v>
      </c>
      <c r="BJ11">
        <v>6801867.7426785333</v>
      </c>
      <c r="BK11">
        <v>7771052.4702397212</v>
      </c>
      <c r="BL11">
        <v>8736773.9058150295</v>
      </c>
      <c r="BM11">
        <v>9716627.3213556167</v>
      </c>
      <c r="BN11">
        <v>10688160.021623008</v>
      </c>
      <c r="BO11">
        <v>11659640.86121976</v>
      </c>
      <c r="BP11">
        <v>12631044.39752176</v>
      </c>
      <c r="BQ11">
        <v>13602301.255258581</v>
      </c>
      <c r="BR11">
        <v>14573252.996589702</v>
      </c>
    </row>
    <row r="12" spans="1:70" x14ac:dyDescent="0.25">
      <c r="A12">
        <v>3</v>
      </c>
      <c r="B12" s="26">
        <v>48</v>
      </c>
      <c r="C12" s="26">
        <v>47</v>
      </c>
      <c r="D12" s="26">
        <v>33</v>
      </c>
      <c r="E12" s="26">
        <v>35</v>
      </c>
      <c r="F12" s="24">
        <f>_xlfn.WEIBULL.DIST(A12,$F$4,$F$7, TRUE)-SUM($F$8:F11)</f>
        <v>7.9549133193073288E-2</v>
      </c>
      <c r="I12" s="25">
        <f t="shared" si="4"/>
        <v>17769.685372668711</v>
      </c>
      <c r="J12" s="25">
        <f t="shared" ref="J12:J39" si="5">((C12+C11)/2)*(F12)*$I$4</f>
        <v>16375.984559126067</v>
      </c>
      <c r="K12" s="25">
        <f t="shared" ref="K12:K39" si="6">((D12+D11)/2)*(F12)*$I$4</f>
        <v>11498.031711726811</v>
      </c>
      <c r="L12" s="25">
        <f t="shared" ref="L12:L39" si="7">((E12+E11)/2)*(F12)*$I$4</f>
        <v>12194.882118498135</v>
      </c>
      <c r="N12">
        <v>1.5</v>
      </c>
      <c r="O12" s="25">
        <v>4953722.9623229364</v>
      </c>
      <c r="P12" s="25">
        <v>5184905.9072728446</v>
      </c>
      <c r="Q12" s="25">
        <v>5416373.4661876131</v>
      </c>
      <c r="R12" s="25">
        <v>5647808.8554574465</v>
      </c>
      <c r="S12" s="25">
        <v>5878914.8827514164</v>
      </c>
      <c r="T12" s="25">
        <v>6109413.2517773174</v>
      </c>
      <c r="U12" s="25">
        <v>6339043.7799190255</v>
      </c>
      <c r="V12" s="25">
        <v>6567563.5613348987</v>
      </c>
      <c r="W12" s="25">
        <v>6794746.1025502766</v>
      </c>
      <c r="X12">
        <v>7020380.4524513436</v>
      </c>
      <c r="Y12">
        <v>7244270.3439514963</v>
      </c>
      <c r="Z12">
        <v>7466233.3604922509</v>
      </c>
      <c r="AA12">
        <v>7686100.1369667863</v>
      </c>
      <c r="AB12">
        <v>7903713.6016074056</v>
      </c>
      <c r="AC12">
        <v>8118928.2628325503</v>
      </c>
      <c r="AD12">
        <v>8331609.542969157</v>
      </c>
      <c r="AE12">
        <v>8541633.1591095086</v>
      </c>
      <c r="AF12">
        <v>8748884.5500808749</v>
      </c>
      <c r="AG12">
        <v>8953258.3475538604</v>
      </c>
      <c r="AH12">
        <v>9154657.8886433784</v>
      </c>
      <c r="AI12">
        <v>9352994.766919326</v>
      </c>
      <c r="AJ12">
        <v>9548188.4185007196</v>
      </c>
      <c r="AK12">
        <v>9740165.7398183662</v>
      </c>
      <c r="AL12">
        <v>9928860.7336633895</v>
      </c>
      <c r="AM12">
        <v>10114214.180262994</v>
      </c>
      <c r="AN12">
        <v>10296173.330313934</v>
      </c>
      <c r="AO12">
        <v>10474691.617139276</v>
      </c>
      <c r="AP12">
        <v>10649728.385394897</v>
      </c>
      <c r="AQ12">
        <v>10821248.634027259</v>
      </c>
      <c r="AR12">
        <v>10989222.77146033</v>
      </c>
      <c r="AS12">
        <v>11153626.381259434</v>
      </c>
      <c r="AT12">
        <v>11314439.996777326</v>
      </c>
      <c r="AU12">
        <v>11471648.883527203</v>
      </c>
      <c r="AV12">
        <v>11625242.828247838</v>
      </c>
      <c r="AW12">
        <v>11775215.933823999</v>
      </c>
      <c r="AX12">
        <v>11921566.419401428</v>
      </c>
      <c r="AY12">
        <v>12064296.425189758</v>
      </c>
      <c r="AZ12">
        <v>12203411.821579477</v>
      </c>
      <c r="BA12">
        <v>12338922.02231147</v>
      </c>
      <c r="BB12">
        <v>12470839.80153168</v>
      </c>
      <c r="BC12">
        <v>12599181.114640037</v>
      </c>
      <c r="BD12">
        <v>12723964.922904104</v>
      </c>
      <c r="BE12">
        <v>12845213.021855654</v>
      </c>
      <c r="BF12">
        <v>12962949.873523513</v>
      </c>
      <c r="BG12">
        <v>13077202.442581609</v>
      </c>
      <c r="BH12">
        <v>13188000.036506992</v>
      </c>
      <c r="BI12">
        <v>9702988.558226604</v>
      </c>
      <c r="BJ12">
        <v>7368843.3062055008</v>
      </c>
      <c r="BK12">
        <v>8167051.0559729598</v>
      </c>
      <c r="BL12">
        <v>8939587.4215332493</v>
      </c>
      <c r="BM12">
        <v>9702824.6149379089</v>
      </c>
      <c r="BN12">
        <v>10440059.886925336</v>
      </c>
      <c r="BO12">
        <v>11157363.743840087</v>
      </c>
      <c r="BP12">
        <v>11853058.547622006</v>
      </c>
      <c r="BQ12">
        <v>12524426.543260088</v>
      </c>
      <c r="BR12">
        <v>13167825.906689899</v>
      </c>
    </row>
    <row r="13" spans="1:70" x14ac:dyDescent="0.25">
      <c r="A13">
        <v>4</v>
      </c>
      <c r="B13" s="26">
        <v>155</v>
      </c>
      <c r="C13" s="26">
        <v>149</v>
      </c>
      <c r="D13" s="26">
        <v>194</v>
      </c>
      <c r="E13" s="26">
        <v>184</v>
      </c>
      <c r="F13" s="24">
        <f>_xlfn.WEIBULL.DIST(A13,$F$4,$F$7, TRUE)-SUM($F$8:F12)</f>
        <v>0.10008203708591262</v>
      </c>
      <c r="I13" s="25">
        <f t="shared" si="4"/>
        <v>88986.942454568358</v>
      </c>
      <c r="J13" s="25">
        <f t="shared" si="5"/>
        <v>85918.427197514262</v>
      </c>
      <c r="K13" s="25">
        <f t="shared" si="6"/>
        <v>99507.566193039485</v>
      </c>
      <c r="L13" s="25">
        <f t="shared" si="7"/>
        <v>96000.691613549105</v>
      </c>
      <c r="N13">
        <v>2.5</v>
      </c>
      <c r="O13" s="25">
        <v>3550457.3569938373</v>
      </c>
      <c r="P13" s="25">
        <v>3790143.6579219578</v>
      </c>
      <c r="Q13" s="25">
        <v>4036812.7935510073</v>
      </c>
      <c r="R13" s="25">
        <v>4290065.9854769539</v>
      </c>
      <c r="S13" s="25">
        <v>4549476.869601802</v>
      </c>
      <c r="T13" s="25">
        <v>4814595.6934221359</v>
      </c>
      <c r="U13" s="25">
        <v>5084953.6842819974</v>
      </c>
      <c r="V13" s="25">
        <v>5360067.4900641702</v>
      </c>
      <c r="W13" s="25">
        <v>5639443.5989984106</v>
      </c>
      <c r="X13">
        <v>5922582.6535314405</v>
      </c>
      <c r="Y13">
        <v>6208983.5837641824</v>
      </c>
      <c r="Z13">
        <v>6498147.4979984462</v>
      </c>
      <c r="AA13">
        <v>6789581.2806912605</v>
      </c>
      <c r="AB13">
        <v>7082800.8609031988</v>
      </c>
      <c r="AC13">
        <v>7377334.1265938682</v>
      </c>
      <c r="AD13">
        <v>7672723.4714317117</v>
      </c>
      <c r="AE13">
        <v>7968527.9708519233</v>
      </c>
      <c r="AF13">
        <v>8264325.1927370224</v>
      </c>
      <c r="AG13">
        <v>8559712.6552369744</v>
      </c>
      <c r="AH13">
        <v>8854308.9498982113</v>
      </c>
      <c r="AI13">
        <v>9147754.5525053665</v>
      </c>
      <c r="AJ13">
        <v>9439712.3469730858</v>
      </c>
      <c r="AK13">
        <v>9729867.8893995527</v>
      </c>
      <c r="AL13">
        <v>10017929.440167077</v>
      </c>
      <c r="AM13">
        <v>10303627.791908303</v>
      </c>
      <c r="AN13">
        <v>10586715.920406334</v>
      </c>
      <c r="AO13">
        <v>10866968.484213375</v>
      </c>
      <c r="AP13">
        <v>11144181.197091307</v>
      </c>
      <c r="AQ13">
        <v>11418170.095425095</v>
      </c>
      <c r="AR13">
        <v>11688770.720647026</v>
      </c>
      <c r="AS13">
        <v>11955837.234533807</v>
      </c>
      <c r="AT13">
        <v>12219241.483085148</v>
      </c>
      <c r="AU13">
        <v>12478872.022629293</v>
      </c>
      <c r="AV13">
        <v>12734633.119886793</v>
      </c>
      <c r="AW13">
        <v>12986443.735998183</v>
      </c>
      <c r="AX13">
        <v>13234236.503013007</v>
      </c>
      <c r="AY13">
        <v>13477956.700060509</v>
      </c>
      <c r="AZ13">
        <v>13717561.235376896</v>
      </c>
      <c r="BA13">
        <v>13953017.639540002</v>
      </c>
      <c r="BB13">
        <v>14184303.074639276</v>
      </c>
      <c r="BC13">
        <v>14411403.363658445</v>
      </c>
      <c r="BD13">
        <v>14634312.044037508</v>
      </c>
      <c r="BE13">
        <v>14853029.449172921</v>
      </c>
      <c r="BF13">
        <v>15067561.821474325</v>
      </c>
      <c r="BG13">
        <v>15277920.460487653</v>
      </c>
      <c r="BH13">
        <v>15484120.909487311</v>
      </c>
      <c r="BI13">
        <v>9673447.2637136336</v>
      </c>
      <c r="BJ13">
        <v>6370639.5279757362</v>
      </c>
      <c r="BK13">
        <v>7443798.9948048797</v>
      </c>
      <c r="BL13">
        <v>8539840.8599255551</v>
      </c>
      <c r="BM13">
        <v>9673198.7056724057</v>
      </c>
      <c r="BN13">
        <v>10812405.757015981</v>
      </c>
      <c r="BO13">
        <v>11961934.280343974</v>
      </c>
      <c r="BP13">
        <v>13117982.903194848</v>
      </c>
      <c r="BQ13">
        <v>14278867.259309726</v>
      </c>
      <c r="BR13">
        <v>15446406.690703196</v>
      </c>
    </row>
    <row r="14" spans="1:70" x14ac:dyDescent="0.25">
      <c r="A14">
        <v>5</v>
      </c>
      <c r="B14" s="26">
        <v>339</v>
      </c>
      <c r="C14" s="26">
        <v>320</v>
      </c>
      <c r="D14" s="26">
        <v>442</v>
      </c>
      <c r="E14" s="26">
        <v>404</v>
      </c>
      <c r="F14" s="24">
        <f>_xlfn.WEIBULL.DIST(A14,$F$4,$F$7, TRUE)-SUM($F$8:F13)</f>
        <v>0.11158970012749114</v>
      </c>
      <c r="I14" s="25">
        <f t="shared" si="4"/>
        <v>241448.86595985515</v>
      </c>
      <c r="J14" s="25">
        <f t="shared" si="5"/>
        <v>229229.79379589486</v>
      </c>
      <c r="K14" s="25">
        <f t="shared" si="6"/>
        <v>310853.1958511495</v>
      </c>
      <c r="L14" s="25">
        <f t="shared" si="7"/>
        <v>287392.57729634579</v>
      </c>
    </row>
    <row r="15" spans="1:70" x14ac:dyDescent="0.25">
      <c r="A15">
        <v>6</v>
      </c>
      <c r="B15" s="26">
        <v>627</v>
      </c>
      <c r="C15" s="26">
        <v>573</v>
      </c>
      <c r="D15" s="26">
        <v>802</v>
      </c>
      <c r="E15" s="26">
        <v>725</v>
      </c>
      <c r="F15" s="24">
        <f>_xlfn.WEIBULL.DIST(A15,$F$4,$F$7, TRUE)-SUM($F$8:F14)</f>
        <v>0.11413757018417486</v>
      </c>
      <c r="I15" s="25">
        <f t="shared" si="4"/>
        <v>482925.19045485853</v>
      </c>
      <c r="J15" s="25">
        <f t="shared" si="5"/>
        <v>446430.84376417048</v>
      </c>
      <c r="K15" s="25">
        <f t="shared" si="6"/>
        <v>621903.66141391732</v>
      </c>
      <c r="L15" s="25">
        <f t="shared" si="7"/>
        <v>564412.56731214828</v>
      </c>
      <c r="O15">
        <f>(O11/1000)/($B$7*$I$4)</f>
        <v>0.1552948499280471</v>
      </c>
      <c r="P15">
        <f t="shared" ref="P15:BH15" si="8">(P11/1000)/($B$7*$I$4)</f>
        <v>0.16459228319939548</v>
      </c>
      <c r="Q15">
        <f t="shared" si="8"/>
        <v>0.17404516158904601</v>
      </c>
      <c r="R15">
        <f t="shared" si="8"/>
        <v>0.18363550235487755</v>
      </c>
      <c r="S15">
        <f t="shared" si="8"/>
        <v>0.19334550855793128</v>
      </c>
      <c r="T15">
        <f t="shared" si="8"/>
        <v>0.20315769335817213</v>
      </c>
      <c r="U15">
        <f t="shared" si="8"/>
        <v>0.21305498826918393</v>
      </c>
      <c r="V15">
        <f t="shared" si="8"/>
        <v>0.22302083548509249</v>
      </c>
      <c r="W15">
        <f t="shared" si="8"/>
        <v>0.2330392647420497</v>
      </c>
      <c r="X15">
        <f t="shared" si="8"/>
        <v>0.24309495544319354</v>
      </c>
      <c r="Y15">
        <f t="shared" si="8"/>
        <v>0.25317328496806296</v>
      </c>
      <c r="Z15">
        <f t="shared" si="8"/>
        <v>0.26326036421481541</v>
      </c>
      <c r="AA15">
        <f t="shared" si="8"/>
        <v>0.27334306149686982</v>
      </c>
      <c r="AB15">
        <f t="shared" si="8"/>
        <v>0.28340901594540097</v>
      </c>
      <c r="AC15">
        <f t="shared" si="8"/>
        <v>0.29344664156542655</v>
      </c>
      <c r="AD15">
        <f t="shared" si="8"/>
        <v>0.30344512306499982</v>
      </c>
      <c r="AE15">
        <f t="shared" si="8"/>
        <v>0.31339440453187706</v>
      </c>
      <c r="AF15">
        <f t="shared" si="8"/>
        <v>0.32328517197615864</v>
      </c>
      <c r="AG15">
        <f t="shared" si="8"/>
        <v>0.33310883069558178</v>
      </c>
      <c r="AH15">
        <f t="shared" si="8"/>
        <v>0.3428574783558383</v>
      </c>
      <c r="AI15">
        <f t="shared" si="8"/>
        <v>0.35252387461377571</v>
      </c>
      <c r="AJ15">
        <f t="shared" si="8"/>
        <v>0.36210140804801921</v>
      </c>
      <c r="AK15">
        <f t="shared" si="8"/>
        <v>0.37158406110002468</v>
      </c>
      <c r="AL15">
        <f t="shared" si="8"/>
        <v>0.38096637366903019</v>
      </c>
      <c r="AM15">
        <f t="shared" si="8"/>
        <v>0.39024340594664392</v>
      </c>
      <c r="AN15">
        <f t="shared" si="8"/>
        <v>0.39941070102058046</v>
      </c>
      <c r="AO15">
        <f t="shared" si="8"/>
        <v>0.40846424772208534</v>
      </c>
      <c r="AP15">
        <f t="shared" si="8"/>
        <v>0.41740044413757993</v>
      </c>
      <c r="AQ15">
        <f t="shared" si="8"/>
        <v>0.42621606215195357</v>
      </c>
      <c r="AR15">
        <f t="shared" si="8"/>
        <v>0.43490821333876867</v>
      </c>
      <c r="AS15">
        <f t="shared" si="8"/>
        <v>0.44347431646156105</v>
      </c>
      <c r="AT15">
        <f t="shared" si="8"/>
        <v>0.4519120668007951</v>
      </c>
      <c r="AU15">
        <f t="shared" si="8"/>
        <v>0.46021940747316542</v>
      </c>
      <c r="AV15">
        <f t="shared" si="8"/>
        <v>0.46839450286432377</v>
      </c>
      <c r="AW15">
        <f t="shared" si="8"/>
        <v>0.47643571425316078</v>
      </c>
      <c r="AX15">
        <f t="shared" si="8"/>
        <v>0.48434157766591868</v>
      </c>
      <c r="AY15">
        <f t="shared" si="8"/>
        <v>0.49211078396200825</v>
      </c>
      <c r="AZ15">
        <f t="shared" si="8"/>
        <v>0.49974216112076913</v>
      </c>
      <c r="BA15">
        <f t="shared" si="8"/>
        <v>0.50723465866973028</v>
      </c>
      <c r="BB15">
        <f t="shared" si="8"/>
        <v>0.51458733417032543</v>
      </c>
      <c r="BC15">
        <f t="shared" si="8"/>
        <v>0.52179934165653197</v>
      </c>
      <c r="BD15">
        <f t="shared" si="8"/>
        <v>0.52886992190542337</v>
      </c>
      <c r="BE15">
        <f t="shared" si="8"/>
        <v>0.53579839440607069</v>
      </c>
      <c r="BF15">
        <f t="shared" si="8"/>
        <v>0.54258415088431733</v>
      </c>
      <c r="BG15">
        <f t="shared" si="8"/>
        <v>0.54922665023547368</v>
      </c>
      <c r="BH15">
        <f t="shared" si="8"/>
        <v>0.55572541471456915</v>
      </c>
      <c r="BI15">
        <f t="shared" ref="BI15:BJ15" si="9">(BI11/1000)/($B$7*$I$4)</f>
        <v>0.36974279171841806</v>
      </c>
      <c r="BJ15">
        <f t="shared" si="9"/>
        <v>0.2588229734656976</v>
      </c>
      <c r="BK15">
        <f t="shared" ref="BK15:BR15" si="10">(BK11/1000)/($B$7*$I$4)</f>
        <v>0.29570214879146584</v>
      </c>
      <c r="BL15">
        <f t="shared" si="10"/>
        <v>0.33244953979509245</v>
      </c>
      <c r="BM15">
        <f t="shared" si="10"/>
        <v>0.36973467737274035</v>
      </c>
      <c r="BN15">
        <f t="shared" si="10"/>
        <v>0.40670319716982523</v>
      </c>
      <c r="BO15">
        <f t="shared" si="10"/>
        <v>0.4436697435776164</v>
      </c>
      <c r="BP15">
        <f t="shared" si="10"/>
        <v>0.48063334845973216</v>
      </c>
      <c r="BQ15">
        <f t="shared" si="10"/>
        <v>0.51759137196569938</v>
      </c>
      <c r="BR15">
        <f t="shared" si="10"/>
        <v>0.55453778525836006</v>
      </c>
    </row>
    <row r="16" spans="1:70" x14ac:dyDescent="0.25">
      <c r="A16">
        <v>7</v>
      </c>
      <c r="B16" s="26">
        <v>1035</v>
      </c>
      <c r="C16" s="26">
        <v>927</v>
      </c>
      <c r="D16" s="26">
        <v>1298</v>
      </c>
      <c r="E16" s="26">
        <v>1172</v>
      </c>
      <c r="F16" s="24">
        <f>_xlfn.WEIBULL.DIST(A16,$F$4,$F$7, TRUE)-SUM($F$8:F15)</f>
        <v>0.10893424536150698</v>
      </c>
      <c r="I16" s="25">
        <f t="shared" si="4"/>
        <v>792993.37516381172</v>
      </c>
      <c r="J16" s="25">
        <f t="shared" si="5"/>
        <v>715697.99202510086</v>
      </c>
      <c r="K16" s="25">
        <f t="shared" si="6"/>
        <v>1001977.1888351411</v>
      </c>
      <c r="L16" s="25">
        <f t="shared" si="7"/>
        <v>905119.39391441084</v>
      </c>
      <c r="O16">
        <f t="shared" ref="O16:O17" si="11">(O12/1000)/($B$7*$I$4)</f>
        <v>0.18849782961655009</v>
      </c>
      <c r="P16">
        <f t="shared" ref="P16:BH16" si="12">(P12/1000)/($B$7*$I$4)</f>
        <v>0.1972947453300169</v>
      </c>
      <c r="Q16">
        <f t="shared" si="12"/>
        <v>0.20610249110302942</v>
      </c>
      <c r="R16">
        <f t="shared" si="12"/>
        <v>0.21490901276474303</v>
      </c>
      <c r="S16">
        <f t="shared" si="12"/>
        <v>0.22370300162676623</v>
      </c>
      <c r="T16">
        <f t="shared" si="12"/>
        <v>0.23247386802805622</v>
      </c>
      <c r="U16">
        <f t="shared" si="12"/>
        <v>0.2412117115646509</v>
      </c>
      <c r="V16">
        <f t="shared" si="12"/>
        <v>0.24990728924409811</v>
      </c>
      <c r="W16">
        <f t="shared" si="12"/>
        <v>0.25855198259323731</v>
      </c>
      <c r="X16">
        <f t="shared" si="12"/>
        <v>0.26713776455294308</v>
      </c>
      <c r="Y16">
        <f t="shared" si="12"/>
        <v>0.27565716681702801</v>
      </c>
      <c r="Z16">
        <f t="shared" si="12"/>
        <v>0.28410324811614346</v>
      </c>
      <c r="AA16">
        <f t="shared" si="12"/>
        <v>0.29246956381152156</v>
      </c>
      <c r="AB16">
        <f t="shared" si="12"/>
        <v>0.30075013704746595</v>
      </c>
      <c r="AC16">
        <f t="shared" si="12"/>
        <v>0.30893943161463278</v>
      </c>
      <c r="AD16">
        <f t="shared" si="12"/>
        <v>0.31703232659699992</v>
      </c>
      <c r="AE16">
        <f t="shared" si="12"/>
        <v>0.3250240928123862</v>
      </c>
      <c r="AF16">
        <f t="shared" si="12"/>
        <v>0.33291037100764365</v>
      </c>
      <c r="AG16">
        <f t="shared" si="12"/>
        <v>0.34068715173340408</v>
      </c>
      <c r="AH16">
        <f t="shared" si="12"/>
        <v>0.34835075679769323</v>
      </c>
      <c r="AI16">
        <f t="shared" si="12"/>
        <v>0.35589782218110066</v>
      </c>
      <c r="AJ16">
        <f t="shared" si="12"/>
        <v>0.36332528228693761</v>
      </c>
      <c r="AK16">
        <f t="shared" si="12"/>
        <v>0.37063035539643713</v>
      </c>
      <c r="AL16">
        <f t="shared" si="12"/>
        <v>0.37781053020028116</v>
      </c>
      <c r="AM16">
        <f t="shared" si="12"/>
        <v>0.38486355328245792</v>
      </c>
      <c r="AN16">
        <f t="shared" si="12"/>
        <v>0.3917874174396474</v>
      </c>
      <c r="AO16">
        <f t="shared" si="12"/>
        <v>0.39858035072828296</v>
      </c>
      <c r="AP16">
        <f t="shared" si="12"/>
        <v>0.40524080614135838</v>
      </c>
      <c r="AQ16">
        <f t="shared" si="12"/>
        <v>0.41176745182752128</v>
      </c>
      <c r="AR16">
        <f t="shared" si="12"/>
        <v>0.41815916177550727</v>
      </c>
      <c r="AS16">
        <f t="shared" si="12"/>
        <v>0.42441500689723871</v>
      </c>
      <c r="AT16">
        <f t="shared" si="12"/>
        <v>0.4305342464527141</v>
      </c>
      <c r="AU16">
        <f t="shared" si="12"/>
        <v>0.43651631976891947</v>
      </c>
      <c r="AV16">
        <f t="shared" si="12"/>
        <v>0.44236083821338806</v>
      </c>
      <c r="AW16">
        <f t="shared" si="12"/>
        <v>0.44806757739056319</v>
      </c>
      <c r="AX16">
        <f t="shared" si="12"/>
        <v>0.45363646953582298</v>
      </c>
      <c r="AY16">
        <f t="shared" si="12"/>
        <v>0.45906759608789033</v>
      </c>
      <c r="AZ16">
        <f t="shared" si="12"/>
        <v>0.46436118042539865</v>
      </c>
      <c r="BA16">
        <f t="shared" si="12"/>
        <v>0.46951758075766625</v>
      </c>
      <c r="BB16">
        <f t="shared" si="12"/>
        <v>0.4745372831633059</v>
      </c>
      <c r="BC16">
        <f t="shared" si="12"/>
        <v>0.47942089477321292</v>
      </c>
      <c r="BD16">
        <f t="shared" si="12"/>
        <v>0.48416913709680764</v>
      </c>
      <c r="BE16">
        <f t="shared" si="12"/>
        <v>0.48878283949222429</v>
      </c>
      <c r="BF16">
        <f t="shared" si="12"/>
        <v>0.49326293278247763</v>
      </c>
      <c r="BG16">
        <f t="shared" si="12"/>
        <v>0.49761044302060919</v>
      </c>
      <c r="BH16">
        <f t="shared" si="12"/>
        <v>0.50182648540741981</v>
      </c>
      <c r="BI16">
        <f t="shared" ref="BI16:BJ16" si="13">(BI12/1000)/($B$7*$I$4)</f>
        <v>0.36921569856265612</v>
      </c>
      <c r="BJ16">
        <f t="shared" si="13"/>
        <v>0.28039738608087905</v>
      </c>
      <c r="BK16">
        <f t="shared" ref="BK16:BR16" si="14">(BK12/1000)/($B$7*$I$4)</f>
        <v>0.31077058812682495</v>
      </c>
      <c r="BL16">
        <f t="shared" si="14"/>
        <v>0.3401669490689973</v>
      </c>
      <c r="BM16">
        <f t="shared" si="14"/>
        <v>0.36920946023355816</v>
      </c>
      <c r="BN16">
        <f t="shared" si="14"/>
        <v>0.39726255277493666</v>
      </c>
      <c r="BO16">
        <f t="shared" si="14"/>
        <v>0.42455722008523927</v>
      </c>
      <c r="BP16">
        <f t="shared" si="14"/>
        <v>0.4510296250997719</v>
      </c>
      <c r="BQ16">
        <f t="shared" si="14"/>
        <v>0.47657635248326058</v>
      </c>
      <c r="BR16">
        <f t="shared" si="14"/>
        <v>0.50105882445547556</v>
      </c>
    </row>
    <row r="17" spans="1:70" x14ac:dyDescent="0.25">
      <c r="A17">
        <v>8</v>
      </c>
      <c r="B17" s="26">
        <v>1549</v>
      </c>
      <c r="C17" s="26">
        <v>1395</v>
      </c>
      <c r="D17" s="26">
        <v>1915</v>
      </c>
      <c r="E17" s="26">
        <v>1760</v>
      </c>
      <c r="F17" s="24">
        <f>_xlfn.WEIBULL.DIST(A17,$F$4,$F$7, TRUE)-SUM($F$8:F16)</f>
        <v>9.795536844520869E-2</v>
      </c>
      <c r="I17" s="25">
        <f t="shared" si="4"/>
        <v>1108651.0236333965</v>
      </c>
      <c r="J17" s="25">
        <f t="shared" si="5"/>
        <v>996241.36102041265</v>
      </c>
      <c r="K17" s="25">
        <f t="shared" si="6"/>
        <v>1378520.0228073152</v>
      </c>
      <c r="L17" s="25">
        <f t="shared" si="7"/>
        <v>1257958.5144323213</v>
      </c>
      <c r="O17">
        <f t="shared" si="11"/>
        <v>0.13510111708500142</v>
      </c>
      <c r="P17">
        <f t="shared" ref="P17:BH17" si="15">(P13/1000)/($B$7*$I$4)</f>
        <v>0.14422160037754786</v>
      </c>
      <c r="Q17">
        <f t="shared" si="15"/>
        <v>0.15360779275308248</v>
      </c>
      <c r="R17">
        <f t="shared" si="15"/>
        <v>0.16324451999531789</v>
      </c>
      <c r="S17">
        <f t="shared" si="15"/>
        <v>0.17311555820402594</v>
      </c>
      <c r="T17">
        <f t="shared" si="15"/>
        <v>0.1832037935092137</v>
      </c>
      <c r="U17">
        <f t="shared" si="15"/>
        <v>0.19349138829079138</v>
      </c>
      <c r="V17">
        <f t="shared" si="15"/>
        <v>0.20395995015464877</v>
      </c>
      <c r="W17">
        <f t="shared" si="15"/>
        <v>0.21459070011409476</v>
      </c>
      <c r="X17">
        <f t="shared" si="15"/>
        <v>0.22536463674016138</v>
      </c>
      <c r="Y17">
        <f t="shared" si="15"/>
        <v>0.23626269344612566</v>
      </c>
      <c r="Z17">
        <f t="shared" si="15"/>
        <v>0.24726588652962123</v>
      </c>
      <c r="AA17">
        <f t="shared" si="15"/>
        <v>0.25835545208109822</v>
      </c>
      <c r="AB17">
        <f t="shared" si="15"/>
        <v>0.26951297035400301</v>
      </c>
      <c r="AC17">
        <f t="shared" si="15"/>
        <v>0.28072047665882299</v>
      </c>
      <c r="AD17">
        <f t="shared" si="15"/>
        <v>0.29196055827365724</v>
      </c>
      <c r="AE17">
        <f t="shared" si="15"/>
        <v>0.30321643724702907</v>
      </c>
      <c r="AF17">
        <f t="shared" si="15"/>
        <v>0.31447203929745138</v>
      </c>
      <c r="AG17">
        <f t="shared" si="15"/>
        <v>0.32571204928603398</v>
      </c>
      <c r="AH17">
        <f t="shared" si="15"/>
        <v>0.33692195395350882</v>
      </c>
      <c r="AI17">
        <f t="shared" si="15"/>
        <v>0.3480880727741768</v>
      </c>
      <c r="AJ17">
        <f t="shared" si="15"/>
        <v>0.35919757789090889</v>
      </c>
      <c r="AK17">
        <f t="shared" si="15"/>
        <v>0.37023850416284448</v>
      </c>
      <c r="AL17">
        <f t="shared" si="15"/>
        <v>0.38119975038687509</v>
      </c>
      <c r="AM17">
        <f t="shared" si="15"/>
        <v>0.39207107275145753</v>
      </c>
      <c r="AN17">
        <f t="shared" si="15"/>
        <v>0.4028430715527524</v>
      </c>
      <c r="AO17">
        <f t="shared" si="15"/>
        <v>0.41350717215423799</v>
      </c>
      <c r="AP17">
        <f t="shared" si="15"/>
        <v>0.42405560110697516</v>
      </c>
      <c r="AQ17">
        <f t="shared" si="15"/>
        <v>0.43448135827340545</v>
      </c>
      <c r="AR17">
        <f t="shared" si="15"/>
        <v>0.44477818571716232</v>
      </c>
      <c r="AS17">
        <f t="shared" si="15"/>
        <v>0.45494053403857709</v>
      </c>
      <c r="AT17">
        <f t="shared" si="15"/>
        <v>0.46496352675362057</v>
      </c>
      <c r="AU17">
        <f t="shared" si="15"/>
        <v>0.47484292323551347</v>
      </c>
      <c r="AV17">
        <f t="shared" si="15"/>
        <v>0.48457508066540311</v>
      </c>
      <c r="AW17">
        <f t="shared" si="15"/>
        <v>0.49415691537283807</v>
      </c>
      <c r="AX17">
        <f t="shared" si="15"/>
        <v>0.50358586388938387</v>
      </c>
      <c r="AY17">
        <f t="shared" si="15"/>
        <v>0.51285984399012596</v>
      </c>
      <c r="AZ17">
        <f t="shared" si="15"/>
        <v>0.52197721595802493</v>
      </c>
      <c r="BA17">
        <f t="shared" si="15"/>
        <v>0.5309367442747337</v>
      </c>
      <c r="BB17">
        <f t="shared" si="15"/>
        <v>0.53973755991778072</v>
      </c>
      <c r="BC17">
        <f t="shared" si="15"/>
        <v>0.54837912342688144</v>
      </c>
      <c r="BD17">
        <f t="shared" si="15"/>
        <v>0.55686118889031611</v>
      </c>
      <c r="BE17">
        <f t="shared" si="15"/>
        <v>0.56518376899440337</v>
      </c>
      <c r="BF17">
        <f t="shared" si="15"/>
        <v>0.57334710127375665</v>
      </c>
      <c r="BG17">
        <f t="shared" si="15"/>
        <v>0.58135161569587723</v>
      </c>
      <c r="BH17">
        <f t="shared" si="15"/>
        <v>0.58919790370956282</v>
      </c>
      <c r="BI17">
        <f t="shared" ref="BI17:BJ17" si="16">(BI13/1000)/($B$7*$I$4)</f>
        <v>0.36809160059793122</v>
      </c>
      <c r="BJ17">
        <f t="shared" si="16"/>
        <v>0.24241398508279058</v>
      </c>
      <c r="BK17">
        <f t="shared" ref="BK17:BR17" si="17">(BK13/1000)/($B$7*$I$4)</f>
        <v>0.28324958123306238</v>
      </c>
      <c r="BL17">
        <f t="shared" si="17"/>
        <v>0.32495589269123115</v>
      </c>
      <c r="BM17">
        <f t="shared" si="17"/>
        <v>0.36808214252939142</v>
      </c>
      <c r="BN17">
        <f t="shared" si="17"/>
        <v>0.41143096487884245</v>
      </c>
      <c r="BO17">
        <f t="shared" si="17"/>
        <v>0.45517253730380419</v>
      </c>
      <c r="BP17">
        <f t="shared" si="17"/>
        <v>0.49916221092826668</v>
      </c>
      <c r="BQ17">
        <f t="shared" si="17"/>
        <v>0.5433358926677978</v>
      </c>
      <c r="BR17">
        <f t="shared" si="17"/>
        <v>0.58776281167059341</v>
      </c>
    </row>
    <row r="18" spans="1:70" x14ac:dyDescent="0.25">
      <c r="A18">
        <v>9</v>
      </c>
      <c r="B18" s="26">
        <v>2090</v>
      </c>
      <c r="C18" s="26">
        <v>1977</v>
      </c>
      <c r="D18" s="26">
        <v>2533</v>
      </c>
      <c r="E18" s="26">
        <v>2482</v>
      </c>
      <c r="F18" s="24">
        <f>_xlfn.WEIBULL.DIST(A18,$F$4,$F$7, TRUE)-SUM($F$8:F17)</f>
        <v>8.3489630244434898E-2</v>
      </c>
      <c r="I18" s="25">
        <f t="shared" si="4"/>
        <v>1330726.1883326038</v>
      </c>
      <c r="J18" s="25">
        <f t="shared" si="5"/>
        <v>1233088.405346947</v>
      </c>
      <c r="K18" s="25">
        <f t="shared" si="6"/>
        <v>1626565.0139333394</v>
      </c>
      <c r="L18" s="25">
        <f t="shared" si="7"/>
        <v>1551233.9903563908</v>
      </c>
    </row>
    <row r="19" spans="1:70" x14ac:dyDescent="0.25">
      <c r="A19">
        <v>10</v>
      </c>
      <c r="B19" s="26">
        <v>2580</v>
      </c>
      <c r="C19" s="26">
        <v>2584</v>
      </c>
      <c r="D19" s="26">
        <v>2881</v>
      </c>
      <c r="E19" s="26">
        <v>3187</v>
      </c>
      <c r="F19" s="24">
        <f>_xlfn.WEIBULL.DIST(A19,$F$4,$F$7, TRUE)-SUM($F$8:F18)</f>
        <v>6.7719622663635626E-2</v>
      </c>
      <c r="I19" s="25">
        <f t="shared" si="4"/>
        <v>1385177.7937356012</v>
      </c>
      <c r="J19" s="25">
        <f t="shared" si="5"/>
        <v>1352847.0914835285</v>
      </c>
      <c r="K19" s="25">
        <f t="shared" si="6"/>
        <v>1605857.0825020438</v>
      </c>
      <c r="L19" s="25">
        <f t="shared" si="7"/>
        <v>1681493.1290550586</v>
      </c>
    </row>
    <row r="20" spans="1:70" x14ac:dyDescent="0.25">
      <c r="A20">
        <v>11</v>
      </c>
      <c r="B20" s="26">
        <v>2900</v>
      </c>
      <c r="C20" s="26">
        <v>2947</v>
      </c>
      <c r="D20" s="26">
        <v>2997</v>
      </c>
      <c r="E20" s="26">
        <v>3433</v>
      </c>
      <c r="F20" s="24">
        <f>_xlfn.WEIBULL.DIST(A20,$F$4,$F$7, TRUE)-SUM($F$8:F19)</f>
        <v>5.241893129790054E-2</v>
      </c>
      <c r="I20" s="25">
        <f t="shared" si="4"/>
        <v>1258180.156584728</v>
      </c>
      <c r="J20" s="25">
        <f t="shared" si="5"/>
        <v>1269889.4974580528</v>
      </c>
      <c r="K20" s="25">
        <f t="shared" si="6"/>
        <v>1349558.9343804801</v>
      </c>
      <c r="L20" s="25">
        <f t="shared" si="7"/>
        <v>1519918.3643414048</v>
      </c>
      <c r="N20" s="29">
        <v>0.8</v>
      </c>
      <c r="O20" s="25">
        <f>O11*$N$20</f>
        <v>3264918.9248872623</v>
      </c>
      <c r="P20" s="25">
        <f t="shared" ref="P20:BH20" si="18">P11*$N$20</f>
        <v>3460388.1619840907</v>
      </c>
      <c r="Q20" s="25">
        <f t="shared" si="18"/>
        <v>3659125.4772481043</v>
      </c>
      <c r="R20" s="25">
        <f t="shared" si="18"/>
        <v>3860752.8015089454</v>
      </c>
      <c r="S20" s="25">
        <f t="shared" si="18"/>
        <v>4064895.9719219469</v>
      </c>
      <c r="T20" s="25">
        <f t="shared" si="18"/>
        <v>4271187.345162211</v>
      </c>
      <c r="U20" s="25">
        <f t="shared" si="18"/>
        <v>4479268.0733713228</v>
      </c>
      <c r="V20" s="25">
        <f t="shared" si="18"/>
        <v>4688790.0452385843</v>
      </c>
      <c r="W20" s="25">
        <f t="shared" si="18"/>
        <v>4899417.5019368529</v>
      </c>
      <c r="X20" s="25">
        <f t="shared" si="18"/>
        <v>5110828.3432377018</v>
      </c>
      <c r="Y20" s="25">
        <f t="shared" si="18"/>
        <v>5322715.1431685565</v>
      </c>
      <c r="Z20" s="25">
        <f t="shared" si="18"/>
        <v>5534785.8972522793</v>
      </c>
      <c r="AA20" s="25">
        <f t="shared" si="18"/>
        <v>5746764.5249101911</v>
      </c>
      <c r="AB20" s="25">
        <f t="shared" si="18"/>
        <v>5958391.1512361094</v>
      </c>
      <c r="AC20" s="25">
        <f t="shared" si="18"/>
        <v>6169422.1922715288</v>
      </c>
      <c r="AD20" s="25">
        <f t="shared" si="18"/>
        <v>6379630.2673185561</v>
      </c>
      <c r="AE20" s="25">
        <f t="shared" si="18"/>
        <v>6588803.960878185</v>
      </c>
      <c r="AF20" s="25">
        <f t="shared" si="18"/>
        <v>6796747.4556267597</v>
      </c>
      <c r="AG20" s="25">
        <f t="shared" si="18"/>
        <v>7003280.0565439127</v>
      </c>
      <c r="AH20" s="25">
        <f t="shared" si="18"/>
        <v>7208235.6249531433</v>
      </c>
      <c r="AI20" s="25">
        <f t="shared" si="18"/>
        <v>7411461.9398800209</v>
      </c>
      <c r="AJ20" s="25">
        <f t="shared" si="18"/>
        <v>7612820.0028015571</v>
      </c>
      <c r="AK20" s="25">
        <f t="shared" si="18"/>
        <v>7812183.3005669191</v>
      </c>
      <c r="AL20" s="25">
        <f t="shared" si="18"/>
        <v>8009437.0400176914</v>
      </c>
      <c r="AM20" s="25">
        <f t="shared" si="18"/>
        <v>8204477.3666222431</v>
      </c>
      <c r="AN20" s="25">
        <f t="shared" si="18"/>
        <v>8397210.5782566853</v>
      </c>
      <c r="AO20" s="25">
        <f t="shared" si="18"/>
        <v>8587552.3441091236</v>
      </c>
      <c r="AP20" s="25">
        <f t="shared" si="18"/>
        <v>8775426.9375484791</v>
      </c>
      <c r="AQ20" s="25">
        <f t="shared" si="18"/>
        <v>8960766.4906826727</v>
      </c>
      <c r="AR20" s="25">
        <f t="shared" si="18"/>
        <v>9143510.277234273</v>
      </c>
      <c r="AS20" s="25">
        <f t="shared" si="18"/>
        <v>9323604.0292878598</v>
      </c>
      <c r="AT20" s="25">
        <f t="shared" si="18"/>
        <v>9500999.292419916</v>
      </c>
      <c r="AU20" s="25">
        <f t="shared" si="18"/>
        <v>9675652.8227158301</v>
      </c>
      <c r="AV20" s="25">
        <f t="shared" si="18"/>
        <v>9847526.0282195434</v>
      </c>
      <c r="AW20" s="25">
        <f t="shared" si="18"/>
        <v>10016584.456458453</v>
      </c>
      <c r="AX20" s="25">
        <f t="shared" si="18"/>
        <v>10182797.328848274</v>
      </c>
      <c r="AY20" s="25">
        <f t="shared" si="18"/>
        <v>10346137.122017263</v>
      </c>
      <c r="AZ20" s="25">
        <f t="shared" si="18"/>
        <v>10506579.195403051</v>
      </c>
      <c r="BA20" s="25">
        <f t="shared" si="18"/>
        <v>10664101.46387241</v>
      </c>
      <c r="BB20" s="25">
        <f t="shared" si="18"/>
        <v>10818684.113596922</v>
      </c>
      <c r="BC20" s="25">
        <f t="shared" si="18"/>
        <v>10970309.358986929</v>
      </c>
      <c r="BD20" s="25">
        <f t="shared" si="18"/>
        <v>11118961.238139622</v>
      </c>
      <c r="BE20" s="25">
        <f t="shared" si="18"/>
        <v>11264625.443993231</v>
      </c>
      <c r="BF20" s="25">
        <f t="shared" si="18"/>
        <v>11407289.188191887</v>
      </c>
      <c r="BG20" s="25">
        <f t="shared" si="18"/>
        <v>11546941.0945506</v>
      </c>
      <c r="BH20" s="25">
        <f t="shared" si="18"/>
        <v>11683571.118959103</v>
      </c>
      <c r="BI20" s="25">
        <f t="shared" ref="BI20:BJ20" si="19">BI11*$N$20</f>
        <v>7773472.4530880218</v>
      </c>
      <c r="BJ20" s="25">
        <f t="shared" si="19"/>
        <v>5441494.1941428268</v>
      </c>
      <c r="BK20" s="25">
        <f t="shared" ref="BK20:BR20" si="20">BK11*$N$20</f>
        <v>6216841.9761917777</v>
      </c>
      <c r="BL20" s="25">
        <f t="shared" si="20"/>
        <v>6989419.1246520244</v>
      </c>
      <c r="BM20" s="25">
        <f t="shared" si="20"/>
        <v>7773301.8570844941</v>
      </c>
      <c r="BN20" s="25">
        <f t="shared" si="20"/>
        <v>8550528.017298406</v>
      </c>
      <c r="BO20" s="25">
        <f t="shared" si="20"/>
        <v>9327712.6889758091</v>
      </c>
      <c r="BP20" s="25">
        <f t="shared" si="20"/>
        <v>10104835.518017409</v>
      </c>
      <c r="BQ20" s="25">
        <f t="shared" si="20"/>
        <v>10881841.004206866</v>
      </c>
      <c r="BR20" s="25">
        <f t="shared" si="20"/>
        <v>11658602.397271762</v>
      </c>
    </row>
    <row r="21" spans="1:70" x14ac:dyDescent="0.25">
      <c r="A21">
        <v>12</v>
      </c>
      <c r="B21" s="26">
        <v>3000</v>
      </c>
      <c r="C21" s="26">
        <v>2998</v>
      </c>
      <c r="D21" s="26">
        <v>3000</v>
      </c>
      <c r="E21" s="26">
        <v>3450</v>
      </c>
      <c r="F21" s="24">
        <f>_xlfn.WEIBULL.DIST(A21,$F$4,$F$7, TRUE)-SUM($F$8:F20)</f>
        <v>3.88003114141795E-2</v>
      </c>
      <c r="I21" s="25">
        <f t="shared" si="4"/>
        <v>1002677.6475652267</v>
      </c>
      <c r="J21" s="25">
        <f t="shared" si="5"/>
        <v>1010325.1889449614</v>
      </c>
      <c r="K21" s="25">
        <f t="shared" si="6"/>
        <v>1019162.3478726549</v>
      </c>
      <c r="L21" s="25">
        <f t="shared" si="7"/>
        <v>1169733.940371433</v>
      </c>
    </row>
    <row r="22" spans="1:70" x14ac:dyDescent="0.25">
      <c r="A22">
        <v>13</v>
      </c>
      <c r="B22" s="26">
        <v>3000</v>
      </c>
      <c r="C22" s="26">
        <v>3000</v>
      </c>
      <c r="D22" s="26">
        <v>3000</v>
      </c>
      <c r="E22" s="26">
        <v>3450</v>
      </c>
      <c r="F22" s="24">
        <f>_xlfn.WEIBULL.DIST(A22,$F$4,$F$7, TRUE)-SUM($F$8:F21)</f>
        <v>2.7505300618682171E-2</v>
      </c>
      <c r="I22" s="25">
        <f t="shared" si="4"/>
        <v>722839.30025896744</v>
      </c>
      <c r="J22" s="25">
        <f t="shared" si="5"/>
        <v>722598.35382554773</v>
      </c>
      <c r="K22" s="25">
        <f t="shared" si="6"/>
        <v>722839.30025896744</v>
      </c>
      <c r="L22" s="25">
        <f t="shared" si="7"/>
        <v>831265.19529781258</v>
      </c>
      <c r="N22" t="s">
        <v>158</v>
      </c>
      <c r="O22" s="24">
        <f>(O20/1000)/($B$7*$I$4)</f>
        <v>0.12423587994243768</v>
      </c>
      <c r="P22" s="24">
        <f t="shared" ref="P22:BH22" si="21">(P20/1000)/($B$7*$I$4)</f>
        <v>0.1316738265595164</v>
      </c>
      <c r="Q22" s="24">
        <f t="shared" si="21"/>
        <v>0.13923612927123685</v>
      </c>
      <c r="R22" s="24">
        <f t="shared" si="21"/>
        <v>0.14690840188390203</v>
      </c>
      <c r="S22" s="24">
        <f t="shared" si="21"/>
        <v>0.15467640684634501</v>
      </c>
      <c r="T22" s="24">
        <f t="shared" si="21"/>
        <v>0.16252615468653772</v>
      </c>
      <c r="U22" s="24">
        <f t="shared" si="21"/>
        <v>0.17044399061534715</v>
      </c>
      <c r="V22" s="24">
        <f t="shared" si="21"/>
        <v>0.17841666838807396</v>
      </c>
      <c r="W22" s="24">
        <f t="shared" si="21"/>
        <v>0.18643141179363976</v>
      </c>
      <c r="X22" s="24">
        <f t="shared" si="21"/>
        <v>0.19447596435455486</v>
      </c>
      <c r="Y22" s="24">
        <f t="shared" si="21"/>
        <v>0.20253862797445038</v>
      </c>
      <c r="Z22" s="24">
        <f t="shared" si="21"/>
        <v>0.21060829137185233</v>
      </c>
      <c r="AA22" s="24">
        <f t="shared" si="21"/>
        <v>0.21867444919749585</v>
      </c>
      <c r="AB22" s="24">
        <f t="shared" si="21"/>
        <v>0.22672721275632074</v>
      </c>
      <c r="AC22" s="24">
        <f t="shared" si="21"/>
        <v>0.23475731325234128</v>
      </c>
      <c r="AD22" s="24">
        <f t="shared" si="21"/>
        <v>0.24275609845199986</v>
      </c>
      <c r="AE22" s="24">
        <f t="shared" si="21"/>
        <v>0.2507155236255017</v>
      </c>
      <c r="AF22" s="24">
        <f t="shared" si="21"/>
        <v>0.25862813758092695</v>
      </c>
      <c r="AG22" s="24">
        <f t="shared" si="21"/>
        <v>0.26648706455646548</v>
      </c>
      <c r="AH22" s="24">
        <f t="shared" si="21"/>
        <v>0.27428598268467058</v>
      </c>
      <c r="AI22" s="24">
        <f t="shared" si="21"/>
        <v>0.28201909969102057</v>
      </c>
      <c r="AJ22" s="24">
        <f t="shared" si="21"/>
        <v>0.28968112643841543</v>
      </c>
      <c r="AK22" s="24">
        <f t="shared" si="21"/>
        <v>0.29726724888001976</v>
      </c>
      <c r="AL22" s="24">
        <f t="shared" si="21"/>
        <v>0.3047730989352242</v>
      </c>
      <c r="AM22" s="24">
        <f t="shared" si="21"/>
        <v>0.31219472475731519</v>
      </c>
      <c r="AN22" s="24">
        <f t="shared" si="21"/>
        <v>0.31952856081646441</v>
      </c>
      <c r="AO22" s="24">
        <f t="shared" si="21"/>
        <v>0.32677139817766832</v>
      </c>
      <c r="AP22" s="24">
        <f t="shared" si="21"/>
        <v>0.33392035531006387</v>
      </c>
      <c r="AQ22" s="24">
        <f t="shared" si="21"/>
        <v>0.34097284972156289</v>
      </c>
      <c r="AR22" s="24">
        <f t="shared" si="21"/>
        <v>0.34792657067101496</v>
      </c>
      <c r="AS22" s="24">
        <f t="shared" si="21"/>
        <v>0.35477945316924886</v>
      </c>
      <c r="AT22" s="24">
        <f t="shared" si="21"/>
        <v>0.36152965344063609</v>
      </c>
      <c r="AU22" s="24">
        <f t="shared" si="21"/>
        <v>0.36817552597853237</v>
      </c>
      <c r="AV22" s="24">
        <f t="shared" si="21"/>
        <v>0.374715602291459</v>
      </c>
      <c r="AW22" s="24">
        <f t="shared" si="21"/>
        <v>0.38114857140252867</v>
      </c>
      <c r="AX22" s="24">
        <f t="shared" si="21"/>
        <v>0.38747326213273492</v>
      </c>
      <c r="AY22" s="24">
        <f t="shared" si="21"/>
        <v>0.39368862716960662</v>
      </c>
      <c r="AZ22" s="24">
        <f t="shared" si="21"/>
        <v>0.3997937288966153</v>
      </c>
      <c r="BA22" s="24">
        <f t="shared" si="21"/>
        <v>0.40578772693578424</v>
      </c>
      <c r="BB22" s="24">
        <f t="shared" si="21"/>
        <v>0.41166986733626038</v>
      </c>
      <c r="BC22" s="24">
        <f t="shared" si="21"/>
        <v>0.41743947332522563</v>
      </c>
      <c r="BD22" s="24">
        <f t="shared" si="21"/>
        <v>0.42309593752433872</v>
      </c>
      <c r="BE22" s="24">
        <f t="shared" si="21"/>
        <v>0.42863871552485655</v>
      </c>
      <c r="BF22" s="24">
        <f t="shared" si="21"/>
        <v>0.43406732070745385</v>
      </c>
      <c r="BG22" s="24">
        <f t="shared" si="21"/>
        <v>0.439381320188379</v>
      </c>
      <c r="BH22" s="24">
        <f t="shared" si="21"/>
        <v>0.44458033177165535</v>
      </c>
      <c r="BI22" s="24">
        <f t="shared" ref="BI22:BJ22" si="22">(BI20/1000)/($B$7*$I$4)</f>
        <v>0.29579423337473448</v>
      </c>
      <c r="BJ22" s="24">
        <f t="shared" si="22"/>
        <v>0.20705837877255812</v>
      </c>
      <c r="BK22" s="24">
        <f t="shared" ref="BK22:BR22" si="23">(BK20/1000)/($B$7*$I$4)</f>
        <v>0.23656171903317266</v>
      </c>
      <c r="BL22" s="24">
        <f t="shared" si="23"/>
        <v>0.26595963183607396</v>
      </c>
      <c r="BM22" s="24">
        <f t="shared" si="23"/>
        <v>0.29578774189819235</v>
      </c>
      <c r="BN22" s="24">
        <f t="shared" si="23"/>
        <v>0.3253625577358602</v>
      </c>
      <c r="BO22" s="24">
        <f t="shared" si="23"/>
        <v>0.3549357948620932</v>
      </c>
      <c r="BP22" s="24">
        <f t="shared" si="23"/>
        <v>0.38450667876778577</v>
      </c>
      <c r="BQ22" s="24">
        <f t="shared" si="23"/>
        <v>0.41407309757255961</v>
      </c>
      <c r="BR22" s="24">
        <f t="shared" si="23"/>
        <v>0.44363022820668802</v>
      </c>
    </row>
    <row r="23" spans="1:70" x14ac:dyDescent="0.25">
      <c r="A23">
        <v>14</v>
      </c>
      <c r="B23" s="26">
        <v>3000</v>
      </c>
      <c r="C23" s="26">
        <v>3000</v>
      </c>
      <c r="D23" s="26">
        <v>3000</v>
      </c>
      <c r="E23" s="26">
        <v>3450</v>
      </c>
      <c r="F23" s="24">
        <f>_xlfn.WEIBULL.DIST(A23,$F$4,$F$7, TRUE)-SUM($F$8:F22)</f>
        <v>1.8695608201185876E-2</v>
      </c>
      <c r="I23" s="25">
        <f t="shared" si="4"/>
        <v>491320.58352716482</v>
      </c>
      <c r="J23" s="25">
        <f t="shared" si="5"/>
        <v>491320.58352716482</v>
      </c>
      <c r="K23" s="25">
        <f t="shared" si="6"/>
        <v>491320.58352716482</v>
      </c>
      <c r="L23" s="25">
        <f t="shared" si="7"/>
        <v>565018.67105623952</v>
      </c>
      <c r="N23" t="s">
        <v>159</v>
      </c>
      <c r="O23" s="24">
        <f>O20/$BI$20</f>
        <v>0.42000778218365836</v>
      </c>
      <c r="P23" s="24">
        <f t="shared" ref="P23:BI23" si="24">P20/$BI$20</f>
        <v>0.44515346042159665</v>
      </c>
      <c r="Q23" s="24">
        <f t="shared" si="24"/>
        <v>0.47071955285498079</v>
      </c>
      <c r="R23" s="24">
        <f t="shared" si="24"/>
        <v>0.49665742366852494</v>
      </c>
      <c r="S23" s="24">
        <f t="shared" si="24"/>
        <v>0.52291893956698354</v>
      </c>
      <c r="T23" s="24">
        <f t="shared" si="24"/>
        <v>0.54945680594333057</v>
      </c>
      <c r="U23" s="24">
        <f t="shared" si="24"/>
        <v>0.57622485966254733</v>
      </c>
      <c r="V23" s="24">
        <f t="shared" si="24"/>
        <v>0.60317831876743278</v>
      </c>
      <c r="W23" s="24">
        <f t="shared" si="24"/>
        <v>0.63027399035685183</v>
      </c>
      <c r="X23" s="24">
        <f t="shared" si="24"/>
        <v>0.65747043860783461</v>
      </c>
      <c r="Y23" s="24">
        <f t="shared" si="24"/>
        <v>0.68472811543238965</v>
      </c>
      <c r="Z23" s="24">
        <f t="shared" si="24"/>
        <v>0.71200945660437487</v>
      </c>
      <c r="AA23" s="24">
        <f t="shared" si="24"/>
        <v>0.73927894638994718</v>
      </c>
      <c r="AB23" s="24">
        <f t="shared" si="24"/>
        <v>0.76650315379571854</v>
      </c>
      <c r="AC23" s="24">
        <f t="shared" si="24"/>
        <v>0.79365074353877951</v>
      </c>
      <c r="AD23" s="24">
        <f t="shared" si="24"/>
        <v>0.82069246476640434</v>
      </c>
      <c r="AE23" s="24">
        <f t="shared" si="24"/>
        <v>0.84760112043116254</v>
      </c>
      <c r="AF23" s="24">
        <f t="shared" si="24"/>
        <v>0.87435152007604311</v>
      </c>
      <c r="AG23" s="24">
        <f t="shared" si="24"/>
        <v>0.90092041861701722</v>
      </c>
      <c r="AH23" s="24">
        <f t="shared" si="24"/>
        <v>0.92728644353652567</v>
      </c>
      <c r="AI23" s="24">
        <f t="shared" si="24"/>
        <v>0.95343001272691308</v>
      </c>
      <c r="AJ23" s="24">
        <f t="shared" si="24"/>
        <v>0.97933324505155406</v>
      </c>
      <c r="AK23" s="24">
        <f t="shared" si="24"/>
        <v>1.0049798655250293</v>
      </c>
      <c r="AL23" s="24">
        <f t="shared" si="24"/>
        <v>1.0303551068526566</v>
      </c>
      <c r="AM23" s="24">
        <f t="shared" si="24"/>
        <v>1.0554456089135562</v>
      </c>
      <c r="AN23" s="24">
        <f t="shared" si="24"/>
        <v>1.0802393176193585</v>
      </c>
      <c r="AO23" s="24">
        <f t="shared" si="24"/>
        <v>1.1047253844319866</v>
      </c>
      <c r="AP23" s="24">
        <f t="shared" si="24"/>
        <v>1.1288940676778791</v>
      </c>
      <c r="AQ23" s="24">
        <f t="shared" si="24"/>
        <v>1.1527366366523879</v>
      </c>
      <c r="AR23" s="24">
        <f t="shared" si="24"/>
        <v>1.1762452793670095</v>
      </c>
      <c r="AS23" s="24">
        <f t="shared" si="24"/>
        <v>1.1994130146539654</v>
      </c>
      <c r="AT23" s="24">
        <f t="shared" si="24"/>
        <v>1.2222336092084087</v>
      </c>
      <c r="AU23" s="24">
        <f t="shared" si="24"/>
        <v>1.2447015000191022</v>
      </c>
      <c r="AV23" s="24">
        <f t="shared" si="24"/>
        <v>1.2668117225150262</v>
      </c>
      <c r="AW23" s="24">
        <f t="shared" si="24"/>
        <v>1.2885598446392323</v>
      </c>
      <c r="AX23" s="24">
        <f t="shared" si="24"/>
        <v>1.3099419069534548</v>
      </c>
      <c r="AY23" s="24">
        <f t="shared" si="24"/>
        <v>1.3309543687785561</v>
      </c>
      <c r="AZ23" s="24">
        <f t="shared" si="24"/>
        <v>1.3515940602876002</v>
      </c>
      <c r="BA23" s="24">
        <f t="shared" si="24"/>
        <v>1.3718581403907957</v>
      </c>
      <c r="BB23" s="24">
        <f t="shared" si="24"/>
        <v>1.3917440601849931</v>
      </c>
      <c r="BC23" s="24">
        <f t="shared" si="24"/>
        <v>1.4112495316850271</v>
      </c>
      <c r="BD23" s="24">
        <f t="shared" si="24"/>
        <v>1.4303725015096183</v>
      </c>
      <c r="BE23" s="24">
        <f t="shared" si="24"/>
        <v>1.4491111291606038</v>
      </c>
      <c r="BF23" s="24">
        <f t="shared" si="24"/>
        <v>1.4674637695101533</v>
      </c>
      <c r="BG23" s="24">
        <f t="shared" si="24"/>
        <v>1.4854289590958238</v>
      </c>
      <c r="BH23" s="24">
        <f t="shared" si="24"/>
        <v>1.5030054058167774</v>
      </c>
      <c r="BI23" s="24">
        <f t="shared" si="24"/>
        <v>1</v>
      </c>
      <c r="BJ23" s="24">
        <f t="shared" ref="BJ23:BR23" si="25">BJ20/$BI$20</f>
        <v>0.70000816584629255</v>
      </c>
      <c r="BK23" s="24">
        <f t="shared" si="25"/>
        <v>0.79975094961867776</v>
      </c>
      <c r="BL23" s="24">
        <f t="shared" si="25"/>
        <v>0.89913731177827338</v>
      </c>
      <c r="BM23" s="24">
        <f t="shared" si="25"/>
        <v>0.99997805408013507</v>
      </c>
      <c r="BN23" s="24">
        <f t="shared" si="25"/>
        <v>1.0999624773741492</v>
      </c>
      <c r="BO23" s="24">
        <f t="shared" si="25"/>
        <v>1.1999415634733952</v>
      </c>
      <c r="BP23" s="24">
        <f t="shared" si="25"/>
        <v>1.2999126939728525</v>
      </c>
      <c r="BQ23" s="24">
        <f t="shared" si="25"/>
        <v>1.3998687291783019</v>
      </c>
      <c r="BR23" s="24">
        <f t="shared" si="25"/>
        <v>1.4997933636003775</v>
      </c>
    </row>
    <row r="24" spans="1:70" x14ac:dyDescent="0.25">
      <c r="A24">
        <v>15</v>
      </c>
      <c r="B24" s="26">
        <v>3000</v>
      </c>
      <c r="C24" s="26">
        <v>3000</v>
      </c>
      <c r="D24" s="26">
        <v>3000</v>
      </c>
      <c r="E24" s="26">
        <v>3450</v>
      </c>
      <c r="F24" s="24">
        <f>_xlfn.WEIBULL.DIST(A24,$F$4,$F$7, TRUE)-SUM($F$8:F23)</f>
        <v>1.2195613092454538E-2</v>
      </c>
      <c r="I24" s="25">
        <f t="shared" si="4"/>
        <v>320500.7120697053</v>
      </c>
      <c r="J24" s="25">
        <f t="shared" si="5"/>
        <v>320500.7120697053</v>
      </c>
      <c r="K24" s="25">
        <f t="shared" si="6"/>
        <v>320500.7120697053</v>
      </c>
      <c r="L24" s="25">
        <f t="shared" si="7"/>
        <v>368575.8188801611</v>
      </c>
      <c r="N24" t="s">
        <v>162</v>
      </c>
      <c r="O24">
        <f>O10</f>
        <v>4.5</v>
      </c>
      <c r="P24">
        <f t="shared" ref="P24:BH24" si="26">P10</f>
        <v>4.5999999999999996</v>
      </c>
      <c r="Q24">
        <f t="shared" si="26"/>
        <v>4.7</v>
      </c>
      <c r="R24">
        <f t="shared" si="26"/>
        <v>4.8</v>
      </c>
      <c r="S24">
        <f t="shared" si="26"/>
        <v>4.9000000000000004</v>
      </c>
      <c r="T24">
        <f t="shared" si="26"/>
        <v>5</v>
      </c>
      <c r="U24">
        <f t="shared" si="26"/>
        <v>5.0999999999999996</v>
      </c>
      <c r="V24">
        <f t="shared" si="26"/>
        <v>5.2</v>
      </c>
      <c r="W24">
        <f t="shared" si="26"/>
        <v>5.3</v>
      </c>
      <c r="X24">
        <f t="shared" si="26"/>
        <v>5.4</v>
      </c>
      <c r="Y24">
        <f t="shared" si="26"/>
        <v>5.5</v>
      </c>
      <c r="Z24">
        <f t="shared" si="26"/>
        <v>5.6</v>
      </c>
      <c r="AA24">
        <f t="shared" si="26"/>
        <v>5.7</v>
      </c>
      <c r="AB24">
        <f t="shared" si="26"/>
        <v>5.8</v>
      </c>
      <c r="AC24">
        <f t="shared" si="26"/>
        <v>5.9</v>
      </c>
      <c r="AD24">
        <f t="shared" si="26"/>
        <v>6</v>
      </c>
      <c r="AE24">
        <f t="shared" si="26"/>
        <v>6.1</v>
      </c>
      <c r="AF24">
        <f t="shared" si="26"/>
        <v>6.2</v>
      </c>
      <c r="AG24">
        <f t="shared" si="26"/>
        <v>6.3</v>
      </c>
      <c r="AH24">
        <f t="shared" si="26"/>
        <v>6.4</v>
      </c>
      <c r="AI24">
        <f t="shared" si="26"/>
        <v>6.5</v>
      </c>
      <c r="AJ24">
        <f t="shared" si="26"/>
        <v>6.6</v>
      </c>
      <c r="AK24">
        <f t="shared" si="26"/>
        <v>6.7</v>
      </c>
      <c r="AL24">
        <f t="shared" si="26"/>
        <v>6.8</v>
      </c>
      <c r="AM24">
        <f t="shared" si="26"/>
        <v>6.9</v>
      </c>
      <c r="AN24">
        <f t="shared" si="26"/>
        <v>7</v>
      </c>
      <c r="AO24">
        <f t="shared" si="26"/>
        <v>7.1</v>
      </c>
      <c r="AP24">
        <f t="shared" si="26"/>
        <v>7.2</v>
      </c>
      <c r="AQ24">
        <f t="shared" si="26"/>
        <v>7.3</v>
      </c>
      <c r="AR24">
        <f t="shared" si="26"/>
        <v>7.4</v>
      </c>
      <c r="AS24">
        <f t="shared" si="26"/>
        <v>7.5</v>
      </c>
      <c r="AT24">
        <f t="shared" si="26"/>
        <v>7.6</v>
      </c>
      <c r="AU24">
        <f t="shared" si="26"/>
        <v>7.7</v>
      </c>
      <c r="AV24">
        <f t="shared" si="26"/>
        <v>7.8</v>
      </c>
      <c r="AW24">
        <f t="shared" si="26"/>
        <v>7.9</v>
      </c>
      <c r="AX24">
        <f t="shared" si="26"/>
        <v>8</v>
      </c>
      <c r="AY24">
        <f t="shared" si="26"/>
        <v>8.1</v>
      </c>
      <c r="AZ24">
        <f t="shared" si="26"/>
        <v>8.1999999999999993</v>
      </c>
      <c r="BA24">
        <f t="shared" si="26"/>
        <v>8.3000000000000007</v>
      </c>
      <c r="BB24">
        <f t="shared" si="26"/>
        <v>8.4</v>
      </c>
      <c r="BC24">
        <f t="shared" si="26"/>
        <v>8.5</v>
      </c>
      <c r="BD24">
        <f t="shared" si="26"/>
        <v>8.6</v>
      </c>
      <c r="BE24">
        <f t="shared" si="26"/>
        <v>8.6999999999999993</v>
      </c>
      <c r="BF24">
        <f t="shared" si="26"/>
        <v>8.8000000000000007</v>
      </c>
      <c r="BG24">
        <f t="shared" si="26"/>
        <v>8.9</v>
      </c>
      <c r="BH24">
        <f t="shared" si="26"/>
        <v>9</v>
      </c>
      <c r="BI24">
        <f>BI10</f>
        <v>6.6805014347429204</v>
      </c>
      <c r="BJ24">
        <f t="shared" ref="BJ24:BR24" si="27">BJ10</f>
        <v>5.5560113320174844</v>
      </c>
      <c r="BK24">
        <f t="shared" si="27"/>
        <v>5.9225206390272866</v>
      </c>
      <c r="BL24">
        <f t="shared" si="27"/>
        <v>6.2932656259820323</v>
      </c>
      <c r="BM24">
        <f t="shared" si="27"/>
        <v>6.6804155946752655</v>
      </c>
      <c r="BN24">
        <f t="shared" si="27"/>
        <v>7.0804477467174332</v>
      </c>
      <c r="BO24">
        <f t="shared" si="27"/>
        <v>7.5022989225261822</v>
      </c>
      <c r="BP24">
        <f t="shared" si="27"/>
        <v>7.9528808195025205</v>
      </c>
      <c r="BQ24">
        <f t="shared" si="27"/>
        <v>8.4414160310232766</v>
      </c>
      <c r="BR24">
        <f t="shared" si="27"/>
        <v>8.9815586721496121</v>
      </c>
    </row>
    <row r="25" spans="1:70" x14ac:dyDescent="0.25">
      <c r="A25">
        <v>16</v>
      </c>
      <c r="B25" s="26">
        <v>3000</v>
      </c>
      <c r="C25" s="26">
        <v>3000</v>
      </c>
      <c r="D25" s="26">
        <v>3000</v>
      </c>
      <c r="E25" s="26">
        <v>3450</v>
      </c>
      <c r="F25" s="24">
        <f>_xlfn.WEIBULL.DIST(A25,$F$4,$F$7, TRUE)-SUM($F$8:F24)</f>
        <v>7.6405991931154382E-3</v>
      </c>
      <c r="I25" s="25">
        <f t="shared" si="4"/>
        <v>200794.94679507372</v>
      </c>
      <c r="J25" s="25">
        <f t="shared" si="5"/>
        <v>200794.94679507372</v>
      </c>
      <c r="K25" s="25">
        <f t="shared" si="6"/>
        <v>200794.94679507372</v>
      </c>
      <c r="L25" s="25">
        <f t="shared" si="7"/>
        <v>230914.18881433478</v>
      </c>
      <c r="N25" t="s">
        <v>163</v>
      </c>
      <c r="O25" s="20">
        <f>O10*(LN(($O$2/$O$6))/LN(($O$4/$O$6)))</f>
        <v>4.3447337424480263</v>
      </c>
      <c r="P25" s="20">
        <f t="shared" ref="P25:BI25" si="28">P10*(LN(($O$2/$O$6))/LN(($O$4/$O$6)))</f>
        <v>4.441283381169093</v>
      </c>
      <c r="Q25" s="20">
        <f t="shared" si="28"/>
        <v>4.5378330198901606</v>
      </c>
      <c r="R25" s="20">
        <f t="shared" si="28"/>
        <v>4.6343826586112273</v>
      </c>
      <c r="S25" s="20">
        <f t="shared" si="28"/>
        <v>4.7309322973322949</v>
      </c>
      <c r="T25" s="20">
        <f t="shared" si="28"/>
        <v>4.8274819360533625</v>
      </c>
      <c r="U25" s="20">
        <f t="shared" si="28"/>
        <v>4.9240315747744292</v>
      </c>
      <c r="V25" s="20">
        <f t="shared" si="28"/>
        <v>5.0205812134954968</v>
      </c>
      <c r="W25" s="20">
        <f t="shared" si="28"/>
        <v>5.1171308522165635</v>
      </c>
      <c r="X25" s="20">
        <f t="shared" si="28"/>
        <v>5.2136804909376311</v>
      </c>
      <c r="Y25" s="20">
        <f t="shared" si="28"/>
        <v>5.3102301296586987</v>
      </c>
      <c r="Z25" s="20">
        <f t="shared" si="28"/>
        <v>5.4067797683797654</v>
      </c>
      <c r="AA25" s="20">
        <f t="shared" si="28"/>
        <v>5.503329407100833</v>
      </c>
      <c r="AB25" s="20">
        <f t="shared" si="28"/>
        <v>5.5998790458218997</v>
      </c>
      <c r="AC25" s="20">
        <f t="shared" si="28"/>
        <v>5.6964286845429681</v>
      </c>
      <c r="AD25" s="20">
        <f t="shared" si="28"/>
        <v>5.7929783232640348</v>
      </c>
      <c r="AE25" s="20">
        <f t="shared" si="28"/>
        <v>5.8895279619851015</v>
      </c>
      <c r="AF25" s="20">
        <f t="shared" si="28"/>
        <v>5.9860776007061691</v>
      </c>
      <c r="AG25" s="20">
        <f t="shared" si="28"/>
        <v>6.0826272394272358</v>
      </c>
      <c r="AH25" s="20">
        <f t="shared" si="28"/>
        <v>6.1791768781483043</v>
      </c>
      <c r="AI25" s="20">
        <f t="shared" si="28"/>
        <v>6.275726516869371</v>
      </c>
      <c r="AJ25" s="20">
        <f t="shared" si="28"/>
        <v>6.3722761555904377</v>
      </c>
      <c r="AK25" s="20">
        <f t="shared" si="28"/>
        <v>6.4688257943115053</v>
      </c>
      <c r="AL25" s="20">
        <f t="shared" si="28"/>
        <v>6.565375433032572</v>
      </c>
      <c r="AM25" s="20">
        <f t="shared" si="28"/>
        <v>6.6619250717536405</v>
      </c>
      <c r="AN25" s="20">
        <f t="shared" si="28"/>
        <v>6.7584747104747072</v>
      </c>
      <c r="AO25" s="20">
        <f t="shared" si="28"/>
        <v>6.8550243491957739</v>
      </c>
      <c r="AP25" s="20">
        <f t="shared" si="28"/>
        <v>6.9515739879168414</v>
      </c>
      <c r="AQ25" s="20">
        <f t="shared" si="28"/>
        <v>7.048123626637909</v>
      </c>
      <c r="AR25" s="20">
        <f t="shared" si="28"/>
        <v>7.1446732653589766</v>
      </c>
      <c r="AS25" s="20">
        <f t="shared" si="28"/>
        <v>7.2412229040800433</v>
      </c>
      <c r="AT25" s="20">
        <f t="shared" si="28"/>
        <v>7.33777254280111</v>
      </c>
      <c r="AU25" s="20">
        <f t="shared" si="28"/>
        <v>7.4343221815221776</v>
      </c>
      <c r="AV25" s="20">
        <f t="shared" si="28"/>
        <v>7.5308718202432452</v>
      </c>
      <c r="AW25" s="20">
        <f t="shared" si="28"/>
        <v>7.6274214589643128</v>
      </c>
      <c r="AX25" s="20">
        <f t="shared" si="28"/>
        <v>7.7239710976853795</v>
      </c>
      <c r="AY25" s="20">
        <f t="shared" si="28"/>
        <v>7.8205207364064462</v>
      </c>
      <c r="AZ25" s="20">
        <f t="shared" si="28"/>
        <v>7.9170703751275129</v>
      </c>
      <c r="BA25" s="20">
        <f t="shared" si="28"/>
        <v>8.0136200138485822</v>
      </c>
      <c r="BB25" s="20">
        <f t="shared" si="28"/>
        <v>8.1101696525696489</v>
      </c>
      <c r="BC25" s="20">
        <f t="shared" si="28"/>
        <v>8.2067192912907156</v>
      </c>
      <c r="BD25" s="20">
        <f t="shared" si="28"/>
        <v>8.3032689300117823</v>
      </c>
      <c r="BE25" s="20">
        <f t="shared" si="28"/>
        <v>8.399818568732849</v>
      </c>
      <c r="BF25" s="20">
        <f t="shared" si="28"/>
        <v>8.4963682074539175</v>
      </c>
      <c r="BG25" s="20">
        <f t="shared" si="28"/>
        <v>8.5929178461749842</v>
      </c>
      <c r="BH25" s="20">
        <f t="shared" si="28"/>
        <v>8.6894674848960527</v>
      </c>
      <c r="BI25" s="20">
        <f t="shared" si="28"/>
        <v>6.4500000000000037</v>
      </c>
      <c r="BJ25" s="20">
        <f t="shared" ref="BJ25:BR25" si="29">BJ10*(LN(($O$2/$O$6))/LN(($O$4/$O$6)))</f>
        <v>5.3643088683644367</v>
      </c>
      <c r="BK25" s="20">
        <f t="shared" si="29"/>
        <v>5.7181722801614887</v>
      </c>
      <c r="BL25" s="20">
        <f t="shared" si="29"/>
        <v>6.0761252256427634</v>
      </c>
      <c r="BM25" s="20">
        <f t="shared" si="29"/>
        <v>6.4499171217248046</v>
      </c>
      <c r="BN25" s="20">
        <f t="shared" si="29"/>
        <v>6.8361467192896281</v>
      </c>
      <c r="BO25" s="20">
        <f t="shared" si="29"/>
        <v>7.2434425054735492</v>
      </c>
      <c r="BP25" s="20">
        <f t="shared" si="29"/>
        <v>7.6784776991467352</v>
      </c>
      <c r="BQ25" s="20">
        <f t="shared" si="29"/>
        <v>8.1501566808952273</v>
      </c>
      <c r="BR25" s="20">
        <f t="shared" si="29"/>
        <v>8.6716624494811345</v>
      </c>
    </row>
    <row r="26" spans="1:70" x14ac:dyDescent="0.25">
      <c r="A26">
        <v>17</v>
      </c>
      <c r="B26" s="26">
        <v>3000</v>
      </c>
      <c r="C26" s="26">
        <v>3000</v>
      </c>
      <c r="D26" s="26">
        <v>3000</v>
      </c>
      <c r="E26" s="26">
        <v>3450</v>
      </c>
      <c r="F26" s="24">
        <f>_xlfn.WEIBULL.DIST(A26,$F$4,$F$7, TRUE)-SUM($F$8:F25)</f>
        <v>4.6001282602124993E-3</v>
      </c>
      <c r="I26" s="25">
        <f t="shared" si="4"/>
        <v>120891.37067838447</v>
      </c>
      <c r="J26" s="25">
        <f t="shared" si="5"/>
        <v>120891.37067838447</v>
      </c>
      <c r="K26" s="25">
        <f t="shared" si="6"/>
        <v>120891.37067838447</v>
      </c>
      <c r="L26" s="25">
        <f t="shared" si="7"/>
        <v>139025.07628014215</v>
      </c>
    </row>
    <row r="27" spans="1:70" x14ac:dyDescent="0.25">
      <c r="A27">
        <v>18</v>
      </c>
      <c r="B27" s="26">
        <v>3000</v>
      </c>
      <c r="C27" s="26">
        <v>3000</v>
      </c>
      <c r="D27" s="26">
        <v>3000</v>
      </c>
      <c r="E27" s="26">
        <v>3450</v>
      </c>
      <c r="F27" s="24">
        <f>_xlfn.WEIBULL.DIST(A27,$F$4,$F$7, TRUE)-SUM($F$8:F26)</f>
        <v>2.6628360129721251E-3</v>
      </c>
      <c r="I27" s="25">
        <f t="shared" si="4"/>
        <v>69979.330420907441</v>
      </c>
      <c r="J27" s="25">
        <f t="shared" si="5"/>
        <v>69979.330420907441</v>
      </c>
      <c r="K27" s="25">
        <f t="shared" si="6"/>
        <v>69979.330420907441</v>
      </c>
      <c r="L27" s="25">
        <f t="shared" si="7"/>
        <v>80476.229984043559</v>
      </c>
      <c r="N27" t="s">
        <v>165</v>
      </c>
    </row>
    <row r="28" spans="1:70" x14ac:dyDescent="0.25">
      <c r="A28">
        <v>19</v>
      </c>
      <c r="B28" s="26">
        <v>3000</v>
      </c>
      <c r="C28" s="26">
        <v>3000</v>
      </c>
      <c r="D28" s="26">
        <v>3000</v>
      </c>
      <c r="E28" s="26">
        <v>3450</v>
      </c>
      <c r="F28" s="24">
        <f>_xlfn.WEIBULL.DIST(A28,$F$4,$F$7, TRUE)-SUM($F$8:F27)</f>
        <v>1.4826153114065876E-3</v>
      </c>
      <c r="I28" s="25">
        <f t="shared" si="4"/>
        <v>38963.130383765121</v>
      </c>
      <c r="J28" s="25">
        <f t="shared" si="5"/>
        <v>38963.130383765121</v>
      </c>
      <c r="K28" s="25">
        <f t="shared" si="6"/>
        <v>38963.130383765121</v>
      </c>
      <c r="L28" s="25">
        <f t="shared" si="7"/>
        <v>44807.599941329892</v>
      </c>
      <c r="N28" t="s">
        <v>159</v>
      </c>
      <c r="O28">
        <v>0.7</v>
      </c>
      <c r="P28">
        <v>0.8</v>
      </c>
      <c r="Q28">
        <v>0.9</v>
      </c>
      <c r="R28">
        <v>1</v>
      </c>
      <c r="S28">
        <v>1.1000000000000001</v>
      </c>
      <c r="T28">
        <v>1.2</v>
      </c>
      <c r="U28">
        <v>1.3</v>
      </c>
      <c r="V28">
        <v>1.4</v>
      </c>
      <c r="W28">
        <v>1.5</v>
      </c>
    </row>
    <row r="29" spans="1:70" x14ac:dyDescent="0.25">
      <c r="A29">
        <v>20</v>
      </c>
      <c r="B29" s="26">
        <v>3000</v>
      </c>
      <c r="C29" s="26">
        <v>3000</v>
      </c>
      <c r="D29" s="26">
        <v>3000</v>
      </c>
      <c r="E29" s="26">
        <v>3450</v>
      </c>
      <c r="F29" s="24">
        <f>_xlfn.WEIBULL.DIST(A29,$F$4,$F$7, TRUE)-SUM($F$8:F28)</f>
        <v>7.9427637168394405E-4</v>
      </c>
      <c r="I29" s="25">
        <f t="shared" si="4"/>
        <v>20873.583047854048</v>
      </c>
      <c r="J29" s="25">
        <f t="shared" si="5"/>
        <v>20873.583047854048</v>
      </c>
      <c r="K29" s="25">
        <f t="shared" si="6"/>
        <v>20873.583047854048</v>
      </c>
      <c r="L29" s="25">
        <f t="shared" si="7"/>
        <v>24004.620505032159</v>
      </c>
      <c r="N29" t="s">
        <v>165</v>
      </c>
      <c r="O29">
        <v>5.5560113320174844</v>
      </c>
      <c r="P29">
        <v>5.9225206390272866</v>
      </c>
      <c r="Q29">
        <v>6.2932656259820323</v>
      </c>
      <c r="R29">
        <v>6.6804155946752655</v>
      </c>
      <c r="S29">
        <v>7.0804477467174332</v>
      </c>
      <c r="T29">
        <v>7.5022989225261822</v>
      </c>
      <c r="U29">
        <v>7.9528808195025205</v>
      </c>
      <c r="V29">
        <v>8.4414160310232766</v>
      </c>
      <c r="W29">
        <v>8.9815586721496121</v>
      </c>
    </row>
    <row r="30" spans="1:70" x14ac:dyDescent="0.25">
      <c r="A30">
        <v>21</v>
      </c>
      <c r="B30" s="26">
        <v>3000</v>
      </c>
      <c r="C30" s="26">
        <v>3000</v>
      </c>
      <c r="D30" s="26">
        <v>0</v>
      </c>
      <c r="E30" s="26">
        <v>3450</v>
      </c>
      <c r="F30" s="24">
        <f>_xlfn.WEIBULL.DIST(A30,$F$4,$F$7, TRUE)-SUM($F$8:F29)</f>
        <v>4.0954437407425548E-4</v>
      </c>
      <c r="I30" s="25">
        <f t="shared" si="4"/>
        <v>10762.826150671433</v>
      </c>
      <c r="J30" s="25">
        <f t="shared" si="5"/>
        <v>10762.826150671433</v>
      </c>
      <c r="K30" s="25">
        <f t="shared" si="6"/>
        <v>5381.4130753357167</v>
      </c>
      <c r="L30" s="25">
        <f t="shared" si="7"/>
        <v>12377.250073272149</v>
      </c>
      <c r="N30" t="s">
        <v>46</v>
      </c>
      <c r="O30" s="25">
        <f>BJ20</f>
        <v>5441494.1941428268</v>
      </c>
      <c r="P30" s="25">
        <f t="shared" ref="P30:V30" si="30">BK20</f>
        <v>6216841.9761917777</v>
      </c>
      <c r="Q30" s="25">
        <f t="shared" si="30"/>
        <v>6989419.1246520244</v>
      </c>
      <c r="R30" s="25">
        <f t="shared" si="30"/>
        <v>7773301.8570844941</v>
      </c>
      <c r="S30" s="25">
        <f t="shared" si="30"/>
        <v>8550528.017298406</v>
      </c>
      <c r="T30" s="25">
        <f t="shared" si="30"/>
        <v>9327712.6889758091</v>
      </c>
      <c r="U30" s="25">
        <f t="shared" si="30"/>
        <v>10104835.518017409</v>
      </c>
      <c r="V30" s="25">
        <f t="shared" si="30"/>
        <v>10881841.004206866</v>
      </c>
      <c r="W30" s="25">
        <f>BR20</f>
        <v>11658602.397271762</v>
      </c>
    </row>
    <row r="31" spans="1:70" x14ac:dyDescent="0.25">
      <c r="A31">
        <v>22</v>
      </c>
      <c r="B31" s="26">
        <v>3000</v>
      </c>
      <c r="C31" s="26">
        <v>3000</v>
      </c>
      <c r="D31" s="26">
        <v>0</v>
      </c>
      <c r="E31" s="26">
        <v>3450</v>
      </c>
      <c r="F31" s="24">
        <f>_xlfn.WEIBULL.DIST(A31,$F$4,$F$7, TRUE)-SUM($F$8:F30)</f>
        <v>2.0329435220323155E-4</v>
      </c>
      <c r="I31" s="25">
        <f t="shared" si="4"/>
        <v>5342.5755759009253</v>
      </c>
      <c r="J31" s="25">
        <f t="shared" si="5"/>
        <v>5342.5755759009253</v>
      </c>
      <c r="K31" s="25">
        <f t="shared" si="6"/>
        <v>0</v>
      </c>
      <c r="L31" s="25">
        <f t="shared" si="7"/>
        <v>6143.961912286064</v>
      </c>
      <c r="N31" t="s">
        <v>167</v>
      </c>
      <c r="O31">
        <v>5.3643088683644367</v>
      </c>
      <c r="P31">
        <v>5.7181722801614887</v>
      </c>
      <c r="Q31">
        <v>6.0761252256427634</v>
      </c>
      <c r="R31">
        <v>6.4499171217248046</v>
      </c>
      <c r="S31">
        <v>6.8361467192896281</v>
      </c>
      <c r="T31">
        <v>7.2434425054735492</v>
      </c>
      <c r="U31">
        <v>7.6784776991467352</v>
      </c>
      <c r="V31">
        <v>8.1501566808952273</v>
      </c>
      <c r="W31">
        <v>8.6716624494811345</v>
      </c>
    </row>
    <row r="32" spans="1:70" x14ac:dyDescent="0.25">
      <c r="A32">
        <v>23</v>
      </c>
      <c r="B32" s="26">
        <v>3000</v>
      </c>
      <c r="C32" s="26">
        <v>3000</v>
      </c>
      <c r="D32" s="26">
        <v>0</v>
      </c>
      <c r="E32" s="26">
        <v>0</v>
      </c>
      <c r="F32" s="24">
        <f>_xlfn.WEIBULL.DIST(A32,$F$4,$F$7, TRUE)-SUM($F$8:F31)</f>
        <v>9.7171449774280383E-5</v>
      </c>
      <c r="I32" s="25">
        <f t="shared" si="4"/>
        <v>2553.6657000680884</v>
      </c>
      <c r="J32" s="25">
        <f t="shared" si="5"/>
        <v>2553.6657000680884</v>
      </c>
      <c r="K32" s="25">
        <f t="shared" si="6"/>
        <v>0</v>
      </c>
      <c r="L32" s="25">
        <f t="shared" si="7"/>
        <v>1468.3577775391509</v>
      </c>
    </row>
    <row r="33" spans="1:22" x14ac:dyDescent="0.25">
      <c r="A33">
        <v>24</v>
      </c>
      <c r="B33" s="26">
        <v>3000</v>
      </c>
      <c r="C33" s="26">
        <v>3000</v>
      </c>
      <c r="D33" s="26">
        <v>0</v>
      </c>
      <c r="E33" s="26">
        <v>0</v>
      </c>
      <c r="F33" s="24">
        <f>_xlfn.WEIBULL.DIST(A33,$F$4,$F$7, TRUE)-SUM($F$8:F32)</f>
        <v>4.4732459150265136E-5</v>
      </c>
      <c r="I33" s="25">
        <f t="shared" si="4"/>
        <v>1175.5690264689679</v>
      </c>
      <c r="J33" s="25">
        <f t="shared" si="5"/>
        <v>1175.5690264689679</v>
      </c>
      <c r="K33" s="25">
        <f t="shared" si="6"/>
        <v>0</v>
      </c>
      <c r="L33" s="25">
        <f t="shared" si="7"/>
        <v>0</v>
      </c>
    </row>
    <row r="34" spans="1:22" x14ac:dyDescent="0.25">
      <c r="A34">
        <v>25</v>
      </c>
      <c r="B34" s="26">
        <v>3000</v>
      </c>
      <c r="C34" s="26">
        <v>3000</v>
      </c>
      <c r="D34" s="26">
        <v>0</v>
      </c>
      <c r="E34" s="26">
        <v>0</v>
      </c>
      <c r="F34" s="24">
        <f>_xlfn.WEIBULL.DIST(A34,$F$4,$F$7, TRUE)-SUM($F$8:F33)</f>
        <v>1.9835769450748941E-5</v>
      </c>
      <c r="I34" s="25">
        <f t="shared" si="4"/>
        <v>521.28402116568213</v>
      </c>
      <c r="J34" s="25">
        <f t="shared" si="5"/>
        <v>521.28402116568213</v>
      </c>
      <c r="K34" s="25">
        <f t="shared" si="6"/>
        <v>0</v>
      </c>
      <c r="L34" s="25">
        <f t="shared" si="7"/>
        <v>0</v>
      </c>
    </row>
    <row r="35" spans="1:22" x14ac:dyDescent="0.25">
      <c r="A35">
        <v>26</v>
      </c>
      <c r="B35" s="26">
        <v>0</v>
      </c>
      <c r="C35" s="26">
        <v>0</v>
      </c>
      <c r="D35" s="26">
        <v>0</v>
      </c>
      <c r="E35" s="26">
        <v>0</v>
      </c>
      <c r="F35" s="24">
        <f>_xlfn.WEIBULL.DIST(A35,$F$4,$F$7, TRUE)-SUM($F$8:F34)</f>
        <v>8.4738423209440583E-6</v>
      </c>
      <c r="I35" s="25">
        <f t="shared" si="4"/>
        <v>111.34628809720493</v>
      </c>
      <c r="J35" s="25">
        <f t="shared" si="5"/>
        <v>111.34628809720493</v>
      </c>
      <c r="K35" s="25">
        <f t="shared" si="6"/>
        <v>0</v>
      </c>
      <c r="L35" s="25">
        <f t="shared" si="7"/>
        <v>0</v>
      </c>
    </row>
    <row r="36" spans="1:22" x14ac:dyDescent="0.25">
      <c r="A36">
        <v>27</v>
      </c>
      <c r="B36" s="26">
        <v>0</v>
      </c>
      <c r="C36" s="26">
        <v>0</v>
      </c>
      <c r="D36" s="26">
        <v>0</v>
      </c>
      <c r="E36" s="26">
        <v>0</v>
      </c>
      <c r="F36" s="24">
        <f>_xlfn.WEIBULL.DIST(A36,$F$4,$F$7, TRUE)-SUM($F$8:F35)</f>
        <v>3.4879667711873452E-6</v>
      </c>
      <c r="I36" s="25">
        <f t="shared" si="4"/>
        <v>0</v>
      </c>
      <c r="J36" s="25">
        <f t="shared" si="5"/>
        <v>0</v>
      </c>
      <c r="K36" s="25">
        <f t="shared" si="6"/>
        <v>0</v>
      </c>
      <c r="L36" s="25">
        <f t="shared" si="7"/>
        <v>0</v>
      </c>
    </row>
    <row r="37" spans="1:22" x14ac:dyDescent="0.25">
      <c r="A37">
        <v>28</v>
      </c>
      <c r="B37" s="26">
        <v>0</v>
      </c>
      <c r="C37" s="26">
        <v>0</v>
      </c>
      <c r="D37" s="26">
        <v>0</v>
      </c>
      <c r="E37" s="26">
        <v>0</v>
      </c>
      <c r="F37" s="24">
        <f>_xlfn.WEIBULL.DIST(A37,$F$4,$F$7, TRUE)-SUM($F$8:F36)</f>
        <v>1.3834845666860218E-6</v>
      </c>
      <c r="I37" s="25">
        <f t="shared" si="4"/>
        <v>0</v>
      </c>
      <c r="J37" s="25">
        <f t="shared" si="5"/>
        <v>0</v>
      </c>
      <c r="K37" s="25">
        <f t="shared" si="6"/>
        <v>0</v>
      </c>
      <c r="L37" s="25">
        <f t="shared" si="7"/>
        <v>0</v>
      </c>
    </row>
    <row r="38" spans="1:22" x14ac:dyDescent="0.25">
      <c r="A38">
        <v>29</v>
      </c>
      <c r="B38" s="26">
        <v>0</v>
      </c>
      <c r="C38" s="26">
        <v>0</v>
      </c>
      <c r="D38" s="26">
        <v>0</v>
      </c>
      <c r="E38" s="26">
        <v>0</v>
      </c>
      <c r="F38" s="24">
        <f>_xlfn.WEIBULL.DIST(A38,$F$4,$F$7, TRUE)-SUM($F$8:F37)</f>
        <v>5.2884742007819341E-7</v>
      </c>
      <c r="I38" s="25">
        <f t="shared" si="4"/>
        <v>0</v>
      </c>
      <c r="J38" s="25">
        <f t="shared" si="5"/>
        <v>0</v>
      </c>
      <c r="K38" s="25">
        <f t="shared" si="6"/>
        <v>0</v>
      </c>
      <c r="L38" s="25">
        <f t="shared" si="7"/>
        <v>0</v>
      </c>
    </row>
    <row r="39" spans="1:22" x14ac:dyDescent="0.25">
      <c r="A39">
        <v>30</v>
      </c>
      <c r="B39" s="26">
        <v>0</v>
      </c>
      <c r="C39" s="26">
        <v>0</v>
      </c>
      <c r="D39" s="26">
        <v>0</v>
      </c>
      <c r="E39" s="26">
        <v>0</v>
      </c>
      <c r="F39" s="24">
        <f>_xlfn.WEIBULL.DIST(A39,$F$4,$F$7, TRUE)-SUM($F$8:F38)</f>
        <v>1.9484086266619016E-7</v>
      </c>
      <c r="I39" s="25">
        <f t="shared" si="4"/>
        <v>0</v>
      </c>
      <c r="J39" s="25">
        <f t="shared" si="5"/>
        <v>0</v>
      </c>
      <c r="K39" s="25">
        <f t="shared" si="6"/>
        <v>0</v>
      </c>
      <c r="L39" s="25">
        <f t="shared" si="7"/>
        <v>0</v>
      </c>
    </row>
    <row r="42" spans="1:22" x14ac:dyDescent="0.25">
      <c r="B42" s="36" t="s">
        <v>154</v>
      </c>
      <c r="C42" s="36"/>
      <c r="D42" s="36"/>
      <c r="E42" s="36"/>
      <c r="F42" s="36"/>
      <c r="G42" s="36"/>
      <c r="H42" s="36"/>
      <c r="I42" s="36"/>
      <c r="J42" s="36"/>
      <c r="K42" s="36"/>
      <c r="L42" s="36"/>
      <c r="M42" s="36"/>
      <c r="N42" s="36"/>
      <c r="O42" s="36"/>
      <c r="P42" s="36"/>
      <c r="Q42" s="36"/>
      <c r="R42" s="36"/>
      <c r="S42" s="36"/>
      <c r="T42" s="36"/>
      <c r="U42" s="36"/>
      <c r="V42" s="36"/>
    </row>
    <row r="43" spans="1:22" x14ac:dyDescent="0.25">
      <c r="B43" s="27" t="s">
        <v>155</v>
      </c>
    </row>
    <row r="45" spans="1:22" x14ac:dyDescent="0.25">
      <c r="B45" s="27" t="s">
        <v>156</v>
      </c>
    </row>
  </sheetData>
  <hyperlinks>
    <hyperlink ref="A1" r:id="rId1" xr:uid="{99808384-034D-40C3-9404-6972CFCB11B9}"/>
    <hyperlink ref="A2" r:id="rId2" xr:uid="{02B5D2BF-0A60-41A8-8EB9-EFD400FE3873}"/>
    <hyperlink ref="B43" r:id="rId3" xr:uid="{FFF257AB-34EE-4654-BE90-0227CE4679AA}"/>
    <hyperlink ref="B45" r:id="rId4" xr:uid="{FD65C856-A87A-481E-95AF-3C952F6C7AAB}"/>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D7307-8F1F-44E0-AB84-BD094CBEABEC}">
  <dimension ref="B2:E11"/>
  <sheetViews>
    <sheetView workbookViewId="0">
      <selection activeCell="G10" sqref="G10"/>
    </sheetView>
  </sheetViews>
  <sheetFormatPr defaultRowHeight="15" x14ac:dyDescent="0.25"/>
  <cols>
    <col min="4" max="4" width="11.28515625" bestFit="1" customWidth="1"/>
  </cols>
  <sheetData>
    <row r="2" spans="2:5" ht="60" x14ac:dyDescent="0.25">
      <c r="B2" s="40" t="s">
        <v>8</v>
      </c>
      <c r="C2" s="41" t="s">
        <v>2</v>
      </c>
      <c r="D2" s="40" t="s">
        <v>161</v>
      </c>
    </row>
    <row r="3" spans="2:5" x14ac:dyDescent="0.25">
      <c r="B3" s="8">
        <v>0.7</v>
      </c>
      <c r="C3" s="38">
        <v>64.5</v>
      </c>
      <c r="D3" s="37">
        <v>1813831.398047609</v>
      </c>
      <c r="E3" s="25"/>
    </row>
    <row r="4" spans="2:5" x14ac:dyDescent="0.25">
      <c r="B4" s="8">
        <v>0.8</v>
      </c>
      <c r="C4" s="38">
        <v>57.999999999999993</v>
      </c>
      <c r="D4" s="37">
        <v>2072280.6587305926</v>
      </c>
      <c r="E4" s="25"/>
    </row>
    <row r="5" spans="2:5" x14ac:dyDescent="0.25">
      <c r="B5" s="8">
        <v>0.9</v>
      </c>
      <c r="C5" s="38">
        <v>53.5</v>
      </c>
      <c r="D5" s="37">
        <v>2329806.374884008</v>
      </c>
      <c r="E5" s="25"/>
    </row>
    <row r="6" spans="2:5" x14ac:dyDescent="0.25">
      <c r="B6" s="8">
        <v>1</v>
      </c>
      <c r="C6" s="38">
        <v>50</v>
      </c>
      <c r="D6" s="37">
        <v>2591100.6190281645</v>
      </c>
      <c r="E6" s="25"/>
    </row>
    <row r="7" spans="2:5" x14ac:dyDescent="0.25">
      <c r="B7" s="8">
        <v>1.1000000000000001</v>
      </c>
      <c r="C7" s="38">
        <v>47</v>
      </c>
      <c r="D7" s="37">
        <v>2850176.0057661352</v>
      </c>
      <c r="E7" s="25"/>
    </row>
    <row r="8" spans="2:5" x14ac:dyDescent="0.25">
      <c r="B8" s="8">
        <v>1.2</v>
      </c>
      <c r="C8" s="38">
        <v>44.5</v>
      </c>
      <c r="D8" s="37">
        <v>3109237.5629919362</v>
      </c>
      <c r="E8" s="25"/>
    </row>
    <row r="9" spans="2:5" x14ac:dyDescent="0.25">
      <c r="B9" s="8">
        <v>1.3</v>
      </c>
      <c r="C9" s="38">
        <v>42.5</v>
      </c>
      <c r="D9" s="37">
        <v>3368278.5060058031</v>
      </c>
      <c r="E9" s="25"/>
    </row>
    <row r="10" spans="2:5" x14ac:dyDescent="0.25">
      <c r="B10" s="8">
        <v>1.4</v>
      </c>
      <c r="C10" s="38">
        <v>40.5</v>
      </c>
      <c r="D10" s="37">
        <v>3627280.3347356222</v>
      </c>
      <c r="E10" s="25"/>
    </row>
    <row r="11" spans="2:5" x14ac:dyDescent="0.25">
      <c r="B11" s="8">
        <v>1.5</v>
      </c>
      <c r="C11" s="38">
        <v>39.5</v>
      </c>
      <c r="D11" s="37">
        <v>3886200.7990905871</v>
      </c>
      <c r="E11" s="25"/>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396D0-70BB-40C4-A10E-6BA5BC51A439}">
  <dimension ref="A1:J41"/>
  <sheetViews>
    <sheetView workbookViewId="0">
      <selection activeCell="E9" sqref="E9"/>
    </sheetView>
  </sheetViews>
  <sheetFormatPr defaultRowHeight="15" x14ac:dyDescent="0.25"/>
  <cols>
    <col min="1" max="1" width="13.28515625" customWidth="1"/>
    <col min="4" max="4" width="11.42578125" customWidth="1"/>
    <col min="5" max="5" width="12.7109375" customWidth="1"/>
  </cols>
  <sheetData>
    <row r="1" spans="1:10" x14ac:dyDescent="0.25">
      <c r="A1" s="27" t="s">
        <v>101</v>
      </c>
    </row>
    <row r="3" spans="1:10" x14ac:dyDescent="0.25">
      <c r="A3" t="s">
        <v>97</v>
      </c>
      <c r="B3">
        <v>6</v>
      </c>
      <c r="E3">
        <f>365*24</f>
        <v>8760</v>
      </c>
    </row>
    <row r="5" spans="1:10" x14ac:dyDescent="0.25">
      <c r="A5" t="s">
        <v>98</v>
      </c>
      <c r="B5">
        <v>2</v>
      </c>
      <c r="E5" s="25">
        <f>SUM(E8:E38)</f>
        <v>5602162.3090411481</v>
      </c>
    </row>
    <row r="6" spans="1:10" x14ac:dyDescent="0.25">
      <c r="A6" t="s">
        <v>99</v>
      </c>
      <c r="B6">
        <v>5.6</v>
      </c>
      <c r="D6" t="s">
        <v>100</v>
      </c>
      <c r="E6" t="s">
        <v>102</v>
      </c>
    </row>
    <row r="7" spans="1:10" x14ac:dyDescent="0.25">
      <c r="J7">
        <v>1.2250000000000001</v>
      </c>
    </row>
    <row r="8" spans="1:10" x14ac:dyDescent="0.25">
      <c r="A8">
        <v>0</v>
      </c>
      <c r="B8">
        <f>_xlfn.WEIBULL.DIST(A8,$B$5,$B$6, TRUE)-B7</f>
        <v>0</v>
      </c>
      <c r="D8" s="26">
        <v>0</v>
      </c>
      <c r="E8" s="25">
        <f>B8*$E$3*(D8+D7)/2</f>
        <v>0</v>
      </c>
      <c r="F8">
        <f>(B8+B7)/2*$E$3*(D8+D7)/2</f>
        <v>0</v>
      </c>
      <c r="I8" s="25">
        <v>4391093</v>
      </c>
      <c r="J8" s="25">
        <f>I8*J7</f>
        <v>5379088.9250000007</v>
      </c>
    </row>
    <row r="9" spans="1:10" x14ac:dyDescent="0.25">
      <c r="A9">
        <v>1</v>
      </c>
      <c r="B9">
        <f>_xlfn.WEIBULL.DIST(A9,$B$5,$B$6, TRUE)-SUM($B$8:B8)</f>
        <v>3.1384701897028792E-2</v>
      </c>
      <c r="D9" s="26">
        <v>0</v>
      </c>
      <c r="E9" s="25">
        <f t="shared" ref="E9:E38" si="0">B9*$E$3*(D9+D8)/2</f>
        <v>0</v>
      </c>
    </row>
    <row r="10" spans="1:10" x14ac:dyDescent="0.25">
      <c r="A10">
        <v>2</v>
      </c>
      <c r="B10">
        <f>_xlfn.WEIBULL.DIST(A10,$B$5,$B$6, TRUE)-SUM($B$8:B9)</f>
        <v>8.8366794052410907E-2</v>
      </c>
      <c r="D10" s="26">
        <v>0</v>
      </c>
      <c r="E10" s="25">
        <f t="shared" si="0"/>
        <v>0</v>
      </c>
    </row>
    <row r="11" spans="1:10" x14ac:dyDescent="0.25">
      <c r="A11">
        <v>3</v>
      </c>
      <c r="B11">
        <f>_xlfn.WEIBULL.DIST(A11,$B$5,$B$6, TRUE)-SUM($B$8:B10)</f>
        <v>0.12972911689147201</v>
      </c>
      <c r="D11" s="26">
        <v>29</v>
      </c>
      <c r="E11" s="25">
        <f>B11*$E$3*(D11+D10)/2</f>
        <v>16478.192427554775</v>
      </c>
    </row>
    <row r="12" spans="1:10" x14ac:dyDescent="0.25">
      <c r="A12">
        <v>4</v>
      </c>
      <c r="B12">
        <f>_xlfn.WEIBULL.DIST(A12,$B$5,$B$6, TRUE)-SUM($B$8:B11)</f>
        <v>0.15014634596068377</v>
      </c>
      <c r="D12" s="26">
        <v>171</v>
      </c>
      <c r="E12" s="25">
        <f t="shared" si="0"/>
        <v>131528.19906155899</v>
      </c>
    </row>
    <row r="13" spans="1:10" x14ac:dyDescent="0.25">
      <c r="A13">
        <v>5</v>
      </c>
      <c r="B13">
        <f>_xlfn.WEIBULL.DIST(A13,$B$5,$B$6, TRUE)-SUM($B$8:B12)</f>
        <v>0.14978143425133994</v>
      </c>
      <c r="D13" s="26">
        <v>389</v>
      </c>
      <c r="E13" s="25">
        <f t="shared" si="0"/>
        <v>367383.90193168662</v>
      </c>
    </row>
    <row r="14" spans="1:10" x14ac:dyDescent="0.25">
      <c r="A14">
        <v>6</v>
      </c>
      <c r="B14">
        <f>_xlfn.WEIBULL.DIST(A14,$B$5,$B$6, TRUE)-SUM($B$8:B13)</f>
        <v>0.13330798024549995</v>
      </c>
      <c r="D14" s="26">
        <v>703</v>
      </c>
      <c r="E14" s="25">
        <f t="shared" si="0"/>
        <v>637606.73719501647</v>
      </c>
    </row>
    <row r="15" spans="1:10" x14ac:dyDescent="0.25">
      <c r="A15">
        <v>7</v>
      </c>
      <c r="B15">
        <f>_xlfn.WEIBULL.DIST(A15,$B$5,$B$6, TRUE)-SUM($B$8:B14)</f>
        <v>0.10767223955046679</v>
      </c>
      <c r="D15" s="26">
        <v>1139</v>
      </c>
      <c r="E15" s="25">
        <f t="shared" si="0"/>
        <v>868695.321803584</v>
      </c>
    </row>
    <row r="16" spans="1:10" x14ac:dyDescent="0.25">
      <c r="A16">
        <v>8</v>
      </c>
      <c r="B16">
        <f>_xlfn.WEIBULL.DIST(A16,$B$5,$B$6, TRUE)-SUM($B$8:B15)</f>
        <v>7.9688778846038311E-2</v>
      </c>
      <c r="D16" s="26">
        <v>1682</v>
      </c>
      <c r="E16" s="25">
        <f t="shared" si="0"/>
        <v>984632.95764607238</v>
      </c>
    </row>
    <row r="17" spans="1:5" x14ac:dyDescent="0.25">
      <c r="A17">
        <v>9</v>
      </c>
      <c r="B17">
        <f>_xlfn.WEIBULL.DIST(A17,$B$5,$B$6, TRUE)-SUM($B$8:B16)</f>
        <v>5.4368647341524579E-2</v>
      </c>
      <c r="D17" s="26">
        <v>2205</v>
      </c>
      <c r="E17" s="25">
        <f t="shared" si="0"/>
        <v>925629.48310829641</v>
      </c>
    </row>
    <row r="18" spans="1:5" x14ac:dyDescent="0.25">
      <c r="A18">
        <v>10</v>
      </c>
      <c r="B18">
        <f>_xlfn.WEIBULL.DIST(A18,$B$5,$B$6, TRUE)-SUM($B$8:B17)</f>
        <v>3.433164460997884E-2</v>
      </c>
      <c r="D18" s="26">
        <v>2541</v>
      </c>
      <c r="E18" s="25">
        <f t="shared" si="0"/>
        <v>713668.37569704291</v>
      </c>
    </row>
    <row r="19" spans="1:5" x14ac:dyDescent="0.25">
      <c r="A19">
        <v>11</v>
      </c>
      <c r="B19">
        <f>_xlfn.WEIBULL.DIST(A19,$B$5,$B$6, TRUE)-SUM($B$8:B18)</f>
        <v>2.0120968629184222E-2</v>
      </c>
      <c r="D19" s="26">
        <v>2669</v>
      </c>
      <c r="E19" s="25">
        <f t="shared" si="0"/>
        <v>459156.47992425808</v>
      </c>
    </row>
    <row r="20" spans="1:5" x14ac:dyDescent="0.25">
      <c r="A20">
        <v>12</v>
      </c>
      <c r="B20">
        <f>_xlfn.WEIBULL.DIST(A20,$B$5,$B$6, TRUE)-SUM($B$8:B19)</f>
        <v>1.0967120342886161E-2</v>
      </c>
      <c r="D20" s="26">
        <v>2697</v>
      </c>
      <c r="E20" s="25">
        <f t="shared" si="0"/>
        <v>257761.10678848089</v>
      </c>
    </row>
    <row r="21" spans="1:5" x14ac:dyDescent="0.25">
      <c r="A21">
        <v>13</v>
      </c>
      <c r="B21">
        <f>_xlfn.WEIBULL.DIST(A21,$B$5,$B$6, TRUE)-SUM($B$8:B20)</f>
        <v>5.5678295804951761E-3</v>
      </c>
      <c r="D21" s="26">
        <v>2700</v>
      </c>
      <c r="E21" s="25">
        <f t="shared" si="0"/>
        <v>131617.14395718419</v>
      </c>
    </row>
    <row r="22" spans="1:5" x14ac:dyDescent="0.25">
      <c r="A22">
        <v>14</v>
      </c>
      <c r="B22">
        <f>_xlfn.WEIBULL.DIST(A22,$B$5,$B$6, TRUE)-SUM($B$8:B21)</f>
        <v>2.6359436647628298E-3</v>
      </c>
      <c r="D22" s="26">
        <v>2700</v>
      </c>
      <c r="E22" s="25">
        <f t="shared" si="0"/>
        <v>62345.339558970445</v>
      </c>
    </row>
    <row r="23" spans="1:5" x14ac:dyDescent="0.25">
      <c r="A23">
        <v>15</v>
      </c>
      <c r="B23">
        <f>_xlfn.WEIBULL.DIST(A23,$B$5,$B$6, TRUE)-SUM($B$8:B22)</f>
        <v>1.1647731162514052E-3</v>
      </c>
      <c r="D23" s="26">
        <v>2700</v>
      </c>
      <c r="E23" s="25">
        <f t="shared" si="0"/>
        <v>27549.213745578236</v>
      </c>
    </row>
    <row r="24" spans="1:5" x14ac:dyDescent="0.25">
      <c r="A24">
        <v>16</v>
      </c>
      <c r="B24">
        <f>_xlfn.WEIBULL.DIST(A24,$B$5,$B$6, TRUE)-SUM($B$8:B23)</f>
        <v>4.8075053109974952E-4</v>
      </c>
      <c r="D24" s="26">
        <v>2700</v>
      </c>
      <c r="E24" s="25">
        <f t="shared" si="0"/>
        <v>11370.711561571276</v>
      </c>
    </row>
    <row r="25" spans="1:5" x14ac:dyDescent="0.25">
      <c r="A25">
        <v>17</v>
      </c>
      <c r="B25">
        <f>_xlfn.WEIBULL.DIST(A25,$B$5,$B$6, TRUE)-SUM($B$8:B24)</f>
        <v>1.8545121363156003E-4</v>
      </c>
      <c r="D25" s="26">
        <v>2700</v>
      </c>
      <c r="E25" s="25">
        <f t="shared" si="0"/>
        <v>4386.2921048136577</v>
      </c>
    </row>
    <row r="26" spans="1:5" x14ac:dyDescent="0.25">
      <c r="A26">
        <v>18</v>
      </c>
      <c r="B26">
        <f>_xlfn.WEIBULL.DIST(A26,$B$5,$B$6, TRUE)-SUM($B$8:B25)</f>
        <v>6.6893433070980279E-5</v>
      </c>
      <c r="D26" s="26">
        <v>2700</v>
      </c>
      <c r="E26" s="25">
        <f t="shared" si="0"/>
        <v>1582.1634789948255</v>
      </c>
    </row>
    <row r="27" spans="1:5" x14ac:dyDescent="0.25">
      <c r="A27">
        <v>19</v>
      </c>
      <c r="B27">
        <f>_xlfn.WEIBULL.DIST(A27,$B$5,$B$6, TRUE)-SUM($B$8:B26)</f>
        <v>2.257137298489198E-5</v>
      </c>
      <c r="D27" s="26">
        <v>2700</v>
      </c>
      <c r="E27" s="25">
        <f t="shared" si="0"/>
        <v>533.85811383866508</v>
      </c>
    </row>
    <row r="28" spans="1:5" x14ac:dyDescent="0.25">
      <c r="A28">
        <v>20</v>
      </c>
      <c r="B28">
        <f>_xlfn.WEIBULL.DIST(A28,$B$5,$B$6, TRUE)-SUM($B$8:B27)</f>
        <v>7.1269188269829087E-6</v>
      </c>
      <c r="D28" s="26">
        <v>2700</v>
      </c>
      <c r="E28" s="25">
        <f t="shared" si="0"/>
        <v>168.56588409579976</v>
      </c>
    </row>
    <row r="29" spans="1:5" x14ac:dyDescent="0.25">
      <c r="A29">
        <v>21</v>
      </c>
      <c r="B29">
        <f>_xlfn.WEIBULL.DIST(A29,$B$5,$B$6, TRUE)-SUM($B$8:B28)</f>
        <v>2.1064014212868187E-6</v>
      </c>
      <c r="D29" s="26">
        <v>2700</v>
      </c>
      <c r="E29" s="25">
        <f t="shared" si="0"/>
        <v>49.820606416275837</v>
      </c>
    </row>
    <row r="30" spans="1:5" x14ac:dyDescent="0.25">
      <c r="A30">
        <v>22</v>
      </c>
      <c r="B30">
        <f>_xlfn.WEIBULL.DIST(A30,$B$5,$B$6, TRUE)-SUM($B$8:B29)</f>
        <v>5.8288635018666213E-7</v>
      </c>
      <c r="D30" s="26">
        <v>2700</v>
      </c>
      <c r="E30" s="25">
        <f t="shared" si="0"/>
        <v>13.786427954614933</v>
      </c>
    </row>
    <row r="31" spans="1:5" x14ac:dyDescent="0.25">
      <c r="A31">
        <v>23</v>
      </c>
      <c r="B31">
        <f>_xlfn.WEIBULL.DIST(A31,$B$5,$B$6, TRUE)-SUM($B$8:B30)</f>
        <v>1.510508130797561E-7</v>
      </c>
      <c r="D31" s="26">
        <v>2700</v>
      </c>
      <c r="E31" s="25">
        <f t="shared" si="0"/>
        <v>3.5726538309623912</v>
      </c>
    </row>
    <row r="32" spans="1:5" x14ac:dyDescent="0.25">
      <c r="A32">
        <v>24</v>
      </c>
      <c r="B32">
        <f>_xlfn.WEIBULL.DIST(A32,$B$5,$B$6, TRUE)-SUM($B$8:B31)</f>
        <v>3.6663960867322487E-8</v>
      </c>
      <c r="D32" s="26">
        <v>2700</v>
      </c>
      <c r="E32" s="25">
        <f t="shared" si="0"/>
        <v>0.86717600243391146</v>
      </c>
    </row>
    <row r="33" spans="1:6" x14ac:dyDescent="0.25">
      <c r="A33">
        <v>25</v>
      </c>
      <c r="B33">
        <f>_xlfn.WEIBULL.DIST(A33,$B$5,$B$6, TRUE)-SUM($B$8:B32)</f>
        <v>8.3368741909950472E-9</v>
      </c>
      <c r="D33" s="26">
        <v>2700</v>
      </c>
      <c r="E33" s="25">
        <f t="shared" si="0"/>
        <v>0.19718374836541486</v>
      </c>
    </row>
    <row r="34" spans="1:6" x14ac:dyDescent="0.25">
      <c r="A34">
        <v>26</v>
      </c>
      <c r="B34">
        <f>_xlfn.WEIBULL.DIST(A34,$B$5,$B$6, TRUE)-SUM($B$8:B33)</f>
        <v>1.7761371262636771E-9</v>
      </c>
      <c r="D34" s="26">
        <v>0</v>
      </c>
      <c r="E34" s="25">
        <f t="shared" si="0"/>
        <v>2.1004597655194246E-2</v>
      </c>
    </row>
    <row r="35" spans="1:6" x14ac:dyDescent="0.25">
      <c r="A35">
        <v>27</v>
      </c>
      <c r="B35">
        <f>_xlfn.WEIBULL.DIST(A35,$B$5,$B$6, TRUE)-SUM($B$8:B34)</f>
        <v>3.5457936586880123E-10</v>
      </c>
      <c r="D35" s="26">
        <v>0</v>
      </c>
      <c r="E35" s="25">
        <f t="shared" si="0"/>
        <v>0</v>
      </c>
    </row>
    <row r="36" spans="1:6" x14ac:dyDescent="0.25">
      <c r="A36">
        <v>28</v>
      </c>
      <c r="B36">
        <f>_xlfn.WEIBULL.DIST(A36,$B$5,$B$6, TRUE)-SUM($B$8:B35)</f>
        <v>6.6338157189704816E-11</v>
      </c>
      <c r="D36" s="26">
        <v>0</v>
      </c>
      <c r="E36" s="25">
        <f t="shared" si="0"/>
        <v>0</v>
      </c>
    </row>
    <row r="37" spans="1:6" x14ac:dyDescent="0.25">
      <c r="A37">
        <v>29</v>
      </c>
      <c r="B37">
        <f>_xlfn.WEIBULL.DIST(A37,$B$5,$B$6, TRUE)-SUM($B$8:B36)</f>
        <v>1.1632250718207615E-11</v>
      </c>
      <c r="D37" s="26">
        <v>0</v>
      </c>
      <c r="E37" s="25">
        <f t="shared" si="0"/>
        <v>0</v>
      </c>
    </row>
    <row r="38" spans="1:6" x14ac:dyDescent="0.25">
      <c r="A38">
        <v>30</v>
      </c>
      <c r="B38">
        <f>_xlfn.WEIBULL.DIST(A38,$B$5,$B$6, TRUE)-SUM($B$8:B37)</f>
        <v>1.9119150707069821E-12</v>
      </c>
      <c r="D38" s="26">
        <v>0</v>
      </c>
      <c r="E38" s="25">
        <f t="shared" si="0"/>
        <v>0</v>
      </c>
    </row>
    <row r="40" spans="1:6" x14ac:dyDescent="0.25">
      <c r="E40" s="25">
        <f>SUM(E8:E38)</f>
        <v>5602162.3090411481</v>
      </c>
    </row>
    <row r="41" spans="1:6" x14ac:dyDescent="0.25">
      <c r="E41" s="25">
        <f>E40/1000</f>
        <v>5602.1623090411476</v>
      </c>
      <c r="F41">
        <f>E41*1.225</f>
        <v>6862.6488285754067</v>
      </c>
    </row>
  </sheetData>
  <hyperlinks>
    <hyperlink ref="A1" r:id="rId1" xr:uid="{03805483-E37A-4232-9581-5B8DFC826E9C}"/>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18375-1D39-4992-9F41-76511E682DF5}">
  <dimension ref="A2:H25"/>
  <sheetViews>
    <sheetView workbookViewId="0">
      <selection activeCell="B20" sqref="B20:C25"/>
    </sheetView>
  </sheetViews>
  <sheetFormatPr defaultRowHeight="15" x14ac:dyDescent="0.25"/>
  <sheetData>
    <row r="2" spans="1:8" x14ac:dyDescent="0.25">
      <c r="B2" t="s">
        <v>115</v>
      </c>
    </row>
    <row r="3" spans="1:8" ht="15.75" thickBot="1" x14ac:dyDescent="0.3"/>
    <row r="4" spans="1:8" ht="15.75" thickBot="1" x14ac:dyDescent="0.3">
      <c r="A4">
        <v>10</v>
      </c>
      <c r="B4">
        <v>5</v>
      </c>
      <c r="G4" s="31" t="s">
        <v>116</v>
      </c>
      <c r="H4" s="30"/>
    </row>
    <row r="5" spans="1:8" ht="15.75" thickBot="1" x14ac:dyDescent="0.3">
      <c r="A5">
        <v>20</v>
      </c>
      <c r="B5">
        <v>5.75</v>
      </c>
      <c r="C5">
        <f>B5-B4</f>
        <v>0.75</v>
      </c>
      <c r="G5" s="32" t="s">
        <v>117</v>
      </c>
      <c r="H5" s="33" t="s">
        <v>118</v>
      </c>
    </row>
    <row r="6" spans="1:8" ht="15.75" thickBot="1" x14ac:dyDescent="0.3">
      <c r="A6">
        <v>30</v>
      </c>
      <c r="B6">
        <v>6.19</v>
      </c>
      <c r="C6">
        <f t="shared" ref="C6:C17" si="0">B6-B5</f>
        <v>0.44000000000000039</v>
      </c>
      <c r="G6" s="34" t="s">
        <v>119</v>
      </c>
      <c r="H6" s="31" t="s">
        <v>120</v>
      </c>
    </row>
    <row r="7" spans="1:8" ht="15.75" thickBot="1" x14ac:dyDescent="0.3">
      <c r="A7">
        <v>40</v>
      </c>
      <c r="B7">
        <v>6.51</v>
      </c>
      <c r="C7">
        <f t="shared" si="0"/>
        <v>0.3199999999999994</v>
      </c>
      <c r="G7" s="32" t="s">
        <v>121</v>
      </c>
      <c r="H7" s="33" t="s">
        <v>122</v>
      </c>
    </row>
    <row r="8" spans="1:8" ht="15.75" thickBot="1" x14ac:dyDescent="0.3">
      <c r="A8">
        <v>50</v>
      </c>
      <c r="B8">
        <v>6.75</v>
      </c>
      <c r="C8">
        <f t="shared" si="0"/>
        <v>0.24000000000000021</v>
      </c>
      <c r="G8" s="34" t="s">
        <v>123</v>
      </c>
      <c r="H8" s="31" t="s">
        <v>124</v>
      </c>
    </row>
    <row r="9" spans="1:8" ht="15.75" thickBot="1" x14ac:dyDescent="0.3">
      <c r="A9">
        <v>60</v>
      </c>
      <c r="B9">
        <v>6.95</v>
      </c>
      <c r="C9">
        <f t="shared" si="0"/>
        <v>0.20000000000000018</v>
      </c>
      <c r="G9" s="32" t="s">
        <v>125</v>
      </c>
      <c r="H9" s="33" t="s">
        <v>126</v>
      </c>
    </row>
    <row r="10" spans="1:8" ht="15.75" thickBot="1" x14ac:dyDescent="0.3">
      <c r="A10">
        <v>70</v>
      </c>
      <c r="B10">
        <v>7.11</v>
      </c>
      <c r="C10">
        <f t="shared" si="0"/>
        <v>0.16000000000000014</v>
      </c>
      <c r="G10" s="34" t="s">
        <v>127</v>
      </c>
      <c r="H10" s="31" t="s">
        <v>128</v>
      </c>
    </row>
    <row r="11" spans="1:8" ht="15.75" thickBot="1" x14ac:dyDescent="0.3">
      <c r="A11">
        <v>80</v>
      </c>
      <c r="B11">
        <v>7.26</v>
      </c>
      <c r="C11">
        <f t="shared" si="0"/>
        <v>0.14999999999999947</v>
      </c>
      <c r="G11" s="32" t="s">
        <v>129</v>
      </c>
      <c r="H11" s="33" t="s">
        <v>130</v>
      </c>
    </row>
    <row r="12" spans="1:8" ht="15.75" thickBot="1" x14ac:dyDescent="0.3">
      <c r="A12">
        <v>90</v>
      </c>
      <c r="B12">
        <v>7.39</v>
      </c>
      <c r="C12">
        <f t="shared" si="0"/>
        <v>0.12999999999999989</v>
      </c>
      <c r="G12" s="34" t="s">
        <v>131</v>
      </c>
      <c r="H12" s="31" t="s">
        <v>132</v>
      </c>
    </row>
    <row r="13" spans="1:8" ht="15.75" thickBot="1" x14ac:dyDescent="0.3">
      <c r="A13">
        <v>100</v>
      </c>
      <c r="B13">
        <v>7.5</v>
      </c>
      <c r="C13">
        <f t="shared" si="0"/>
        <v>0.11000000000000032</v>
      </c>
      <c r="G13" s="32" t="s">
        <v>133</v>
      </c>
      <c r="H13" s="33" t="s">
        <v>134</v>
      </c>
    </row>
    <row r="14" spans="1:8" ht="15.75" thickBot="1" x14ac:dyDescent="0.3">
      <c r="A14">
        <v>110</v>
      </c>
      <c r="B14">
        <v>7.6</v>
      </c>
      <c r="C14">
        <f t="shared" si="0"/>
        <v>9.9999999999999645E-2</v>
      </c>
      <c r="G14" s="34" t="s">
        <v>135</v>
      </c>
      <c r="H14" s="31" t="s">
        <v>136</v>
      </c>
    </row>
    <row r="15" spans="1:8" ht="15.75" thickBot="1" x14ac:dyDescent="0.3">
      <c r="A15">
        <v>120</v>
      </c>
      <c r="B15">
        <v>7.7</v>
      </c>
      <c r="C15">
        <f t="shared" si="0"/>
        <v>0.10000000000000053</v>
      </c>
      <c r="G15" s="32" t="s">
        <v>137</v>
      </c>
      <c r="H15" s="33" t="s">
        <v>138</v>
      </c>
    </row>
    <row r="16" spans="1:8" ht="15.75" thickBot="1" x14ac:dyDescent="0.3">
      <c r="A16">
        <v>130</v>
      </c>
      <c r="B16">
        <v>7.78</v>
      </c>
      <c r="C16">
        <f t="shared" si="0"/>
        <v>8.0000000000000071E-2</v>
      </c>
      <c r="G16" s="34" t="s">
        <v>139</v>
      </c>
      <c r="H16" s="31" t="s">
        <v>140</v>
      </c>
    </row>
    <row r="17" spans="1:8" ht="15.75" thickBot="1" x14ac:dyDescent="0.3">
      <c r="A17">
        <v>140</v>
      </c>
      <c r="B17">
        <v>7.87</v>
      </c>
      <c r="C17">
        <f t="shared" si="0"/>
        <v>8.9999999999999858E-2</v>
      </c>
      <c r="G17" s="32" t="s">
        <v>141</v>
      </c>
      <c r="H17" s="33" t="s">
        <v>142</v>
      </c>
    </row>
    <row r="18" spans="1:8" ht="15.75" thickBot="1" x14ac:dyDescent="0.3">
      <c r="A18">
        <v>150</v>
      </c>
      <c r="G18" s="34" t="s">
        <v>143</v>
      </c>
      <c r="H18" s="31" t="s">
        <v>144</v>
      </c>
    </row>
    <row r="20" spans="1:8" x14ac:dyDescent="0.25">
      <c r="B20" t="s">
        <v>145</v>
      </c>
      <c r="C20" s="26">
        <v>50</v>
      </c>
    </row>
    <row r="21" spans="1:8" x14ac:dyDescent="0.25">
      <c r="B21" t="s">
        <v>146</v>
      </c>
      <c r="C21" s="26">
        <v>60</v>
      </c>
    </row>
    <row r="22" spans="1:8" x14ac:dyDescent="0.25">
      <c r="B22" t="s">
        <v>147</v>
      </c>
      <c r="C22">
        <v>0.1</v>
      </c>
    </row>
    <row r="23" spans="1:8" x14ac:dyDescent="0.25">
      <c r="B23" t="s">
        <v>148</v>
      </c>
      <c r="C23">
        <v>6.75</v>
      </c>
    </row>
    <row r="25" spans="1:8" x14ac:dyDescent="0.25">
      <c r="B25" t="s">
        <v>149</v>
      </c>
      <c r="C25">
        <f>C23*(LN((C21/C22))/LN((C20/C22)))</f>
        <v>6.9480286590672788</v>
      </c>
    </row>
  </sheetData>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5CD75-72B5-4854-8A17-F8312ED240E7}">
  <dimension ref="A2:B5"/>
  <sheetViews>
    <sheetView workbookViewId="0">
      <selection activeCell="A6" sqref="A6"/>
    </sheetView>
  </sheetViews>
  <sheetFormatPr defaultRowHeight="15" x14ac:dyDescent="0.25"/>
  <cols>
    <col min="1" max="1" width="19.42578125" customWidth="1"/>
  </cols>
  <sheetData>
    <row r="2" spans="1:2" x14ac:dyDescent="0.25">
      <c r="A2" t="s">
        <v>111</v>
      </c>
      <c r="B2" s="27" t="s">
        <v>112</v>
      </c>
    </row>
    <row r="3" spans="1:2" x14ac:dyDescent="0.25">
      <c r="B3" t="s">
        <v>113</v>
      </c>
    </row>
    <row r="5" spans="1:2" x14ac:dyDescent="0.25">
      <c r="A5" t="s">
        <v>114</v>
      </c>
    </row>
  </sheetData>
  <hyperlinks>
    <hyperlink ref="B2" r:id="rId1" xr:uid="{D9BD7A80-755E-4904-8B5B-FB14B2ACD12C}"/>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0A2CA-AD96-4049-92AE-B79C1D5BEFA6}">
  <dimension ref="B1:H25"/>
  <sheetViews>
    <sheetView workbookViewId="0">
      <selection activeCell="C20" sqref="C20"/>
    </sheetView>
  </sheetViews>
  <sheetFormatPr defaultRowHeight="15" x14ac:dyDescent="0.25"/>
  <cols>
    <col min="2" max="2" width="25.140625" customWidth="1"/>
    <col min="3" max="3" width="28.42578125" customWidth="1"/>
  </cols>
  <sheetData>
    <row r="1" spans="2:8" x14ac:dyDescent="0.25">
      <c r="C1" t="s">
        <v>88</v>
      </c>
      <c r="D1" t="s">
        <v>90</v>
      </c>
      <c r="E1" t="s">
        <v>89</v>
      </c>
    </row>
    <row r="2" spans="2:8" x14ac:dyDescent="0.25">
      <c r="B2" t="s">
        <v>91</v>
      </c>
      <c r="C2" s="21">
        <v>4.57</v>
      </c>
      <c r="D2" s="21">
        <f>(E2+C2)/2</f>
        <v>6.5949999999999998</v>
      </c>
      <c r="E2" s="21">
        <v>8.6199999999999992</v>
      </c>
      <c r="F2" s="20"/>
      <c r="G2" s="20">
        <v>8</v>
      </c>
      <c r="H2" s="20">
        <v>20</v>
      </c>
    </row>
    <row r="3" spans="2:8" x14ac:dyDescent="0.25">
      <c r="B3" t="s">
        <v>92</v>
      </c>
      <c r="C3" s="21">
        <v>5.34</v>
      </c>
      <c r="D3" s="21"/>
      <c r="E3" s="21">
        <v>9.75</v>
      </c>
      <c r="F3" s="20"/>
      <c r="G3" s="20"/>
      <c r="H3" s="20"/>
    </row>
    <row r="4" spans="2:8" x14ac:dyDescent="0.25">
      <c r="B4" t="s">
        <v>7</v>
      </c>
      <c r="C4">
        <v>150</v>
      </c>
      <c r="D4" s="21">
        <f>(E4+C4)/2</f>
        <v>400</v>
      </c>
      <c r="E4">
        <v>650</v>
      </c>
    </row>
    <row r="5" spans="2:8" x14ac:dyDescent="0.25">
      <c r="B5" t="s">
        <v>15</v>
      </c>
      <c r="C5">
        <v>40</v>
      </c>
      <c r="D5" s="22">
        <v>55</v>
      </c>
      <c r="E5">
        <v>60</v>
      </c>
      <c r="G5">
        <v>50</v>
      </c>
      <c r="H5">
        <v>50</v>
      </c>
    </row>
    <row r="6" spans="2:8" x14ac:dyDescent="0.25">
      <c r="B6" t="s">
        <v>16</v>
      </c>
      <c r="C6" s="22">
        <v>0.4</v>
      </c>
      <c r="D6" s="22">
        <v>0.4</v>
      </c>
      <c r="E6" s="22">
        <v>0.4</v>
      </c>
      <c r="G6" s="22">
        <v>0.4</v>
      </c>
      <c r="H6" s="22">
        <v>0.4</v>
      </c>
    </row>
    <row r="7" spans="2:8" x14ac:dyDescent="0.25">
      <c r="B7" t="s">
        <v>17</v>
      </c>
      <c r="C7" s="22">
        <v>2.5</v>
      </c>
      <c r="D7" s="22">
        <v>3</v>
      </c>
      <c r="E7" s="22">
        <v>3.5</v>
      </c>
      <c r="G7" s="22">
        <v>3</v>
      </c>
      <c r="H7" s="22">
        <v>3</v>
      </c>
    </row>
    <row r="8" spans="2:8" x14ac:dyDescent="0.25">
      <c r="B8" t="s">
        <v>18</v>
      </c>
      <c r="C8" s="22">
        <v>1.2</v>
      </c>
      <c r="D8" s="22">
        <v>1.2</v>
      </c>
      <c r="E8" s="22">
        <v>1.2</v>
      </c>
      <c r="G8" s="22">
        <v>1.2</v>
      </c>
      <c r="H8" s="22">
        <v>1.2</v>
      </c>
    </row>
    <row r="9" spans="2:8" x14ac:dyDescent="0.25">
      <c r="B9" t="s">
        <v>82</v>
      </c>
      <c r="D9">
        <v>6.45</v>
      </c>
    </row>
    <row r="11" spans="2:8" x14ac:dyDescent="0.25">
      <c r="B11" t="s">
        <v>93</v>
      </c>
      <c r="C11">
        <v>100</v>
      </c>
      <c r="E11">
        <v>130</v>
      </c>
    </row>
    <row r="13" spans="2:8" x14ac:dyDescent="0.25">
      <c r="B13" t="s">
        <v>3</v>
      </c>
      <c r="C13" t="s">
        <v>59</v>
      </c>
      <c r="D13" t="s">
        <v>53</v>
      </c>
    </row>
    <row r="15" spans="2:8" x14ac:dyDescent="0.25">
      <c r="B15" t="s">
        <v>11</v>
      </c>
      <c r="C15" t="s">
        <v>46</v>
      </c>
      <c r="D15" t="s">
        <v>52</v>
      </c>
    </row>
    <row r="17" spans="2:8" x14ac:dyDescent="0.25">
      <c r="B17" t="s">
        <v>7</v>
      </c>
      <c r="C17">
        <f>1/2*C8*(C2^3)</f>
        <v>57.266395800000012</v>
      </c>
      <c r="D17">
        <f>1/2*D8*(D2^3)</f>
        <v>172.10585692499998</v>
      </c>
      <c r="E17">
        <f>1/2*E8*(E2^3)</f>
        <v>384.30235679999993</v>
      </c>
    </row>
    <row r="18" spans="2:8" x14ac:dyDescent="0.25">
      <c r="C18">
        <f>1/2*C8*(C3^3)</f>
        <v>91.363982399999998</v>
      </c>
      <c r="E18">
        <f t="shared" ref="E18" si="0">1/2*E8*(E3^3)</f>
        <v>556.11562500000002</v>
      </c>
    </row>
    <row r="20" spans="2:8" x14ac:dyDescent="0.25">
      <c r="B20" s="22" t="s">
        <v>11</v>
      </c>
      <c r="C20" s="23">
        <f>((PI()/2)*(C5^2)*(C2^3)*C8*C6/1000000)</f>
        <v>0.11514092053942108</v>
      </c>
      <c r="D20" s="23">
        <f t="shared" ref="D20:G20" si="1">((PI()/2)*(D5^2)*(D2^3)*D8*D6/1000000)</f>
        <v>0.65423065986398088</v>
      </c>
      <c r="E20" s="23">
        <f t="shared" si="1"/>
        <v>1.7385429036673774</v>
      </c>
      <c r="F20" s="23"/>
      <c r="G20" s="23">
        <f t="shared" si="1"/>
        <v>0.96509726318278444</v>
      </c>
      <c r="H20" s="23">
        <f>((PI()/2)*(H5^2)*(H2^3)*H8*H6/1000000)</f>
        <v>15.079644737231009</v>
      </c>
    </row>
    <row r="21" spans="2:8" x14ac:dyDescent="0.25">
      <c r="B21" s="22"/>
      <c r="C21" s="23">
        <f>C20*24*365/C7</f>
        <v>403.45378557013146</v>
      </c>
      <c r="D21" s="23">
        <f t="shared" ref="D21:H21" si="2">D20*24*365/D7</f>
        <v>1910.3535268028243</v>
      </c>
      <c r="E21" s="23">
        <f t="shared" si="2"/>
        <v>4351.324524607493</v>
      </c>
      <c r="F21" s="23"/>
      <c r="G21" s="23">
        <f t="shared" si="2"/>
        <v>2818.0840084937304</v>
      </c>
      <c r="H21" s="23">
        <f t="shared" si="2"/>
        <v>44032.562632714544</v>
      </c>
    </row>
    <row r="22" spans="2:8" x14ac:dyDescent="0.25">
      <c r="B22" t="s">
        <v>96</v>
      </c>
      <c r="C22" s="24">
        <f>C21/(C7*365*24)</f>
        <v>1.8422547286307371E-2</v>
      </c>
      <c r="D22" s="24">
        <f t="shared" ref="D22:H22" si="3">D21/(D7*365*24)</f>
        <v>7.269229554044232E-2</v>
      </c>
      <c r="E22" s="24">
        <f t="shared" si="3"/>
        <v>0.14192186968713286</v>
      </c>
      <c r="F22" s="24"/>
      <c r="G22" s="24">
        <f t="shared" si="3"/>
        <v>0.1072330292425316</v>
      </c>
      <c r="H22" s="24">
        <f t="shared" si="3"/>
        <v>1.6755160819145565</v>
      </c>
    </row>
    <row r="24" spans="2:8" x14ac:dyDescent="0.25">
      <c r="B24" t="s">
        <v>94</v>
      </c>
    </row>
    <row r="25" spans="2:8" x14ac:dyDescent="0.25">
      <c r="B25" t="s">
        <v>95</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G32"/>
  <sheetViews>
    <sheetView topLeftCell="A10" zoomScale="70" zoomScaleNormal="70" workbookViewId="0">
      <selection activeCell="D26" sqref="D26"/>
    </sheetView>
  </sheetViews>
  <sheetFormatPr defaultRowHeight="14.25" x14ac:dyDescent="0.2"/>
  <cols>
    <col min="1" max="1" width="4.5703125" style="1" customWidth="1"/>
    <col min="2" max="2" width="24.28515625" style="1" customWidth="1"/>
    <col min="3" max="3" width="16.5703125" style="2" customWidth="1"/>
    <col min="4" max="4" width="33.140625" style="1" customWidth="1"/>
    <col min="5" max="5" width="16" style="2" customWidth="1"/>
    <col min="6" max="6" width="13.28515625" style="2" customWidth="1"/>
    <col min="7" max="7" width="32.28515625" style="1" customWidth="1"/>
    <col min="8" max="8" width="9.140625" style="1"/>
    <col min="9" max="14" width="9.140625" style="1" customWidth="1"/>
    <col min="15" max="16384" width="9.140625" style="1"/>
  </cols>
  <sheetData>
    <row r="2" spans="1:7" ht="15" x14ac:dyDescent="0.25">
      <c r="B2" s="11" t="s">
        <v>75</v>
      </c>
      <c r="C2" s="4"/>
      <c r="D2" s="4"/>
      <c r="E2" s="4"/>
      <c r="F2" s="4"/>
      <c r="G2" s="4"/>
    </row>
    <row r="3" spans="1:7" ht="15" x14ac:dyDescent="0.2">
      <c r="B3" s="5" t="s">
        <v>1</v>
      </c>
      <c r="C3" s="6" t="s">
        <v>39</v>
      </c>
      <c r="D3" s="6" t="s">
        <v>0</v>
      </c>
      <c r="E3" s="6" t="s">
        <v>19</v>
      </c>
      <c r="F3" s="6" t="s">
        <v>24</v>
      </c>
      <c r="G3" s="6" t="s">
        <v>10</v>
      </c>
    </row>
    <row r="4" spans="1:7" ht="28.5" x14ac:dyDescent="0.2">
      <c r="B4" s="7" t="s">
        <v>6</v>
      </c>
      <c r="C4" s="8" t="s">
        <v>65</v>
      </c>
      <c r="D4" s="8">
        <v>250</v>
      </c>
      <c r="E4" s="8" t="s">
        <v>28</v>
      </c>
      <c r="F4" s="9" t="s">
        <v>25</v>
      </c>
      <c r="G4" s="19" t="s">
        <v>68</v>
      </c>
    </row>
    <row r="5" spans="1:7" ht="28.5" x14ac:dyDescent="0.2">
      <c r="B5" s="7" t="s">
        <v>62</v>
      </c>
      <c r="C5" s="8" t="s">
        <v>66</v>
      </c>
      <c r="D5" s="8">
        <v>650</v>
      </c>
      <c r="E5" s="8" t="s">
        <v>28</v>
      </c>
      <c r="F5" s="9" t="s">
        <v>25</v>
      </c>
      <c r="G5" s="19" t="s">
        <v>68</v>
      </c>
    </row>
    <row r="6" spans="1:7" ht="71.25" x14ac:dyDescent="0.2">
      <c r="B6" s="7" t="s">
        <v>34</v>
      </c>
      <c r="C6" s="8" t="s">
        <v>44</v>
      </c>
      <c r="D6" s="8">
        <v>50</v>
      </c>
      <c r="E6" s="8" t="s">
        <v>31</v>
      </c>
      <c r="F6" s="9" t="s">
        <v>25</v>
      </c>
      <c r="G6" s="19" t="s">
        <v>87</v>
      </c>
    </row>
    <row r="7" spans="1:7" x14ac:dyDescent="0.2">
      <c r="A7" s="1" t="s">
        <v>85</v>
      </c>
      <c r="B7" s="7" t="s">
        <v>5</v>
      </c>
      <c r="C7" s="8" t="s">
        <v>64</v>
      </c>
      <c r="D7" s="8">
        <v>40</v>
      </c>
      <c r="E7" s="8" t="s">
        <v>31</v>
      </c>
      <c r="F7" s="9" t="s">
        <v>25</v>
      </c>
      <c r="G7" s="19" t="s">
        <v>67</v>
      </c>
    </row>
    <row r="8" spans="1:7" x14ac:dyDescent="0.2">
      <c r="A8" s="1" t="s">
        <v>85</v>
      </c>
      <c r="B8" s="7" t="s">
        <v>4</v>
      </c>
      <c r="C8" s="8" t="s">
        <v>63</v>
      </c>
      <c r="D8" s="8">
        <v>70</v>
      </c>
      <c r="E8" s="8" t="s">
        <v>31</v>
      </c>
      <c r="F8" s="9" t="s">
        <v>25</v>
      </c>
      <c r="G8" s="19" t="s">
        <v>67</v>
      </c>
    </row>
    <row r="9" spans="1:7" x14ac:dyDescent="0.2">
      <c r="C9" s="1"/>
      <c r="E9" s="1"/>
      <c r="F9" s="1"/>
    </row>
    <row r="10" spans="1:7" x14ac:dyDescent="0.2">
      <c r="C10" s="1"/>
      <c r="E10" s="1"/>
      <c r="F10" s="1"/>
    </row>
    <row r="11" spans="1:7" x14ac:dyDescent="0.2">
      <c r="C11" s="1"/>
      <c r="E11" s="1"/>
      <c r="F11" s="1"/>
    </row>
    <row r="12" spans="1:7" ht="15" x14ac:dyDescent="0.25">
      <c r="B12" s="3" t="s">
        <v>14</v>
      </c>
      <c r="C12" s="4"/>
      <c r="D12" s="4"/>
      <c r="E12" s="4"/>
      <c r="F12" s="4"/>
      <c r="G12" s="4"/>
    </row>
    <row r="13" spans="1:7" ht="15" x14ac:dyDescent="0.2">
      <c r="B13" s="5" t="s">
        <v>1</v>
      </c>
      <c r="C13" s="6" t="s">
        <v>39</v>
      </c>
      <c r="D13" s="6" t="s">
        <v>0</v>
      </c>
      <c r="E13" s="6" t="s">
        <v>19</v>
      </c>
      <c r="F13" s="6" t="s">
        <v>24</v>
      </c>
      <c r="G13" s="6" t="s">
        <v>10</v>
      </c>
    </row>
    <row r="14" spans="1:7" x14ac:dyDescent="0.2">
      <c r="B14" s="7" t="s">
        <v>15</v>
      </c>
      <c r="C14" s="8" t="s">
        <v>40</v>
      </c>
      <c r="D14" s="8">
        <v>55</v>
      </c>
      <c r="E14" s="9" t="s">
        <v>20</v>
      </c>
      <c r="F14" s="9" t="s">
        <v>25</v>
      </c>
      <c r="G14" s="8" t="s">
        <v>55</v>
      </c>
    </row>
    <row r="15" spans="1:7" x14ac:dyDescent="0.2">
      <c r="B15" s="7" t="s">
        <v>16</v>
      </c>
      <c r="C15" s="8" t="s">
        <v>42</v>
      </c>
      <c r="D15" s="8">
        <v>40</v>
      </c>
      <c r="E15" s="9" t="s">
        <v>23</v>
      </c>
      <c r="F15" s="9" t="s">
        <v>25</v>
      </c>
      <c r="G15" s="8" t="s">
        <v>55</v>
      </c>
    </row>
    <row r="16" spans="1:7" x14ac:dyDescent="0.2">
      <c r="B16" s="7" t="s">
        <v>17</v>
      </c>
      <c r="C16" s="8" t="s">
        <v>41</v>
      </c>
      <c r="D16" s="8">
        <v>3</v>
      </c>
      <c r="E16" s="9" t="s">
        <v>21</v>
      </c>
      <c r="F16" s="9" t="s">
        <v>25</v>
      </c>
      <c r="G16" s="8" t="s">
        <v>55</v>
      </c>
    </row>
    <row r="17" spans="2:7" x14ac:dyDescent="0.2">
      <c r="B17" s="7" t="s">
        <v>18</v>
      </c>
      <c r="C17" s="8" t="s">
        <v>43</v>
      </c>
      <c r="D17" s="8">
        <v>1.2</v>
      </c>
      <c r="E17" s="9" t="s">
        <v>22</v>
      </c>
      <c r="F17" s="9" t="s">
        <v>25</v>
      </c>
      <c r="G17" s="8" t="s">
        <v>56</v>
      </c>
    </row>
    <row r="18" spans="2:7" x14ac:dyDescent="0.2">
      <c r="B18" s="7" t="s">
        <v>82</v>
      </c>
      <c r="C18" s="8" t="s">
        <v>80</v>
      </c>
      <c r="D18" s="8">
        <v>6.45</v>
      </c>
      <c r="E18" s="9" t="s">
        <v>29</v>
      </c>
      <c r="F18" s="9" t="s">
        <v>25</v>
      </c>
      <c r="G18" s="8" t="s">
        <v>81</v>
      </c>
    </row>
    <row r="19" spans="2:7" x14ac:dyDescent="0.2">
      <c r="C19" s="1"/>
      <c r="E19" s="1"/>
      <c r="F19" s="1"/>
    </row>
    <row r="20" spans="2:7" ht="15" x14ac:dyDescent="0.25">
      <c r="B20" s="11" t="s">
        <v>76</v>
      </c>
      <c r="C20" s="4"/>
      <c r="D20" s="4"/>
      <c r="E20" s="4"/>
      <c r="F20" s="4"/>
      <c r="G20" s="4"/>
    </row>
    <row r="21" spans="2:7" ht="15" x14ac:dyDescent="0.2">
      <c r="B21" s="5" t="s">
        <v>1</v>
      </c>
      <c r="C21" s="6" t="s">
        <v>39</v>
      </c>
      <c r="D21" s="6" t="s">
        <v>0</v>
      </c>
      <c r="E21" s="6" t="s">
        <v>19</v>
      </c>
      <c r="F21" s="6" t="s">
        <v>24</v>
      </c>
      <c r="G21" s="6" t="s">
        <v>10</v>
      </c>
    </row>
    <row r="22" spans="2:7" ht="28.5" x14ac:dyDescent="0.2">
      <c r="B22" s="13" t="s">
        <v>7</v>
      </c>
      <c r="C22" s="8" t="s">
        <v>45</v>
      </c>
      <c r="D22" s="8" t="s">
        <v>13</v>
      </c>
      <c r="E22" s="8" t="s">
        <v>28</v>
      </c>
      <c r="F22" s="9" t="s">
        <v>25</v>
      </c>
      <c r="G22" s="10" t="s">
        <v>57</v>
      </c>
    </row>
    <row r="23" spans="2:7" ht="42.75" x14ac:dyDescent="0.2">
      <c r="B23" s="13" t="s">
        <v>11</v>
      </c>
      <c r="C23" s="8" t="s">
        <v>46</v>
      </c>
      <c r="D23" s="10" t="s">
        <v>52</v>
      </c>
      <c r="E23" s="8" t="s">
        <v>27</v>
      </c>
      <c r="F23" s="9" t="s">
        <v>26</v>
      </c>
      <c r="G23" s="10" t="s">
        <v>58</v>
      </c>
    </row>
    <row r="24" spans="2:7" ht="57" x14ac:dyDescent="0.2">
      <c r="B24" s="13" t="s">
        <v>3</v>
      </c>
      <c r="C24" s="8" t="s">
        <v>59</v>
      </c>
      <c r="D24" s="10" t="s">
        <v>53</v>
      </c>
      <c r="E24" s="8" t="s">
        <v>29</v>
      </c>
      <c r="F24" s="9" t="s">
        <v>26</v>
      </c>
      <c r="G24" s="8" t="s">
        <v>60</v>
      </c>
    </row>
    <row r="25" spans="2:7" ht="57" x14ac:dyDescent="0.2">
      <c r="B25" s="13" t="s">
        <v>8</v>
      </c>
      <c r="C25" s="8" t="s">
        <v>47</v>
      </c>
      <c r="D25" s="10" t="s">
        <v>33</v>
      </c>
      <c r="E25" s="8" t="s">
        <v>23</v>
      </c>
      <c r="F25" s="9" t="s">
        <v>26</v>
      </c>
      <c r="G25" s="10" t="s">
        <v>61</v>
      </c>
    </row>
    <row r="26" spans="2:7" ht="28.5" x14ac:dyDescent="0.2">
      <c r="B26" s="13" t="s">
        <v>49</v>
      </c>
      <c r="C26" s="8" t="s">
        <v>48</v>
      </c>
      <c r="D26" s="8" t="s">
        <v>35</v>
      </c>
      <c r="E26" s="8" t="s">
        <v>31</v>
      </c>
      <c r="F26" s="9" t="s">
        <v>26</v>
      </c>
      <c r="G26" s="10" t="s">
        <v>69</v>
      </c>
    </row>
    <row r="27" spans="2:7" ht="42.75" x14ac:dyDescent="0.2">
      <c r="B27" s="13" t="s">
        <v>9</v>
      </c>
      <c r="C27" s="8" t="s">
        <v>50</v>
      </c>
      <c r="D27" s="8" t="s">
        <v>54</v>
      </c>
      <c r="E27" s="8" t="s">
        <v>32</v>
      </c>
      <c r="F27" s="9" t="s">
        <v>26</v>
      </c>
      <c r="G27" s="10" t="s">
        <v>70</v>
      </c>
    </row>
    <row r="28" spans="2:7" ht="42.75" x14ac:dyDescent="0.2">
      <c r="B28" s="13" t="s">
        <v>12</v>
      </c>
      <c r="C28" s="8" t="s">
        <v>51</v>
      </c>
      <c r="D28" s="8" t="s">
        <v>13</v>
      </c>
      <c r="E28" s="8" t="s">
        <v>23</v>
      </c>
      <c r="F28" s="9" t="s">
        <v>25</v>
      </c>
      <c r="G28" s="10" t="s">
        <v>71</v>
      </c>
    </row>
    <row r="29" spans="2:7" x14ac:dyDescent="0.2">
      <c r="B29" s="13" t="s">
        <v>2</v>
      </c>
      <c r="C29" s="8" t="s">
        <v>2</v>
      </c>
      <c r="D29" s="8" t="s">
        <v>37</v>
      </c>
      <c r="E29" s="8" t="s">
        <v>31</v>
      </c>
      <c r="F29" s="9" t="s">
        <v>26</v>
      </c>
      <c r="G29" s="8" t="s">
        <v>73</v>
      </c>
    </row>
    <row r="30" spans="2:7" ht="42.75" x14ac:dyDescent="0.2">
      <c r="B30" s="13" t="s">
        <v>72</v>
      </c>
      <c r="C30" s="8" t="s">
        <v>36</v>
      </c>
      <c r="D30" s="8" t="s">
        <v>38</v>
      </c>
      <c r="E30" s="8" t="s">
        <v>31</v>
      </c>
      <c r="F30" s="9" t="s">
        <v>26</v>
      </c>
      <c r="G30" s="10" t="s">
        <v>74</v>
      </c>
    </row>
    <row r="31" spans="2:7" x14ac:dyDescent="0.2">
      <c r="G31" s="2"/>
    </row>
    <row r="32" spans="2:7" x14ac:dyDescent="0.2">
      <c r="G32" s="2"/>
    </row>
  </sheetData>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zoomScale="70" zoomScaleNormal="70" workbookViewId="0">
      <selection activeCell="D8" sqref="D8"/>
    </sheetView>
  </sheetViews>
  <sheetFormatPr defaultRowHeight="14.25" x14ac:dyDescent="0.2"/>
  <cols>
    <col min="1" max="1" width="4.5703125" style="1" customWidth="1"/>
    <col min="2" max="2" width="17.5703125" style="1" customWidth="1"/>
    <col min="3" max="3" width="16.5703125" style="2" customWidth="1"/>
    <col min="4" max="4" width="39.85546875" style="1" customWidth="1"/>
    <col min="5" max="5" width="16" style="2" customWidth="1"/>
    <col min="6" max="6" width="13.28515625" style="2" customWidth="1"/>
    <col min="7" max="7" width="32.28515625" style="1" customWidth="1"/>
    <col min="8" max="8" width="9.140625" style="1"/>
    <col min="9" max="14" width="9.140625" style="1" customWidth="1"/>
    <col min="15" max="16384" width="9.140625" style="1"/>
  </cols>
  <sheetData>
    <row r="1" spans="1:8" x14ac:dyDescent="0.2">
      <c r="C1" s="1"/>
      <c r="E1" s="1"/>
      <c r="F1" s="1"/>
    </row>
    <row r="2" spans="1:8" ht="15" x14ac:dyDescent="0.2">
      <c r="B2" s="16" t="s">
        <v>76</v>
      </c>
      <c r="C2" s="4"/>
      <c r="D2" s="4"/>
      <c r="E2" s="4"/>
      <c r="F2" s="4"/>
      <c r="G2" s="4"/>
    </row>
    <row r="3" spans="1:8" ht="15" x14ac:dyDescent="0.2">
      <c r="B3" s="5" t="s">
        <v>1</v>
      </c>
      <c r="C3" s="6" t="s">
        <v>39</v>
      </c>
      <c r="D3" s="6" t="s">
        <v>0</v>
      </c>
      <c r="E3" s="6" t="s">
        <v>19</v>
      </c>
      <c r="F3" s="6" t="s">
        <v>24</v>
      </c>
      <c r="G3" s="6" t="s">
        <v>10</v>
      </c>
    </row>
    <row r="4" spans="1:8" ht="28.5" x14ac:dyDescent="0.2">
      <c r="B4" s="13" t="s">
        <v>7</v>
      </c>
      <c r="C4" s="8" t="s">
        <v>45</v>
      </c>
      <c r="D4" s="8" t="s">
        <v>30</v>
      </c>
      <c r="E4" s="8" t="s">
        <v>28</v>
      </c>
      <c r="F4" s="9" t="s">
        <v>25</v>
      </c>
      <c r="G4" s="10" t="s">
        <v>57</v>
      </c>
    </row>
    <row r="5" spans="1:8" ht="28.5" x14ac:dyDescent="0.2">
      <c r="B5" s="13" t="s">
        <v>11</v>
      </c>
      <c r="C5" s="8" t="s">
        <v>46</v>
      </c>
      <c r="D5" s="10" t="s">
        <v>52</v>
      </c>
      <c r="E5" s="8" t="s">
        <v>27</v>
      </c>
      <c r="F5" s="9" t="s">
        <v>26</v>
      </c>
      <c r="G5" s="10" t="s">
        <v>58</v>
      </c>
    </row>
    <row r="6" spans="1:8" ht="42.75" x14ac:dyDescent="0.2">
      <c r="B6" s="13" t="s">
        <v>3</v>
      </c>
      <c r="C6" s="8" t="s">
        <v>59</v>
      </c>
      <c r="D6" s="10" t="s">
        <v>53</v>
      </c>
      <c r="E6" s="8" t="s">
        <v>29</v>
      </c>
      <c r="F6" s="9" t="s">
        <v>26</v>
      </c>
      <c r="G6" s="8" t="s">
        <v>60</v>
      </c>
    </row>
    <row r="7" spans="1:8" ht="57" x14ac:dyDescent="0.2">
      <c r="B7" s="17" t="s">
        <v>8</v>
      </c>
      <c r="C7" s="8" t="s">
        <v>47</v>
      </c>
      <c r="D7" s="10" t="s">
        <v>79</v>
      </c>
      <c r="E7" s="8" t="s">
        <v>23</v>
      </c>
      <c r="F7" s="9" t="s">
        <v>26</v>
      </c>
      <c r="G7" s="10" t="s">
        <v>61</v>
      </c>
    </row>
    <row r="8" spans="1:8" ht="28.5" x14ac:dyDescent="0.2">
      <c r="B8" s="17" t="s">
        <v>9</v>
      </c>
      <c r="C8" s="8" t="s">
        <v>50</v>
      </c>
      <c r="D8" s="18" t="s">
        <v>83</v>
      </c>
      <c r="E8" s="8" t="s">
        <v>32</v>
      </c>
      <c r="F8" s="9" t="s">
        <v>26</v>
      </c>
      <c r="G8" s="12" t="s">
        <v>84</v>
      </c>
    </row>
    <row r="9" spans="1:8" ht="28.5" x14ac:dyDescent="0.2">
      <c r="B9" s="17" t="s">
        <v>49</v>
      </c>
      <c r="C9" s="8" t="s">
        <v>48</v>
      </c>
      <c r="D9" s="10" t="s">
        <v>86</v>
      </c>
      <c r="E9" s="8" t="s">
        <v>31</v>
      </c>
      <c r="F9" s="9" t="s">
        <v>26</v>
      </c>
      <c r="G9" s="10" t="s">
        <v>69</v>
      </c>
    </row>
    <row r="10" spans="1:8" ht="42.75" x14ac:dyDescent="0.2">
      <c r="B10" s="13" t="s">
        <v>12</v>
      </c>
      <c r="C10" s="8" t="s">
        <v>51</v>
      </c>
      <c r="D10" s="8" t="s">
        <v>13</v>
      </c>
      <c r="E10" s="8" t="s">
        <v>23</v>
      </c>
      <c r="F10" s="9" t="s">
        <v>25</v>
      </c>
      <c r="G10" s="10" t="s">
        <v>71</v>
      </c>
    </row>
    <row r="11" spans="1:8" x14ac:dyDescent="0.2">
      <c r="B11" s="13" t="s">
        <v>2</v>
      </c>
      <c r="C11" s="8" t="s">
        <v>2</v>
      </c>
      <c r="D11" s="8" t="s">
        <v>37</v>
      </c>
      <c r="E11" s="8" t="s">
        <v>31</v>
      </c>
      <c r="F11" s="9" t="s">
        <v>26</v>
      </c>
      <c r="G11" s="8" t="s">
        <v>73</v>
      </c>
    </row>
    <row r="12" spans="1:8" ht="42.75" x14ac:dyDescent="0.2">
      <c r="B12" s="13" t="s">
        <v>72</v>
      </c>
      <c r="C12" s="8" t="s">
        <v>36</v>
      </c>
      <c r="D12" s="8" t="s">
        <v>38</v>
      </c>
      <c r="E12" s="8" t="s">
        <v>31</v>
      </c>
      <c r="F12" s="9" t="s">
        <v>26</v>
      </c>
      <c r="G12" s="10" t="s">
        <v>77</v>
      </c>
    </row>
    <row r="13" spans="1:8" x14ac:dyDescent="0.2">
      <c r="G13" s="2"/>
    </row>
    <row r="14" spans="1:8" x14ac:dyDescent="0.2">
      <c r="G14" s="2"/>
    </row>
    <row r="15" spans="1:8" x14ac:dyDescent="0.2">
      <c r="A15" s="14"/>
      <c r="B15" s="14"/>
      <c r="C15" s="15"/>
      <c r="D15" s="14"/>
      <c r="E15" s="15"/>
      <c r="F15" s="15"/>
      <c r="G15" s="14"/>
      <c r="H15" s="14"/>
    </row>
    <row r="16" spans="1:8" x14ac:dyDescent="0.2">
      <c r="A16" s="14"/>
      <c r="B16" s="14" t="s">
        <v>78</v>
      </c>
      <c r="C16" s="15"/>
      <c r="D16" s="14"/>
      <c r="E16" s="15"/>
      <c r="F16" s="15"/>
      <c r="G16" s="14"/>
      <c r="H16" s="14"/>
    </row>
    <row r="17" spans="1:8" ht="15" x14ac:dyDescent="0.2">
      <c r="A17" s="14"/>
      <c r="B17" s="16" t="s">
        <v>76</v>
      </c>
      <c r="C17" s="4"/>
      <c r="D17" s="4"/>
      <c r="E17" s="4"/>
      <c r="F17" s="4"/>
      <c r="G17" s="4"/>
      <c r="H17" s="14"/>
    </row>
    <row r="18" spans="1:8" s="2" customFormat="1" ht="15" x14ac:dyDescent="0.2">
      <c r="A18" s="14"/>
      <c r="B18" s="5" t="s">
        <v>1</v>
      </c>
      <c r="C18" s="6" t="s">
        <v>39</v>
      </c>
      <c r="D18" s="6" t="s">
        <v>0</v>
      </c>
      <c r="E18" s="6" t="s">
        <v>19</v>
      </c>
      <c r="F18" s="6" t="s">
        <v>24</v>
      </c>
      <c r="G18" s="6" t="s">
        <v>10</v>
      </c>
      <c r="H18" s="15"/>
    </row>
    <row r="19" spans="1:8" s="2" customFormat="1" ht="28.5" x14ac:dyDescent="0.2">
      <c r="A19" s="14"/>
      <c r="B19" s="13" t="s">
        <v>7</v>
      </c>
      <c r="C19" s="8" t="s">
        <v>45</v>
      </c>
      <c r="D19" s="8" t="s">
        <v>30</v>
      </c>
      <c r="E19" s="8" t="s">
        <v>28</v>
      </c>
      <c r="F19" s="9" t="s">
        <v>25</v>
      </c>
      <c r="G19" s="10" t="s">
        <v>57</v>
      </c>
      <c r="H19" s="15"/>
    </row>
    <row r="20" spans="1:8" ht="28.5" x14ac:dyDescent="0.2">
      <c r="A20" s="14"/>
      <c r="B20" s="13" t="s">
        <v>11</v>
      </c>
      <c r="C20" s="8" t="s">
        <v>46</v>
      </c>
      <c r="D20" s="10" t="s">
        <v>52</v>
      </c>
      <c r="E20" s="8" t="s">
        <v>27</v>
      </c>
      <c r="F20" s="9" t="s">
        <v>26</v>
      </c>
      <c r="G20" s="10" t="s">
        <v>58</v>
      </c>
      <c r="H20" s="14"/>
    </row>
    <row r="21" spans="1:8" s="2" customFormat="1" ht="42.75" x14ac:dyDescent="0.2">
      <c r="A21" s="14"/>
      <c r="B21" s="13" t="s">
        <v>3</v>
      </c>
      <c r="C21" s="8" t="s">
        <v>59</v>
      </c>
      <c r="D21" s="10" t="s">
        <v>53</v>
      </c>
      <c r="E21" s="8" t="s">
        <v>29</v>
      </c>
      <c r="F21" s="9" t="s">
        <v>26</v>
      </c>
      <c r="G21" s="8" t="s">
        <v>60</v>
      </c>
      <c r="H21" s="15"/>
    </row>
    <row r="22" spans="1:8" ht="57" x14ac:dyDescent="0.2">
      <c r="A22" s="14"/>
      <c r="B22" s="13" t="s">
        <v>8</v>
      </c>
      <c r="C22" s="8" t="s">
        <v>47</v>
      </c>
      <c r="D22" s="10" t="s">
        <v>33</v>
      </c>
      <c r="E22" s="8" t="s">
        <v>23</v>
      </c>
      <c r="F22" s="9" t="s">
        <v>26</v>
      </c>
      <c r="G22" s="10" t="s">
        <v>61</v>
      </c>
      <c r="H22" s="14"/>
    </row>
    <row r="23" spans="1:8" ht="28.5" x14ac:dyDescent="0.2">
      <c r="A23" s="14"/>
      <c r="B23" s="13" t="s">
        <v>49</v>
      </c>
      <c r="C23" s="8" t="s">
        <v>48</v>
      </c>
      <c r="D23" s="10" t="s">
        <v>35</v>
      </c>
      <c r="E23" s="8" t="s">
        <v>31</v>
      </c>
      <c r="F23" s="9" t="s">
        <v>26</v>
      </c>
      <c r="G23" s="10" t="s">
        <v>69</v>
      </c>
      <c r="H23" s="14"/>
    </row>
    <row r="24" spans="1:8" ht="42.75" x14ac:dyDescent="0.2">
      <c r="A24" s="14"/>
      <c r="B24" s="13" t="s">
        <v>9</v>
      </c>
      <c r="C24" s="8" t="s">
        <v>50</v>
      </c>
      <c r="D24" s="8" t="s">
        <v>54</v>
      </c>
      <c r="E24" s="8" t="s">
        <v>32</v>
      </c>
      <c r="F24" s="9" t="s">
        <v>26</v>
      </c>
      <c r="G24" s="10" t="s">
        <v>70</v>
      </c>
      <c r="H24" s="14"/>
    </row>
    <row r="25" spans="1:8" ht="42.75" x14ac:dyDescent="0.2">
      <c r="A25" s="14"/>
      <c r="B25" s="13" t="s">
        <v>12</v>
      </c>
      <c r="C25" s="8" t="s">
        <v>51</v>
      </c>
      <c r="D25" s="8" t="s">
        <v>13</v>
      </c>
      <c r="E25" s="8" t="s">
        <v>23</v>
      </c>
      <c r="F25" s="9" t="s">
        <v>25</v>
      </c>
      <c r="G25" s="10" t="s">
        <v>71</v>
      </c>
      <c r="H25" s="14"/>
    </row>
    <row r="26" spans="1:8" x14ac:dyDescent="0.2">
      <c r="A26" s="14"/>
      <c r="B26" s="13" t="s">
        <v>2</v>
      </c>
      <c r="C26" s="8" t="s">
        <v>2</v>
      </c>
      <c r="D26" s="8" t="s">
        <v>37</v>
      </c>
      <c r="E26" s="8" t="s">
        <v>31</v>
      </c>
      <c r="F26" s="9" t="s">
        <v>26</v>
      </c>
      <c r="G26" s="8" t="s">
        <v>73</v>
      </c>
      <c r="H26" s="14"/>
    </row>
    <row r="27" spans="1:8" ht="42.75" x14ac:dyDescent="0.2">
      <c r="A27" s="14"/>
      <c r="B27" s="13" t="s">
        <v>72</v>
      </c>
      <c r="C27" s="8" t="s">
        <v>36</v>
      </c>
      <c r="D27" s="8" t="s">
        <v>38</v>
      </c>
      <c r="E27" s="8" t="s">
        <v>31</v>
      </c>
      <c r="F27" s="9" t="s">
        <v>26</v>
      </c>
      <c r="G27" s="10" t="s">
        <v>77</v>
      </c>
      <c r="H27" s="14"/>
    </row>
    <row r="28" spans="1:8" x14ac:dyDescent="0.2">
      <c r="A28" s="14"/>
      <c r="B28" s="14"/>
      <c r="C28" s="15"/>
      <c r="D28" s="14"/>
      <c r="E28" s="15"/>
      <c r="F28" s="15"/>
      <c r="G28" s="14"/>
      <c r="H28" s="14"/>
    </row>
    <row r="29" spans="1:8" s="2" customFormat="1" x14ac:dyDescent="0.2">
      <c r="A29" s="14"/>
      <c r="B29" s="14"/>
      <c r="C29" s="15"/>
      <c r="D29" s="14"/>
      <c r="E29" s="15"/>
      <c r="F29" s="15"/>
      <c r="G29" s="14"/>
      <c r="H29" s="15"/>
    </row>
    <row r="30" spans="1:8" x14ac:dyDescent="0.2">
      <c r="A30" s="14"/>
      <c r="B30" s="14"/>
      <c r="C30" s="15"/>
      <c r="D30" s="14"/>
      <c r="E30" s="15"/>
      <c r="F30" s="15"/>
      <c r="G30" s="14"/>
      <c r="H30" s="14"/>
    </row>
    <row r="31" spans="1:8" x14ac:dyDescent="0.2">
      <c r="A31" s="14"/>
      <c r="B31" s="14"/>
      <c r="C31" s="15"/>
      <c r="D31" s="14"/>
      <c r="E31" s="15"/>
      <c r="F31" s="15"/>
      <c r="G31" s="14"/>
      <c r="H31" s="14"/>
    </row>
    <row r="32" spans="1:8" x14ac:dyDescent="0.2">
      <c r="A32" s="14"/>
      <c r="B32" s="14"/>
      <c r="C32" s="15"/>
      <c r="D32" s="14"/>
      <c r="E32" s="15"/>
      <c r="F32" s="15"/>
      <c r="G32" s="14"/>
      <c r="H32" s="14"/>
    </row>
    <row r="33" spans="1:8" x14ac:dyDescent="0.2">
      <c r="A33" s="14"/>
      <c r="B33" s="14"/>
      <c r="C33" s="15"/>
      <c r="D33" s="14"/>
      <c r="E33" s="15"/>
      <c r="F33" s="15"/>
      <c r="G33" s="14"/>
      <c r="H33" s="14"/>
    </row>
    <row r="34" spans="1:8" x14ac:dyDescent="0.2">
      <c r="A34" s="14"/>
      <c r="B34" s="14"/>
      <c r="C34" s="15"/>
      <c r="D34" s="14"/>
      <c r="E34" s="15"/>
      <c r="F34" s="15"/>
      <c r="G34" s="14"/>
      <c r="H34" s="14"/>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Statics</vt:lpstr>
      <vt:lpstr>reference yield (2)</vt:lpstr>
      <vt:lpstr>Enercon E-115</vt:lpstr>
      <vt:lpstr>Nordex 131</vt:lpstr>
      <vt:lpstr>Vestas V112</vt:lpstr>
      <vt:lpstr>turbines</vt:lpstr>
      <vt:lpstr>reference yield</vt:lpstr>
      <vt:lpstr>typical turbine</vt:lpstr>
      <vt:lpstr>random graphs</vt:lpstr>
      <vt:lpstr>Weibull</vt:lpstr>
      <vt:lpstr>wind profile</vt:lpstr>
      <vt:lpstr>losess</vt:lpstr>
      <vt:lpstr>Calculations</vt:lpstr>
      <vt:lpstr>General assumptions</vt:lpstr>
      <vt:lpstr>Project assumptions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2021-12-30T15:59:10Z</dcterms:modified>
</cp:coreProperties>
</file>