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Orcad\"/>
    </mc:Choice>
  </mc:AlternateContent>
  <bookViews>
    <workbookView xWindow="-15" yWindow="-15" windowWidth="21345" windowHeight="10050"/>
  </bookViews>
  <sheets>
    <sheet name="SCHEMATIC PARTS" sheetId="1" r:id="rId1"/>
    <sheet name="OTHER PARTS PER BOARD" sheetId="2" r:id="rId2"/>
    <sheet name="SHARED PARTS" sheetId="3" r:id="rId3"/>
  </sheets>
  <definedNames>
    <definedName name="NUM_BOARDS">'SCHEMATIC PARTS'!$B$3</definedName>
    <definedName name="NUM_CARRIERS">'SCHEMATIC PARTS'!$B$35</definedName>
  </definedNames>
  <calcPr calcId="162913"/>
</workbook>
</file>

<file path=xl/calcChain.xml><?xml version="1.0" encoding="utf-8"?>
<calcChain xmlns="http://schemas.openxmlformats.org/spreadsheetml/2006/main">
  <c r="X76" i="1" l="1"/>
  <c r="W76" i="1"/>
  <c r="S76" i="1"/>
  <c r="K76" i="1"/>
  <c r="L76" i="1" s="1"/>
  <c r="M76" i="1" l="1"/>
  <c r="P76" i="1" s="1"/>
  <c r="I39" i="2"/>
  <c r="I38" i="2"/>
  <c r="I36" i="2"/>
  <c r="I34" i="2"/>
  <c r="I32" i="2"/>
  <c r="I31" i="2"/>
  <c r="I29" i="2"/>
  <c r="I28" i="2"/>
  <c r="I26" i="2"/>
  <c r="I25" i="2"/>
  <c r="I23" i="2"/>
  <c r="I22" i="2"/>
  <c r="I21" i="2"/>
  <c r="I20" i="2"/>
  <c r="I19" i="2"/>
  <c r="I18" i="2"/>
  <c r="I16" i="2"/>
  <c r="I14" i="2"/>
  <c r="I12" i="2"/>
  <c r="I11" i="2"/>
  <c r="I10" i="2"/>
  <c r="I9" i="2"/>
  <c r="I8" i="2"/>
  <c r="I7" i="2"/>
  <c r="I6" i="2"/>
  <c r="S117" i="1" l="1"/>
  <c r="X66" i="1" l="1"/>
  <c r="W66" i="1"/>
  <c r="S66" i="1"/>
  <c r="K66" i="1"/>
  <c r="X63" i="1"/>
  <c r="W63" i="1"/>
  <c r="S63" i="1"/>
  <c r="K63" i="1"/>
  <c r="X61" i="1"/>
  <c r="W61" i="1"/>
  <c r="S61" i="1"/>
  <c r="K61" i="1"/>
  <c r="X52" i="1"/>
  <c r="W52" i="1"/>
  <c r="S52" i="1"/>
  <c r="K52" i="1"/>
  <c r="L66" i="1" l="1"/>
  <c r="M66" i="1" s="1"/>
  <c r="P66" i="1" s="1"/>
  <c r="L63" i="1"/>
  <c r="M63" i="1" s="1"/>
  <c r="P63" i="1" s="1"/>
  <c r="L61" i="1"/>
  <c r="M61" i="1" s="1"/>
  <c r="P61" i="1" s="1"/>
  <c r="L52" i="1"/>
  <c r="M52" i="1" s="1"/>
  <c r="P52" i="1" s="1"/>
  <c r="R40" i="2"/>
  <c r="R39" i="2"/>
  <c r="R38" i="2"/>
  <c r="R36" i="2"/>
  <c r="R34" i="2"/>
  <c r="R32" i="2"/>
  <c r="R31" i="2"/>
  <c r="R29" i="2"/>
  <c r="R28" i="2"/>
  <c r="R26" i="2"/>
  <c r="R25" i="2"/>
  <c r="R23" i="2"/>
  <c r="R22" i="2"/>
  <c r="R21" i="2"/>
  <c r="R20" i="2"/>
  <c r="R19" i="2"/>
  <c r="R18" i="2"/>
  <c r="R16" i="2"/>
  <c r="R14" i="2"/>
  <c r="R12" i="2"/>
  <c r="R11" i="2"/>
  <c r="R10" i="2"/>
  <c r="R43" i="2" s="1"/>
  <c r="R9" i="2"/>
  <c r="R8" i="2"/>
  <c r="R7" i="2"/>
  <c r="R6" i="2"/>
  <c r="W136" i="1"/>
  <c r="W133" i="1"/>
  <c r="W132" i="1"/>
  <c r="W131" i="1"/>
  <c r="W130" i="1"/>
  <c r="W129" i="1"/>
  <c r="W128" i="1"/>
  <c r="W127" i="1"/>
  <c r="W125" i="1"/>
  <c r="W124" i="1"/>
  <c r="W123" i="1"/>
  <c r="W122" i="1"/>
  <c r="W121" i="1"/>
  <c r="W120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5" i="1"/>
  <c r="W74" i="1"/>
  <c r="W73" i="1"/>
  <c r="W72" i="1"/>
  <c r="W71" i="1"/>
  <c r="W70" i="1"/>
  <c r="W69" i="1"/>
  <c r="W68" i="1"/>
  <c r="W67" i="1"/>
  <c r="W65" i="1"/>
  <c r="W64" i="1"/>
  <c r="W62" i="1"/>
  <c r="W60" i="1"/>
  <c r="W59" i="1"/>
  <c r="W58" i="1"/>
  <c r="W57" i="1"/>
  <c r="W56" i="1"/>
  <c r="W55" i="1"/>
  <c r="W54" i="1"/>
  <c r="W53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S21" i="2"/>
  <c r="P21" i="2"/>
  <c r="J21" i="2"/>
  <c r="S36" i="2"/>
  <c r="P36" i="2"/>
  <c r="K21" i="2" l="1"/>
  <c r="J36" i="2"/>
  <c r="K36" i="2" s="1"/>
  <c r="S34" i="2"/>
  <c r="P34" i="2"/>
  <c r="J34" i="2" l="1"/>
  <c r="K34" i="2" s="1"/>
  <c r="X29" i="1"/>
  <c r="S29" i="1"/>
  <c r="K29" i="1"/>
  <c r="L29" i="1" l="1"/>
  <c r="M29" i="1" s="1"/>
  <c r="P29" i="1" s="1"/>
  <c r="S23" i="2"/>
  <c r="S22" i="2"/>
  <c r="S20" i="2"/>
  <c r="S29" i="2" l="1"/>
  <c r="P29" i="2"/>
  <c r="P32" i="2"/>
  <c r="P31" i="2"/>
  <c r="P23" i="2"/>
  <c r="P22" i="2"/>
  <c r="P12" i="2"/>
  <c r="P11" i="2"/>
  <c r="P20" i="2"/>
  <c r="R34" i="3"/>
  <c r="P34" i="3"/>
  <c r="J34" i="3"/>
  <c r="K34" i="3" s="1"/>
  <c r="P33" i="3"/>
  <c r="J33" i="3"/>
  <c r="K33" i="3" s="1"/>
  <c r="L33" i="3" s="1"/>
  <c r="P32" i="3"/>
  <c r="K32" i="3"/>
  <c r="L32" i="3" s="1"/>
  <c r="R31" i="3"/>
  <c r="P31" i="3"/>
  <c r="J31" i="3"/>
  <c r="K31" i="3" s="1"/>
  <c r="L31" i="3" s="1"/>
  <c r="R30" i="3"/>
  <c r="P30" i="3"/>
  <c r="J30" i="3"/>
  <c r="K30" i="3" s="1"/>
  <c r="R29" i="3"/>
  <c r="P29" i="3"/>
  <c r="J29" i="3"/>
  <c r="R28" i="3"/>
  <c r="P28" i="3"/>
  <c r="K28" i="3"/>
  <c r="L28" i="3" s="1"/>
  <c r="P27" i="3"/>
  <c r="K27" i="3"/>
  <c r="L27" i="3" s="1"/>
  <c r="R26" i="3"/>
  <c r="P26" i="3"/>
  <c r="K26" i="3"/>
  <c r="L26" i="3" s="1"/>
  <c r="R25" i="3"/>
  <c r="P25" i="3"/>
  <c r="K25" i="3"/>
  <c r="L25" i="3" s="1"/>
  <c r="R24" i="3"/>
  <c r="P24" i="3"/>
  <c r="K24" i="3"/>
  <c r="L24" i="3" s="1"/>
  <c r="R23" i="3"/>
  <c r="P23" i="3"/>
  <c r="K23" i="3"/>
  <c r="L23" i="3" s="1"/>
  <c r="R22" i="3"/>
  <c r="P22" i="3"/>
  <c r="K22" i="3"/>
  <c r="L22" i="3" s="1"/>
  <c r="R21" i="3"/>
  <c r="P21" i="3"/>
  <c r="K21" i="3"/>
  <c r="L21" i="3" s="1"/>
  <c r="R20" i="3"/>
  <c r="P20" i="3"/>
  <c r="K20" i="3"/>
  <c r="L20" i="3" s="1"/>
  <c r="R18" i="3"/>
  <c r="P18" i="3"/>
  <c r="K18" i="3"/>
  <c r="L18" i="3" s="1"/>
  <c r="R17" i="3"/>
  <c r="P17" i="3"/>
  <c r="K17" i="3"/>
  <c r="L17" i="3" s="1"/>
  <c r="P9" i="3"/>
  <c r="K9" i="3"/>
  <c r="L9" i="3" s="1"/>
  <c r="P6" i="3"/>
  <c r="K6" i="3"/>
  <c r="L6" i="3" s="1"/>
  <c r="S12" i="2"/>
  <c r="J29" i="2" l="1"/>
  <c r="K29" i="2" s="1"/>
  <c r="J31" i="2"/>
  <c r="K31" i="2" s="1"/>
  <c r="J32" i="2"/>
  <c r="K32" i="2" s="1"/>
  <c r="J23" i="2"/>
  <c r="K23" i="2" s="1"/>
  <c r="J22" i="2"/>
  <c r="K22" i="2" s="1"/>
  <c r="J11" i="2"/>
  <c r="K11" i="2" s="1"/>
  <c r="J12" i="2"/>
  <c r="K12" i="2" s="1"/>
  <c r="J20" i="2"/>
  <c r="K20" i="2" s="1"/>
  <c r="L30" i="3"/>
  <c r="L34" i="3"/>
  <c r="K29" i="3"/>
  <c r="L29" i="3" s="1"/>
  <c r="P39" i="2"/>
  <c r="P38" i="2"/>
  <c r="P16" i="2"/>
  <c r="P10" i="2"/>
  <c r="P9" i="2"/>
  <c r="P8" i="2"/>
  <c r="P7" i="2"/>
  <c r="P6" i="2"/>
  <c r="P14" i="2"/>
  <c r="P19" i="2"/>
  <c r="P26" i="2"/>
  <c r="P28" i="2"/>
  <c r="P25" i="2"/>
  <c r="P18" i="2"/>
  <c r="S116" i="1" l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5" i="1"/>
  <c r="S74" i="1"/>
  <c r="S73" i="1"/>
  <c r="S72" i="1"/>
  <c r="S71" i="1"/>
  <c r="S70" i="1"/>
  <c r="S69" i="1"/>
  <c r="S68" i="1"/>
  <c r="S67" i="1"/>
  <c r="S65" i="1"/>
  <c r="S64" i="1"/>
  <c r="S62" i="1"/>
  <c r="S60" i="1"/>
  <c r="S59" i="1"/>
  <c r="S58" i="1"/>
  <c r="S57" i="1"/>
  <c r="S56" i="1"/>
  <c r="S55" i="1"/>
  <c r="S54" i="1"/>
  <c r="S53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8" i="1"/>
  <c r="S27" i="1"/>
  <c r="S26" i="1"/>
  <c r="S25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K6" i="1"/>
  <c r="L6" i="1" s="1"/>
  <c r="M6" i="1" s="1"/>
  <c r="P6" i="1" s="1"/>
  <c r="S6" i="1" s="1"/>
  <c r="S11" i="2" l="1"/>
  <c r="B135" i="1" l="1"/>
  <c r="X133" i="1"/>
  <c r="X132" i="1"/>
  <c r="X131" i="1"/>
  <c r="X130" i="1"/>
  <c r="X85" i="1"/>
  <c r="K85" i="1"/>
  <c r="X127" i="1"/>
  <c r="X81" i="1"/>
  <c r="K81" i="1"/>
  <c r="X80" i="1"/>
  <c r="K80" i="1"/>
  <c r="X78" i="1"/>
  <c r="K78" i="1"/>
  <c r="X74" i="1"/>
  <c r="K74" i="1"/>
  <c r="L74" i="1" s="1"/>
  <c r="M74" i="1" s="1"/>
  <c r="P74" i="1" s="1"/>
  <c r="X73" i="1"/>
  <c r="K73" i="1"/>
  <c r="L73" i="1" s="1"/>
  <c r="M73" i="1" s="1"/>
  <c r="P73" i="1" s="1"/>
  <c r="X70" i="1"/>
  <c r="K70" i="1"/>
  <c r="L70" i="1" s="1"/>
  <c r="M70" i="1" s="1"/>
  <c r="P70" i="1" s="1"/>
  <c r="X69" i="1"/>
  <c r="K69" i="1"/>
  <c r="L69" i="1" s="1"/>
  <c r="M69" i="1" s="1"/>
  <c r="P69" i="1" s="1"/>
  <c r="X68" i="1"/>
  <c r="K68" i="1"/>
  <c r="L68" i="1" s="1"/>
  <c r="M68" i="1" s="1"/>
  <c r="P68" i="1" s="1"/>
  <c r="X67" i="1"/>
  <c r="K67" i="1"/>
  <c r="L67" i="1" s="1"/>
  <c r="M67" i="1" s="1"/>
  <c r="P67" i="1" s="1"/>
  <c r="X125" i="1"/>
  <c r="X56" i="1"/>
  <c r="K56" i="1"/>
  <c r="L56" i="1" s="1"/>
  <c r="M56" i="1" s="1"/>
  <c r="P56" i="1" s="1"/>
  <c r="X55" i="1"/>
  <c r="K55" i="1"/>
  <c r="L55" i="1" s="1"/>
  <c r="M55" i="1" s="1"/>
  <c r="P55" i="1" s="1"/>
  <c r="X54" i="1"/>
  <c r="K54" i="1"/>
  <c r="L54" i="1" s="1"/>
  <c r="M54" i="1" s="1"/>
  <c r="P54" i="1" s="1"/>
  <c r="X51" i="1"/>
  <c r="K51" i="1"/>
  <c r="L51" i="1" s="1"/>
  <c r="M51" i="1" s="1"/>
  <c r="X47" i="1"/>
  <c r="K47" i="1"/>
  <c r="L47" i="1" s="1"/>
  <c r="M47" i="1" s="1"/>
  <c r="P47" i="1" s="1"/>
  <c r="X123" i="1"/>
  <c r="X122" i="1"/>
  <c r="X36" i="1"/>
  <c r="K36" i="1"/>
  <c r="L36" i="1" s="1"/>
  <c r="M36" i="1" s="1"/>
  <c r="P36" i="1" s="1"/>
  <c r="X35" i="1"/>
  <c r="K35" i="1"/>
  <c r="L35" i="1" s="1"/>
  <c r="M35" i="1" s="1"/>
  <c r="P35" i="1" s="1"/>
  <c r="X121" i="1"/>
  <c r="X33" i="1"/>
  <c r="K33" i="1"/>
  <c r="L33" i="1" s="1"/>
  <c r="M33" i="1" s="1"/>
  <c r="P33" i="1" s="1"/>
  <c r="X32" i="1"/>
  <c r="K32" i="1"/>
  <c r="L32" i="1" s="1"/>
  <c r="M32" i="1" s="1"/>
  <c r="P32" i="1" s="1"/>
  <c r="X26" i="1"/>
  <c r="K26" i="1"/>
  <c r="L26" i="1" s="1"/>
  <c r="M26" i="1" s="1"/>
  <c r="P26" i="1" s="1"/>
  <c r="X120" i="1"/>
  <c r="X7" i="1"/>
  <c r="K7" i="1"/>
  <c r="L7" i="1" s="1"/>
  <c r="M7" i="1" s="1"/>
  <c r="X6" i="1"/>
  <c r="L85" i="1" l="1"/>
  <c r="M85" i="1"/>
  <c r="P85" i="1" s="1"/>
  <c r="L78" i="1"/>
  <c r="M78" i="1" s="1"/>
  <c r="P78" i="1" s="1"/>
  <c r="L80" i="1"/>
  <c r="M80" i="1" s="1"/>
  <c r="P80" i="1" s="1"/>
  <c r="L81" i="1"/>
  <c r="M81" i="1" s="1"/>
  <c r="P81" i="1" s="1"/>
  <c r="S39" i="2"/>
  <c r="J39" i="2"/>
  <c r="K39" i="2" s="1"/>
  <c r="J38" i="2"/>
  <c r="K38" i="2" s="1"/>
  <c r="S16" i="2"/>
  <c r="J16" i="2"/>
  <c r="K16" i="2" s="1"/>
  <c r="S10" i="2"/>
  <c r="J10" i="2"/>
  <c r="K10" i="2" s="1"/>
  <c r="S9" i="2"/>
  <c r="J9" i="2"/>
  <c r="K9" i="2" s="1"/>
  <c r="S8" i="2"/>
  <c r="J8" i="2"/>
  <c r="K8" i="2" s="1"/>
  <c r="S7" i="2"/>
  <c r="J7" i="2"/>
  <c r="K7" i="2" s="1"/>
  <c r="S6" i="2"/>
  <c r="J6" i="2"/>
  <c r="K6" i="2" s="1"/>
  <c r="S14" i="2"/>
  <c r="J14" i="2"/>
  <c r="K14" i="2" s="1"/>
  <c r="S19" i="2"/>
  <c r="J19" i="2"/>
  <c r="K19" i="2" s="1"/>
  <c r="S26" i="2"/>
  <c r="J26" i="2"/>
  <c r="K26" i="2" s="1"/>
  <c r="S28" i="2"/>
  <c r="J28" i="2"/>
  <c r="K28" i="2" s="1"/>
  <c r="S25" i="2"/>
  <c r="J25" i="2"/>
  <c r="K25" i="2" s="1"/>
  <c r="S18" i="2"/>
  <c r="J18" i="2"/>
  <c r="K18" i="2" s="1"/>
  <c r="X84" i="1" l="1"/>
  <c r="K84" i="1"/>
  <c r="X102" i="1"/>
  <c r="K102" i="1"/>
  <c r="X101" i="1"/>
  <c r="K101" i="1"/>
  <c r="L101" i="1" l="1"/>
  <c r="M101" i="1" s="1"/>
  <c r="P101" i="1" s="1"/>
  <c r="L102" i="1"/>
  <c r="M102" i="1" s="1"/>
  <c r="P102" i="1" s="1"/>
  <c r="L84" i="1"/>
  <c r="M84" i="1" s="1"/>
  <c r="P84" i="1" s="1"/>
  <c r="X110" i="1"/>
  <c r="K110" i="1"/>
  <c r="L110" i="1" l="1"/>
  <c r="M110" i="1"/>
  <c r="P110" i="1" s="1"/>
  <c r="X111" i="1"/>
  <c r="X117" i="1" l="1"/>
  <c r="X115" i="1"/>
  <c r="X114" i="1"/>
  <c r="X86" i="1"/>
  <c r="X87" i="1"/>
  <c r="X104" i="1"/>
  <c r="X103" i="1"/>
  <c r="X112" i="1"/>
  <c r="X108" i="1"/>
  <c r="X97" i="1"/>
  <c r="X90" i="1"/>
  <c r="X91" i="1"/>
  <c r="X95" i="1"/>
  <c r="X89" i="1"/>
  <c r="X92" i="1"/>
  <c r="X109" i="1"/>
  <c r="X113" i="1"/>
  <c r="X106" i="1"/>
  <c r="X88" i="1"/>
  <c r="X105" i="1"/>
  <c r="X107" i="1"/>
  <c r="X128" i="1"/>
  <c r="X83" i="1"/>
  <c r="X82" i="1"/>
  <c r="X79" i="1"/>
  <c r="X77" i="1"/>
  <c r="X75" i="1"/>
  <c r="X72" i="1"/>
  <c r="X71" i="1"/>
  <c r="X65" i="1"/>
  <c r="X64" i="1"/>
  <c r="X62" i="1"/>
  <c r="X60" i="1"/>
  <c r="X59" i="1"/>
  <c r="X58" i="1"/>
  <c r="X57" i="1"/>
  <c r="X53" i="1"/>
  <c r="X50" i="1"/>
  <c r="X49" i="1"/>
  <c r="X48" i="1"/>
  <c r="X46" i="1"/>
  <c r="X43" i="1"/>
  <c r="X42" i="1"/>
  <c r="X100" i="1"/>
  <c r="X93" i="1"/>
  <c r="X94" i="1"/>
  <c r="X40" i="1"/>
  <c r="X34" i="1"/>
  <c r="X38" i="1"/>
  <c r="X39" i="1"/>
  <c r="X37" i="1"/>
  <c r="X21" i="1"/>
  <c r="X17" i="1"/>
  <c r="X15" i="1"/>
  <c r="X10" i="1"/>
  <c r="X8" i="1"/>
  <c r="K117" i="1"/>
  <c r="K115" i="1"/>
  <c r="K114" i="1"/>
  <c r="K86" i="1"/>
  <c r="K87" i="1"/>
  <c r="K104" i="1"/>
  <c r="K103" i="1"/>
  <c r="K112" i="1"/>
  <c r="K108" i="1"/>
  <c r="K97" i="1"/>
  <c r="K90" i="1"/>
  <c r="K91" i="1"/>
  <c r="K95" i="1"/>
  <c r="K89" i="1"/>
  <c r="K92" i="1"/>
  <c r="K109" i="1"/>
  <c r="K113" i="1"/>
  <c r="K106" i="1"/>
  <c r="K111" i="1"/>
  <c r="K88" i="1"/>
  <c r="K105" i="1"/>
  <c r="K107" i="1"/>
  <c r="K83" i="1"/>
  <c r="K82" i="1"/>
  <c r="K79" i="1"/>
  <c r="K77" i="1"/>
  <c r="K75" i="1"/>
  <c r="K72" i="1"/>
  <c r="K71" i="1"/>
  <c r="K65" i="1"/>
  <c r="L65" i="1" s="1"/>
  <c r="M65" i="1" s="1"/>
  <c r="K64" i="1"/>
  <c r="L64" i="1" s="1"/>
  <c r="M64" i="1" s="1"/>
  <c r="P64" i="1" s="1"/>
  <c r="K62" i="1"/>
  <c r="L62" i="1" s="1"/>
  <c r="M62" i="1" s="1"/>
  <c r="K60" i="1"/>
  <c r="L60" i="1" s="1"/>
  <c r="M60" i="1" s="1"/>
  <c r="K59" i="1"/>
  <c r="L59" i="1" s="1"/>
  <c r="M59" i="1" s="1"/>
  <c r="P59" i="1" s="1"/>
  <c r="K58" i="1"/>
  <c r="L58" i="1" s="1"/>
  <c r="M58" i="1" s="1"/>
  <c r="P58" i="1" s="1"/>
  <c r="K57" i="1"/>
  <c r="L57" i="1" s="1"/>
  <c r="M57" i="1" s="1"/>
  <c r="P57" i="1" s="1"/>
  <c r="K53" i="1"/>
  <c r="K50" i="1"/>
  <c r="L50" i="1" s="1"/>
  <c r="M50" i="1" s="1"/>
  <c r="P50" i="1" s="1"/>
  <c r="K49" i="1"/>
  <c r="L49" i="1" s="1"/>
  <c r="M49" i="1" s="1"/>
  <c r="P49" i="1" s="1"/>
  <c r="K48" i="1"/>
  <c r="L48" i="1" s="1"/>
  <c r="M48" i="1" s="1"/>
  <c r="P48" i="1" s="1"/>
  <c r="K46" i="1"/>
  <c r="L46" i="1" s="1"/>
  <c r="M46" i="1" s="1"/>
  <c r="P46" i="1" s="1"/>
  <c r="K43" i="1"/>
  <c r="K42" i="1"/>
  <c r="K100" i="1"/>
  <c r="K93" i="1"/>
  <c r="K94" i="1"/>
  <c r="K40" i="1"/>
  <c r="L40" i="1" s="1"/>
  <c r="M40" i="1" s="1"/>
  <c r="P40" i="1" s="1"/>
  <c r="K34" i="1"/>
  <c r="L34" i="1" s="1"/>
  <c r="M34" i="1" s="1"/>
  <c r="P34" i="1" s="1"/>
  <c r="K38" i="1"/>
  <c r="L38" i="1" s="1"/>
  <c r="M38" i="1" s="1"/>
  <c r="P38" i="1" s="1"/>
  <c r="K39" i="1"/>
  <c r="L39" i="1" s="1"/>
  <c r="M39" i="1" s="1"/>
  <c r="P39" i="1" s="1"/>
  <c r="K37" i="1"/>
  <c r="L37" i="1" s="1"/>
  <c r="M37" i="1" s="1"/>
  <c r="P37" i="1" s="1"/>
  <c r="K21" i="1"/>
  <c r="L21" i="1" s="1"/>
  <c r="M21" i="1" s="1"/>
  <c r="P21" i="1" s="1"/>
  <c r="K17" i="1"/>
  <c r="L17" i="1" s="1"/>
  <c r="M17" i="1" s="1"/>
  <c r="P17" i="1" s="1"/>
  <c r="K15" i="1"/>
  <c r="L15" i="1" s="1"/>
  <c r="M15" i="1" s="1"/>
  <c r="P15" i="1" s="1"/>
  <c r="K10" i="1"/>
  <c r="L10" i="1" s="1"/>
  <c r="M10" i="1" s="1"/>
  <c r="P10" i="1" s="1"/>
  <c r="K8" i="1"/>
  <c r="L8" i="1" s="1"/>
  <c r="M8" i="1" s="1"/>
  <c r="P8" i="1" s="1"/>
  <c r="L112" i="1" l="1"/>
  <c r="M112" i="1"/>
  <c r="P112" i="1" s="1"/>
  <c r="L103" i="1"/>
  <c r="M103" i="1"/>
  <c r="P103" i="1" s="1"/>
  <c r="L94" i="1"/>
  <c r="M94" i="1" s="1"/>
  <c r="P94" i="1" s="1"/>
  <c r="L107" i="1"/>
  <c r="M107" i="1" s="1"/>
  <c r="P107" i="1" s="1"/>
  <c r="L89" i="1"/>
  <c r="M89" i="1" s="1"/>
  <c r="P89" i="1" s="1"/>
  <c r="L104" i="1"/>
  <c r="M104" i="1" s="1"/>
  <c r="P104" i="1" s="1"/>
  <c r="L109" i="1"/>
  <c r="M109" i="1" s="1"/>
  <c r="P109" i="1" s="1"/>
  <c r="L92" i="1"/>
  <c r="M92" i="1"/>
  <c r="P92" i="1" s="1"/>
  <c r="L93" i="1"/>
  <c r="M93" i="1"/>
  <c r="P93" i="1" s="1"/>
  <c r="L105" i="1"/>
  <c r="M105" i="1"/>
  <c r="P105" i="1" s="1"/>
  <c r="L95" i="1"/>
  <c r="M95" i="1" s="1"/>
  <c r="P95" i="1" s="1"/>
  <c r="L87" i="1"/>
  <c r="M87" i="1"/>
  <c r="P87" i="1" s="1"/>
  <c r="L91" i="1"/>
  <c r="M91" i="1" s="1"/>
  <c r="P91" i="1" s="1"/>
  <c r="L111" i="1"/>
  <c r="M111" i="1" s="1"/>
  <c r="P111" i="1" s="1"/>
  <c r="L106" i="1"/>
  <c r="M106" i="1" s="1"/>
  <c r="P106" i="1" s="1"/>
  <c r="L97" i="1"/>
  <c r="M97" i="1"/>
  <c r="P97" i="1" s="1"/>
  <c r="L100" i="1"/>
  <c r="M100" i="1"/>
  <c r="P100" i="1" s="1"/>
  <c r="L88" i="1"/>
  <c r="M88" i="1"/>
  <c r="P88" i="1" s="1"/>
  <c r="L86" i="1"/>
  <c r="M86" i="1" s="1"/>
  <c r="P86" i="1" s="1"/>
  <c r="L90" i="1"/>
  <c r="M90" i="1" s="1"/>
  <c r="P90" i="1" s="1"/>
  <c r="L108" i="1"/>
  <c r="M108" i="1" s="1"/>
  <c r="P108" i="1" s="1"/>
  <c r="L82" i="1"/>
  <c r="M82" i="1" s="1"/>
  <c r="P82" i="1" s="1"/>
  <c r="L83" i="1"/>
  <c r="M83" i="1" s="1"/>
  <c r="P83" i="1" s="1"/>
  <c r="L71" i="1"/>
  <c r="M71" i="1" s="1"/>
  <c r="P71" i="1" s="1"/>
  <c r="L72" i="1"/>
  <c r="M72" i="1"/>
  <c r="P72" i="1" s="1"/>
  <c r="L42" i="1"/>
  <c r="M42" i="1" s="1"/>
  <c r="P42" i="1" s="1"/>
  <c r="L75" i="1"/>
  <c r="M75" i="1" s="1"/>
  <c r="P75" i="1" s="1"/>
  <c r="L114" i="1"/>
  <c r="M114" i="1" s="1"/>
  <c r="P114" i="1" s="1"/>
  <c r="L43" i="1"/>
  <c r="M43" i="1"/>
  <c r="P43" i="1" s="1"/>
  <c r="L77" i="1"/>
  <c r="M77" i="1" s="1"/>
  <c r="P77" i="1" s="1"/>
  <c r="L115" i="1"/>
  <c r="M115" i="1" s="1"/>
  <c r="P115" i="1" s="1"/>
  <c r="L53" i="1"/>
  <c r="M53" i="1" s="1"/>
  <c r="P53" i="1" s="1"/>
  <c r="L79" i="1"/>
  <c r="M79" i="1" s="1"/>
  <c r="P79" i="1" s="1"/>
  <c r="L113" i="1"/>
  <c r="M113" i="1" s="1"/>
  <c r="P113" i="1" s="1"/>
  <c r="L117" i="1"/>
  <c r="M117" i="1"/>
  <c r="P117" i="1" s="1"/>
  <c r="X28" i="1"/>
  <c r="K28" i="1"/>
  <c r="L28" i="1" s="1"/>
  <c r="M28" i="1" s="1"/>
  <c r="X30" i="1"/>
  <c r="K30" i="1"/>
  <c r="L30" i="1" s="1"/>
  <c r="M30" i="1" s="1"/>
  <c r="P30" i="1" s="1"/>
  <c r="X11" i="1" l="1"/>
  <c r="K11" i="1"/>
  <c r="L11" i="1" s="1"/>
  <c r="M11" i="1" s="1"/>
  <c r="P11" i="1" s="1"/>
  <c r="X9" i="1"/>
  <c r="K9" i="1"/>
  <c r="L9" i="1" s="1"/>
  <c r="M9" i="1" s="1"/>
  <c r="P9" i="1" s="1"/>
  <c r="X16" i="1"/>
  <c r="K16" i="1"/>
  <c r="L16" i="1" s="1"/>
  <c r="M16" i="1" s="1"/>
  <c r="P16" i="1" s="1"/>
  <c r="X31" i="1"/>
  <c r="K31" i="1"/>
  <c r="L31" i="1" s="1"/>
  <c r="M31" i="1" s="1"/>
  <c r="P31" i="1" s="1"/>
  <c r="X13" i="1" l="1"/>
  <c r="K13" i="1"/>
  <c r="L13" i="1" s="1"/>
  <c r="M13" i="1" s="1"/>
  <c r="P13" i="1" s="1"/>
  <c r="X12" i="1"/>
  <c r="K12" i="1"/>
  <c r="L12" i="1" s="1"/>
  <c r="M12" i="1" s="1"/>
  <c r="P12" i="1" s="1"/>
  <c r="X19" i="1"/>
  <c r="K19" i="1"/>
  <c r="L19" i="1" s="1"/>
  <c r="M19" i="1" s="1"/>
  <c r="P19" i="1" s="1"/>
  <c r="X27" i="1"/>
  <c r="K27" i="1"/>
  <c r="L27" i="1" s="1"/>
  <c r="M27" i="1" s="1"/>
  <c r="P27" i="1" s="1"/>
  <c r="X25" i="1"/>
  <c r="K25" i="1"/>
  <c r="L25" i="1" s="1"/>
  <c r="M25" i="1" s="1"/>
  <c r="P25" i="1" s="1"/>
  <c r="X22" i="1"/>
  <c r="K22" i="1"/>
  <c r="L22" i="1" s="1"/>
  <c r="M22" i="1" s="1"/>
  <c r="P22" i="1" s="1"/>
  <c r="X20" i="1"/>
  <c r="K20" i="1"/>
  <c r="L20" i="1" s="1"/>
  <c r="M20" i="1" s="1"/>
  <c r="P20" i="1" s="1"/>
  <c r="X23" i="1"/>
  <c r="K23" i="1"/>
  <c r="L23" i="1" s="1"/>
  <c r="M23" i="1" s="1"/>
  <c r="P23" i="1" s="1"/>
  <c r="X18" i="1"/>
  <c r="K18" i="1"/>
  <c r="L18" i="1" s="1"/>
  <c r="M18" i="1" s="1"/>
  <c r="P18" i="1" s="1"/>
  <c r="X41" i="1"/>
  <c r="K41" i="1"/>
  <c r="L41" i="1" s="1"/>
  <c r="M41" i="1" s="1"/>
  <c r="P41" i="1" s="1"/>
  <c r="X99" i="1" l="1"/>
  <c r="X98" i="1"/>
  <c r="X96" i="1" l="1"/>
  <c r="K96" i="1"/>
  <c r="X116" i="1"/>
  <c r="K116" i="1"/>
  <c r="K14" i="1"/>
  <c r="L14" i="1" s="1"/>
  <c r="M14" i="1" s="1"/>
  <c r="P14" i="1" s="1"/>
  <c r="X14" i="1"/>
  <c r="K99" i="1"/>
  <c r="K98" i="1"/>
  <c r="L98" i="1" l="1"/>
  <c r="M98" i="1"/>
  <c r="P98" i="1" s="1"/>
  <c r="L99" i="1"/>
  <c r="M99" i="1"/>
  <c r="P99" i="1" s="1"/>
  <c r="L96" i="1"/>
  <c r="M96" i="1" s="1"/>
  <c r="P96" i="1" s="1"/>
  <c r="L116" i="1"/>
  <c r="M116" i="1" s="1"/>
  <c r="P116" i="1" s="1"/>
  <c r="X45" i="1"/>
  <c r="K45" i="1"/>
  <c r="L45" i="1" s="1"/>
  <c r="M45" i="1" s="1"/>
  <c r="P45" i="1" s="1"/>
  <c r="X44" i="1"/>
  <c r="X136" i="1" s="1"/>
  <c r="K44" i="1"/>
  <c r="L44" i="1" s="1"/>
  <c r="M44" i="1" s="1"/>
  <c r="P44" i="1" s="1"/>
  <c r="X129" i="1" l="1"/>
</calcChain>
</file>

<file path=xl/sharedStrings.xml><?xml version="1.0" encoding="utf-8"?>
<sst xmlns="http://schemas.openxmlformats.org/spreadsheetml/2006/main" count="1242" uniqueCount="790">
  <si>
    <t>Item</t>
  </si>
  <si>
    <t>Description</t>
  </si>
  <si>
    <t>Manufacturer</t>
  </si>
  <si>
    <t>Samtec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</si>
  <si>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</si>
  <si>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</si>
  <si>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</si>
  <si>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</si>
  <si>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</si>
  <si>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</si>
  <si>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</si>
  <si>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Amphenol</t>
  </si>
  <si>
    <t>quan/board</t>
  </si>
  <si>
    <t>Cost Source</t>
  </si>
  <si>
    <t>Ordered</t>
  </si>
  <si>
    <t>Required</t>
  </si>
  <si>
    <t>Value</t>
  </si>
  <si>
    <t>Footprint</t>
  </si>
  <si>
    <t>Received</t>
  </si>
  <si>
    <t>6089-103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</si>
  <si>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</si>
  <si>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</si>
  <si>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</si>
  <si>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</si>
  <si>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</si>
  <si>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</si>
  <si>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</si>
  <si>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</si>
  <si>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</si>
  <si>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CAP CER 0.1UF 25V X5R 0402</t>
  </si>
  <si>
    <t>0.1 UF</t>
  </si>
  <si>
    <t>CAPC_EIA0402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</si>
  <si>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</si>
  <si>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</si>
  <si>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</si>
  <si>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</si>
  <si>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</si>
  <si>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</si>
  <si>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</si>
  <si>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</si>
  <si>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</si>
  <si>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</si>
  <si>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</si>
  <si>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36-24473-ND</t>
  </si>
  <si>
    <t>24473</t>
  </si>
  <si>
    <t>Grainger</t>
  </si>
  <si>
    <t>26WC30</t>
  </si>
  <si>
    <t>6GE39</t>
  </si>
  <si>
    <t>6HB74</t>
  </si>
  <si>
    <t>HARDWARE</t>
  </si>
  <si>
    <t>t-Global</t>
  </si>
  <si>
    <t>1168-1222-ND</t>
  </si>
  <si>
    <t>H48-6-320-320-1.0-1A</t>
  </si>
  <si>
    <t>THERM PAD 320MMX320MM W/ADH GRAY</t>
  </si>
  <si>
    <t>AE10868-ND</t>
  </si>
  <si>
    <t>Assmann</t>
  </si>
  <si>
    <t>V6516B</t>
  </si>
  <si>
    <t>D.B. Roberts</t>
  </si>
  <si>
    <t>SOA-M3-3</t>
  </si>
  <si>
    <t>Penn Engineering</t>
  </si>
  <si>
    <t>TERM BLOCK HDR 4POS VERT 3.81MM</t>
  </si>
  <si>
    <t>A98202-ND</t>
  </si>
  <si>
    <t>TE</t>
  </si>
  <si>
    <t>284517-4</t>
  </si>
  <si>
    <t>HEADER 1X6 100MIL, RS232 FOR CONTROLLER</t>
  </si>
  <si>
    <t>732-5319-ND</t>
  </si>
  <si>
    <t>61300611121</t>
  </si>
  <si>
    <t>Wurth</t>
  </si>
  <si>
    <t>CABLE USB EMBD UART 3.3V .1"HDR</t>
  </si>
  <si>
    <t>768-1015-ND</t>
  </si>
  <si>
    <t>FTDI</t>
  </si>
  <si>
    <t>TTL-232R-3V3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</si>
  <si>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</si>
  <si>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</si>
  <si>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</si>
  <si>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</si>
  <si>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</si>
  <si>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</si>
  <si>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</si>
  <si>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</si>
  <si>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</si>
  <si>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</si>
  <si>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</si>
  <si>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</si>
  <si>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</si>
  <si>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</si>
  <si>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</si>
  <si>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</si>
  <si>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</si>
  <si>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</si>
  <si>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</si>
  <si>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</si>
  <si>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</si>
  <si>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</si>
  <si>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399-10418-1-ND</t>
  </si>
  <si>
    <t>kemet</t>
  </si>
  <si>
    <t>T520D337M006ATE009</t>
  </si>
  <si>
    <t>330 UF</t>
  </si>
  <si>
    <t>CAP TANT POLY 330UF 6.3V 2917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</si>
  <si>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</si>
  <si>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</si>
  <si>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</si>
  <si>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</si>
  <si>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</si>
  <si>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</si>
  <si>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</si>
  <si>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</si>
  <si>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</si>
  <si>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</si>
  <si>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</si>
  <si>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</si>
  <si>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</si>
  <si>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</si>
  <si>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</si>
  <si>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</si>
  <si>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</si>
  <si>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</si>
  <si>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</si>
  <si>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</si>
  <si>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</si>
  <si>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</si>
  <si>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</si>
  <si>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</si>
  <si>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</si>
  <si>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</si>
  <si>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</si>
  <si>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</si>
  <si>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</si>
  <si>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</si>
  <si>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</si>
  <si>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</si>
  <si>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</si>
  <si>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</si>
  <si>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</si>
  <si>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</si>
  <si>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</si>
  <si>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</si>
  <si>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</si>
  <si>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</si>
  <si>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</si>
  <si>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</si>
  <si>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</si>
  <si>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</si>
  <si>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</si>
  <si>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</si>
  <si>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</si>
  <si>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</si>
  <si>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</si>
  <si>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</si>
  <si>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</si>
  <si>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</si>
  <si>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</si>
  <si>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</si>
  <si>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</si>
  <si>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</si>
  <si>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</si>
  <si>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</si>
  <si>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</si>
  <si>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</si>
  <si>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</si>
  <si>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</si>
  <si>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</si>
  <si>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</si>
  <si>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</si>
  <si>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</si>
  <si>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</si>
  <si>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</si>
  <si>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</si>
  <si>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</si>
  <si>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</si>
  <si>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</si>
  <si>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</si>
  <si>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</si>
  <si>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</si>
  <si>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</si>
  <si>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</si>
  <si>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</si>
  <si>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</si>
  <si>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</si>
  <si>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</si>
  <si>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</si>
  <si>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</si>
  <si>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CON6</t>
  </si>
  <si>
    <t>CONN_1X6_VERT_100MIL</t>
  </si>
  <si>
    <t>CONN HEADER 8POS 2MM STR DL SMD</t>
  </si>
  <si>
    <t>609-2995-1-ND</t>
  </si>
  <si>
    <t>Amphenol FCI</t>
  </si>
  <si>
    <t>98424-G52-08ALF</t>
  </si>
  <si>
    <t>JUMPER_4X2</t>
  </si>
  <si>
    <t>CONN_2MM_2X4_VERT_SMD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</si>
  <si>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</si>
  <si>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</si>
  <si>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</si>
  <si>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</si>
  <si>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</si>
  <si>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</si>
  <si>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</si>
  <si>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</si>
  <si>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</si>
  <si>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</si>
  <si>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</si>
  <si>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</si>
  <si>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</si>
  <si>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</si>
  <si>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</si>
  <si>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</si>
  <si>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</si>
  <si>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KU15P HEATSINK</t>
  </si>
  <si>
    <t>VU7P HEATSINK</t>
  </si>
  <si>
    <t>FIREFLY HEATSINK (LEFT SIDE)</t>
  </si>
  <si>
    <t>FIREFLY HEATSINK (RIGHT SIDE)</t>
  </si>
  <si>
    <t>HEATSINK PLATE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</si>
  <si>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</si>
  <si>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</si>
  <si>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</si>
  <si>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</si>
  <si>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</si>
  <si>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</si>
  <si>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</si>
  <si>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</si>
  <si>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</si>
  <si>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</si>
  <si>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</si>
  <si>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</si>
  <si>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</si>
  <si>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</si>
  <si>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</si>
  <si>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</si>
  <si>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</si>
  <si>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</si>
  <si>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</si>
  <si>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</si>
  <si>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</si>
  <si>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</si>
  <si>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</si>
  <si>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</si>
  <si>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</si>
  <si>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</si>
  <si>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</si>
  <si>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</si>
  <si>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</si>
  <si>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</si>
  <si>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</si>
  <si>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</si>
  <si>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</si>
  <si>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</si>
  <si>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</si>
  <si>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</si>
  <si>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</si>
  <si>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</si>
  <si>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</si>
  <si>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</si>
  <si>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</si>
  <si>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</si>
  <si>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</si>
  <si>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</si>
  <si>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</si>
  <si>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</si>
  <si>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</si>
  <si>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</si>
  <si>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</si>
  <si>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</si>
  <si>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</si>
  <si>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</si>
  <si>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</si>
  <si>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</si>
  <si>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</si>
  <si>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</si>
  <si>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</si>
  <si>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</si>
  <si>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</si>
  <si>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</si>
  <si>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</si>
  <si>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</si>
  <si>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</si>
  <si>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</si>
  <si>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</si>
  <si>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</si>
  <si>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</si>
  <si>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</si>
  <si>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</si>
  <si>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</si>
  <si>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</si>
  <si>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</si>
  <si>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</si>
  <si>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</si>
  <si>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</si>
  <si>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</si>
  <si>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</si>
  <si>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</si>
  <si>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</si>
  <si>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</si>
  <si>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</si>
  <si>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</si>
  <si>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</si>
  <si>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</si>
  <si>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 SOCKET FOR VU7P IN B2104 PACKAGE</t>
  </si>
  <si>
    <t>FPGA_VU7P_B2104</t>
  </si>
  <si>
    <t>FPGA_B2104_IRONWOOD_6444</t>
  </si>
  <si>
    <t>Ironwood</t>
  </si>
  <si>
    <t>FPGA SOCKET FOR KU150 IN A1760 PACKAGE</t>
  </si>
  <si>
    <t>FPGA_KU15P_A1760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</si>
  <si>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</si>
  <si>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</si>
  <si>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</si>
  <si>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</si>
  <si>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</si>
  <si>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</si>
  <si>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</si>
  <si>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</si>
  <si>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</si>
  <si>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</si>
  <si>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</si>
  <si>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</si>
  <si>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</si>
  <si>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</si>
  <si>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</si>
  <si>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</si>
  <si>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</si>
  <si>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</si>
  <si>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</si>
  <si>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</si>
  <si>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</si>
  <si>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</si>
  <si>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</si>
  <si>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</si>
  <si>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</si>
  <si>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</si>
  <si>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</si>
  <si>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</si>
  <si>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</si>
  <si>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</si>
  <si>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</si>
  <si>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</si>
  <si>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</si>
  <si>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</si>
  <si>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</si>
  <si>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</si>
  <si>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</si>
  <si>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</si>
  <si>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</si>
  <si>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</si>
  <si>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</si>
  <si>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</si>
  <si>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</si>
  <si>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</si>
  <si>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</si>
  <si>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</si>
  <si>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</si>
  <si>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</si>
  <si>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</si>
  <si>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</si>
  <si>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</si>
  <si>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</si>
  <si>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</si>
  <si>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</si>
  <si>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</si>
  <si>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</si>
  <si>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</si>
  <si>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</si>
  <si>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</si>
  <si>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</si>
  <si>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</si>
  <si>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</si>
  <si>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</si>
  <si>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</si>
  <si>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</si>
  <si>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</si>
  <si>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</si>
  <si>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</si>
  <si>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</si>
  <si>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</si>
  <si>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</si>
  <si>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</si>
  <si>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</si>
  <si>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</si>
  <si>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</si>
  <si>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</si>
  <si>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</si>
  <si>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</si>
  <si>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</si>
  <si>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</si>
  <si>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</si>
  <si>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</si>
  <si>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</si>
  <si>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</si>
  <si>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</si>
  <si>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</si>
  <si>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</si>
  <si>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</si>
  <si>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</si>
  <si>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</si>
  <si>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</si>
  <si>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</si>
  <si>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</si>
  <si>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</si>
  <si>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</si>
  <si>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</si>
  <si>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</si>
  <si>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</si>
  <si>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</si>
  <si>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</si>
  <si>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</si>
  <si>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</si>
  <si>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</si>
  <si>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Ordered but not used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</si>
  <si>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</si>
  <si>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</si>
  <si>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</si>
  <si>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</si>
  <si>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</si>
  <si>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</si>
  <si>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</si>
  <si>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</si>
  <si>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</si>
  <si>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</si>
  <si>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</si>
  <si>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</si>
  <si>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SHARED</t>
  </si>
  <si>
    <t>311-1775-1-ND</t>
  </si>
  <si>
    <t>CC0603JRNPO9BN821</t>
  </si>
  <si>
    <t>FTS-101-01-L-D</t>
  </si>
  <si>
    <t>SAM1156-02-ND</t>
  </si>
  <si>
    <t>on-hand</t>
  </si>
  <si>
    <t>S001YJ24</t>
  </si>
  <si>
    <t>Alpha Novatech</t>
  </si>
  <si>
    <t>x</t>
  </si>
  <si>
    <t>$34 in quantity</t>
  </si>
  <si>
    <t>Xometry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</si>
  <si>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</si>
  <si>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</si>
  <si>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</si>
  <si>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</si>
  <si>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</si>
  <si>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</si>
  <si>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</si>
  <si>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</si>
  <si>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</si>
  <si>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</si>
  <si>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</si>
  <si>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</si>
  <si>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</si>
  <si>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</si>
  <si>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</si>
  <si>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get more</t>
  </si>
  <si>
    <t>look into programming issue</t>
  </si>
  <si>
    <t>14 back ordered</t>
  </si>
  <si>
    <t>SY89872UMG-DKR-ND</t>
  </si>
  <si>
    <t>CHANGE DIGIKEY NUMBER IN SCHEMATIC</t>
  </si>
  <si>
    <t>P/N IS 24LCS52T - DOES THE 'T' MAKE A DIFFERENCE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</si>
  <si>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</si>
  <si>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</si>
  <si>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</si>
  <si>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</si>
  <si>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</si>
  <si>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</si>
  <si>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</si>
  <si>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</si>
  <si>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</si>
  <si>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</si>
  <si>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</si>
  <si>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</si>
  <si>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CONN HOUSING 2MM 6POS</t>
  </si>
  <si>
    <t>CONN HOUSING 2MM 8POS</t>
  </si>
  <si>
    <t>WM18032-ND</t>
  </si>
  <si>
    <t>0511100850</t>
  </si>
  <si>
    <t>WM18031-ND</t>
  </si>
  <si>
    <t>0511100650</t>
  </si>
  <si>
    <t>CONN SOCKET 24-30AWG CRIMP GOLD</t>
  </si>
  <si>
    <t>WM1128CT-ND</t>
  </si>
  <si>
    <t>0503948051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</si>
  <si>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</si>
  <si>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</si>
  <si>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</si>
  <si>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</si>
  <si>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</si>
  <si>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</si>
  <si>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</si>
  <si>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CONN SHUNT 1.27MM BLACK W/HANDLE</t>
  </si>
  <si>
    <t>952-1731-ND</t>
  </si>
  <si>
    <t>Harwin</t>
  </si>
  <si>
    <t>M50-2000005</t>
  </si>
  <si>
    <t>CONN SHUNT 1.27MM BLACK</t>
  </si>
  <si>
    <t>952-1730-ND</t>
  </si>
  <si>
    <t>M50-1900005</t>
  </si>
  <si>
    <t>S9642-ND</t>
  </si>
  <si>
    <t>NPN02SXLN-RC</t>
  </si>
  <si>
    <t>SAM8748-ND</t>
  </si>
  <si>
    <t>2SN-BK-G</t>
  </si>
  <si>
    <t>CONN SHUNT 2MM GOLD W/HANDLE</t>
  </si>
  <si>
    <t>CONN SHUNT 2MM GOLD</t>
  </si>
  <si>
    <t>RES SMD 240 OHM 1% 1/16W 0402</t>
  </si>
  <si>
    <t>311-240LRCT-ND</t>
  </si>
  <si>
    <t>RC0402FR-07240RL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</si>
  <si>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</si>
  <si>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</si>
  <si>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</si>
  <si>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</si>
  <si>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</si>
  <si>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</si>
  <si>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</si>
  <si>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</si>
  <si>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</si>
  <si>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</si>
  <si>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</si>
  <si>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</si>
  <si>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</si>
  <si>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</si>
  <si>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</si>
  <si>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</si>
  <si>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</si>
  <si>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</si>
  <si>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</si>
  <si>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</si>
  <si>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</si>
  <si>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</si>
  <si>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</si>
  <si>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</si>
  <si>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</si>
  <si>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</si>
  <si>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</si>
  <si>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</si>
  <si>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</si>
  <si>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R90,R91,R145,R146,R448,R489</t>
  </si>
  <si>
    <t>R13,R19,R20,R30,R31,R69,R71,R102,R468,R469,R470,R471,R473,R475,R476,R676,R682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</si>
  <si>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</si>
  <si>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</si>
  <si>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</si>
  <si>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</si>
  <si>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</si>
  <si>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</si>
  <si>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</si>
  <si>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</si>
  <si>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</si>
  <si>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</si>
  <si>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</si>
  <si>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</si>
  <si>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</si>
  <si>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</si>
  <si>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</si>
  <si>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</si>
  <si>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</si>
  <si>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</si>
  <si>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</si>
  <si>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</si>
  <si>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</si>
  <si>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</si>
  <si>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</si>
  <si>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</si>
  <si>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</si>
  <si>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</si>
  <si>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</si>
  <si>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</si>
  <si>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</si>
  <si>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</si>
  <si>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</si>
  <si>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</si>
  <si>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</si>
  <si>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</si>
  <si>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</si>
  <si>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</si>
  <si>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</si>
  <si>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</si>
  <si>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</si>
  <si>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</si>
  <si>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</si>
  <si>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</si>
  <si>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</si>
  <si>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</si>
  <si>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</si>
  <si>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</si>
  <si>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</si>
  <si>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</si>
  <si>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</si>
  <si>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</si>
  <si>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</si>
  <si>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</si>
  <si>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</si>
  <si>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</si>
  <si>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</si>
  <si>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</si>
  <si>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</si>
  <si>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</si>
  <si>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</si>
  <si>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</si>
  <si>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</si>
  <si>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</si>
  <si>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</si>
  <si>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</si>
  <si>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</si>
  <si>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</si>
  <si>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</si>
  <si>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</si>
  <si>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</si>
  <si>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>R32,R68</t>
  </si>
  <si>
    <t>R524,R534</t>
  </si>
  <si>
    <t>TNP249ABCT-ND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</si>
  <si>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</si>
  <si>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</si>
  <si>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</si>
  <si>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</si>
  <si>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</si>
  <si>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</si>
  <si>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</si>
  <si>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</si>
  <si>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SP1,SP2</t>
  </si>
  <si>
    <t>C830</t>
  </si>
  <si>
    <t>CAP CER TBD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</si>
  <si>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</si>
  <si>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</si>
  <si>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</si>
  <si>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</si>
  <si>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</si>
  <si>
    <t>BR1,BR2,BR3</t>
  </si>
  <si>
    <t>BRACKET FOR FRONT PANEL, SCREW M3 4 PIN PCB RA</t>
  </si>
  <si>
    <t>36-7761-ND</t>
  </si>
  <si>
    <t>7761</t>
  </si>
  <si>
    <t>RES SMD 270 OHM 1% 1/10W 0603</t>
  </si>
  <si>
    <t>311-270HRDKR-ND</t>
  </si>
  <si>
    <t>RC0603FR-07270RL</t>
  </si>
  <si>
    <t>RES SMD 59 OHM 1% 1/10W 0603</t>
  </si>
  <si>
    <t>311-59.0HRDKR-ND</t>
  </si>
  <si>
    <t>RC0603FR-0759RL</t>
  </si>
  <si>
    <t>RES SMD 49.9 OHM 1% 1/10W 0402</t>
  </si>
  <si>
    <t>R3,R4,R8,R9,R679,R680</t>
  </si>
  <si>
    <t>R1,R5,R6,R10,R677,R678,R681</t>
  </si>
  <si>
    <t>R11,R25,R27,R72,R81,R83,R85,R92,R95,R98,R101,R107,R109,R113,R116,R123,R130,R133,R136</t>
  </si>
  <si>
    <t>R194,R195,R198,R199,R202,R203,R206,R207,R210,R211</t>
  </si>
  <si>
    <t>R229</t>
  </si>
  <si>
    <t>RES SMD 21.5K OHM 1% 1/10W 0603</t>
  </si>
  <si>
    <t>311-21.5KHRDKR-ND</t>
  </si>
  <si>
    <t>RC0603FR-0721K5L</t>
  </si>
  <si>
    <t>R234</t>
  </si>
  <si>
    <t>RES SMD 23.7K OHM 1% 1/10W 0603</t>
  </si>
  <si>
    <t>311-23.7KHRDKR-ND</t>
  </si>
  <si>
    <t>RC0603FR-0723K7L</t>
  </si>
  <si>
    <t>23.7K</t>
  </si>
  <si>
    <t>21.5K</t>
  </si>
  <si>
    <t>R227</t>
  </si>
  <si>
    <t>R233</t>
  </si>
  <si>
    <t>R232</t>
  </si>
  <si>
    <t>11.0K</t>
  </si>
  <si>
    <t>12.1K</t>
  </si>
  <si>
    <t>13.3K</t>
  </si>
  <si>
    <t>14.7K</t>
  </si>
  <si>
    <t>RES SMD 11K OHM 1% 1/10W 0603</t>
  </si>
  <si>
    <t>311-11.0KHRDKR-ND</t>
  </si>
  <si>
    <t>RC0603FR-0711KL</t>
  </si>
  <si>
    <t>RES SMD 12.1K OHM 1% 1/10W 0603</t>
  </si>
  <si>
    <t>311-12.1KHRDKR-ND</t>
  </si>
  <si>
    <t>RC0603FR-0712K1L</t>
  </si>
  <si>
    <t>RES SMD 13.3K OHM 1% 1/10W 0603</t>
  </si>
  <si>
    <t>311-13.3KHRDKR-ND</t>
  </si>
  <si>
    <t>RC0603FR-0713K3L</t>
  </si>
  <si>
    <t>RES SMD 14.7K OHM 1% 1/10W 0603</t>
  </si>
  <si>
    <t>311-14.7KHRDKR-ND</t>
  </si>
  <si>
    <t>RC0603FR-0714K7L</t>
  </si>
  <si>
    <t>R26,R70,R82,R86,R94,R108,R115,R134,R193,R196,R197,R200,R201,R204,R205,R208,R209,R212,R215,R216,R217,R218,R221,R222,R223,R224,R225,R226,R242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</si>
  <si>
    <t>90.9K</t>
  </si>
  <si>
    <t>100K</t>
  </si>
  <si>
    <t>R240,R243</t>
  </si>
  <si>
    <t>R241,R244</t>
  </si>
  <si>
    <t>RES SMD 90.9K OHM 1% 1/10W 0603</t>
  </si>
  <si>
    <t>311-90.9KHRDKR-ND</t>
  </si>
  <si>
    <t>RC0603FR-0790K9L</t>
  </si>
  <si>
    <t>RES SMD 100K OHM 1% 1/10W 0603</t>
  </si>
  <si>
    <t>311-100KHRDKR-ND</t>
  </si>
  <si>
    <t>RC0603FR-07100KL</t>
  </si>
  <si>
    <t>R419,R435,R437,R451,R459,R463,R464,R477,R478,R482,R488,R660,R664,R701,R715,R716,R719</t>
  </si>
  <si>
    <t>R73,R74,R75,R76,R77,R78,R79,R80,R153,R154,R155,R156,R157,R158,R159,R160,R191,R192,R230,R251,R252,R253,R254,R255,R256,R337,R338,R342,R343,R379,R381,R387,R389,R393,R394,R399,R400,R418,R420,R421,R427,R428,R429,R430,R439,R440,R441,R442,R449,R450,R461,R462,R472,R474,R479,R480,R481,R485,R518,R521,R522,R523,R527,R535,R661,R662,R663,R665,R698,R699,R700,R702,R703,R714,R717,R718,R726,R727,R728,R729</t>
  </si>
  <si>
    <t>PM1,PM2,PM3,PM4,PM5,PM6,PM7,PM8,PM9,PM10,PM11,PM12,PM13,PM14,PM15,PM16,PM17,PM18,PM19,PM20,PM21,PM22,PM23,PM24,PM25,PM26</t>
  </si>
  <si>
    <t>THRU_HOLE TEST POINT, PART OF PCB</t>
  </si>
  <si>
    <t>RES SMD 249 OHM 0.1% 1/5W 0805</t>
  </si>
  <si>
    <t xml:space="preserve">U20A,U29A,U104A,U106A,U108A,U116A,
U21A,U30A,U105A,U107A,U109A,U117A,
U22A,U23A,U24A,U25A,U26A,U27A,U28A,U110A,U111A,U112A,U113A,U114A,U115A
</t>
  </si>
  <si>
    <t xml:space="preserve">U20B,U29B,U104B,U106B,U108B,U116B,
U21B,U30B,U105B,U107B,U109B,U117B,
U22B,U23B,U24B,U25B,U26B,U27B,U28B,U110B,U111B,U112B,U113B,U114B,U115B
</t>
  </si>
  <si>
    <t>U13A</t>
  </si>
  <si>
    <t>KEYSTONE_7761</t>
  </si>
  <si>
    <t>CONN_SAMTEC_UCC8</t>
  </si>
  <si>
    <t>CONN_SAMTEC_UEC5</t>
  </si>
  <si>
    <t>LGA80D</t>
  </si>
  <si>
    <t>VIA_ARRAY_19H10</t>
  </si>
  <si>
    <t>TESTPT_SMPAD</t>
  </si>
  <si>
    <t>SW_DIP_4POS_50MIL</t>
  </si>
  <si>
    <t>RESC_EIA0805</t>
  </si>
  <si>
    <t>TESTPT_C55H35</t>
  </si>
  <si>
    <t>TB4</t>
  </si>
  <si>
    <t>HEADER_2MM_2X4_RA</t>
  </si>
  <si>
    <t>HOLE_M2P5_STANDOFF</t>
  </si>
  <si>
    <t>LED_APA2106</t>
  </si>
  <si>
    <t>LED_RGB_INS126T</t>
  </si>
  <si>
    <t>47K</t>
  </si>
  <si>
    <t xml:space="preserve">C153,C167,C168,C169,C170,C198,C219,C220,C221,C239,C383,C384,C385,C386,C387,C388,C389,C390,C391,C392,C405,C406,C407,C408,C409,C410,C411,C412,C413,C414,C425,C426,C427,C428,C429,C430,C431,C432,C433,C434,C481,C482,C483,C484,C485,C486,C487,C488,C489,C490,C507,C508,C509,C510,C511,C512,C513,C514,C515,C516,C517,C518,C519,C520,C521,C522,C523,C524,C525,C526,C528,C529,C530,C531,C532,C533,C534,C535,C536,C537,C549,C550,C551,C552,C553,C554,C555,C556,C557,C558,C569,C570,C571,C572,C573,C574,C575,C576,C577,C578
</t>
  </si>
  <si>
    <t>C435,C436,C437,C438,C439,C440,C441,C442,C443,C444,C447,C448,C492,C493,C494,C495,C496,C497,C498,C499,C500,C501,C504,C505</t>
  </si>
  <si>
    <t>DIP-4</t>
  </si>
  <si>
    <t>SPST-NO</t>
  </si>
  <si>
    <t>UCC8</t>
  </si>
  <si>
    <t>UEC5</t>
  </si>
  <si>
    <t>ET60T</t>
  </si>
  <si>
    <t>ERM8</t>
  </si>
  <si>
    <t>LED_GREEN</t>
  </si>
  <si>
    <t>LED_RGB</t>
  </si>
  <si>
    <t>Min Excess</t>
  </si>
  <si>
    <t>Min Qty</t>
  </si>
  <si>
    <t>Short</t>
  </si>
  <si>
    <t>Get More</t>
  </si>
  <si>
    <t>FRONT SUBPANEL, CORNELL DWG 6089-115-RevA</t>
  </si>
  <si>
    <t>HEAT SINK, FIREFLY (RIGHT SIDE), CORNELL DWG 6089-111-RevA</t>
  </si>
  <si>
    <t>HEAT SINK, FIREFLY (LEFT SIDE), CORNELL DWG 6089-110-RevA</t>
  </si>
  <si>
    <t>HEAT SINK MOUNTING PLATE, CORNELL DWG 6089-108-RevA</t>
  </si>
  <si>
    <t>HEAT SINK, VU7P, CORNELL DWG 6089-107-RevA</t>
  </si>
  <si>
    <t>HEAT SINK, KU15P, CORNELL DWG 6089-104-RevA</t>
  </si>
  <si>
    <t>FLAT WASHER, M3, 7 MM OD, 0.5 MM THICK
12 FOR FPGA HEATSINK</t>
  </si>
  <si>
    <t>LOCK WASHER, M3
12 FOR FPGA HEATSINK
12 FOR SPLICE PLATE
3 FOR FRONT SUBPANEL</t>
  </si>
  <si>
    <t>SCREW,M3-0.5, 6 MM LONG, CHEESEHEAD
12 FOR FPGA HEATSINK
12 FOR SPLICE PLATE
3 FOR FRONT SUBPANEL</t>
  </si>
  <si>
    <t>SCREW, M3-0.5, 6 MM LONG, FLAT HEAD,
12 FOR FPGA HEATSINK</t>
  </si>
  <si>
    <t>HEX STANDOFF M3 SS 10 MM
12 FOR FPGA HEATSINK</t>
  </si>
  <si>
    <t>SPRING, PRESSURE
12 FOR FPGA HEAT SINK</t>
  </si>
  <si>
    <t>HEX STANDOFF M2.5X0.45 BRASS 8MM
6 FOR FIREFLY HEATSINK</t>
  </si>
  <si>
    <t>PEMNUT, M3 THREAD, 3 MM LONG
12 FOR SPLICE PLATES</t>
  </si>
  <si>
    <t>HEX STANDOFF M2.5 30 MM
8 FOR FRONT PANEL FIBER FEEDTHRUS</t>
  </si>
  <si>
    <t>732-12883-ND</t>
  </si>
  <si>
    <t>970300154</t>
  </si>
  <si>
    <t>LOCK WASHER, M2.5
12 FOR FIREFLY HEATSINKS
16 FOR FRONT PANEL FIBER FEEDTHRUS</t>
  </si>
  <si>
    <t>HEX STANDOFF M2.5 20 MM
4 FOR TOP COVER</t>
  </si>
  <si>
    <t>10 MM X M3</t>
  </si>
  <si>
    <t>8 MM X M2.5</t>
  </si>
  <si>
    <t>30 MM X M2.5</t>
  </si>
  <si>
    <t>20 MM X M2.5</t>
  </si>
  <si>
    <t>HEX STANDOFF M2.5 10 MM, MALE-FEMALE
6 FOR TOP COVER</t>
  </si>
  <si>
    <t>10 MM X M2.5 M-F</t>
  </si>
  <si>
    <t>22UK30</t>
  </si>
  <si>
    <t>22UK29</t>
  </si>
  <si>
    <t xml:space="preserve">FLAT WASHER, M2.5, 6 MM OD, 0.5 MM THICK
</t>
  </si>
  <si>
    <t>22UH30</t>
  </si>
  <si>
    <t>732-12874-ND</t>
  </si>
  <si>
    <t>970200154</t>
  </si>
  <si>
    <t>AE10793-ND</t>
  </si>
  <si>
    <t>V6622C</t>
  </si>
  <si>
    <t>To MPL</t>
  </si>
  <si>
    <t>336-4763-6-ND</t>
  </si>
  <si>
    <t>UE75-A20-6000TCT-ND</t>
  </si>
  <si>
    <t>UE75-A20-6000T</t>
  </si>
  <si>
    <t>CONN SFP RCPT 20POS SLD R/A SMD</t>
  </si>
  <si>
    <t>311-0.0GRTR-ND</t>
  </si>
  <si>
    <t>311-300HRTR-ND</t>
  </si>
  <si>
    <t>RC0603FR-0747KL</t>
  </si>
  <si>
    <t>see item 40</t>
  </si>
  <si>
    <t>1276-1043-6-ND</t>
  </si>
  <si>
    <t>CL05A104KA5NNNC</t>
  </si>
  <si>
    <t xml:space="preserve">74-T55B227M6R3C0025 </t>
  </si>
  <si>
    <t>T55B227M6R3C0025</t>
  </si>
  <si>
    <t>MTP FEEDTHRU, GANGED 1X6, STRAIGHT</t>
  </si>
  <si>
    <t>FiberTronics</t>
  </si>
  <si>
    <t>12697</t>
  </si>
  <si>
    <t>US Conec</t>
  </si>
  <si>
    <t>LIGHTPIPE, CLEAR, 0.125" LENGTH</t>
  </si>
  <si>
    <t>350-3721-ND</t>
  </si>
  <si>
    <t>Dialight</t>
  </si>
  <si>
    <t>51513010125F</t>
  </si>
  <si>
    <t>HEX STANDOFF M2.5 45 MM
8 FOR FRONT PANEL FIBER FEEDTHRUS</t>
  </si>
  <si>
    <t>732-13036-ND</t>
  </si>
  <si>
    <t>970450155</t>
  </si>
  <si>
    <t>45 MM X M2.5</t>
  </si>
  <si>
    <t>Board Cost</t>
  </si>
  <si>
    <t>On Hand</t>
  </si>
  <si>
    <t>RES SMD 150 OHM 1% 1/10W 0603</t>
  </si>
  <si>
    <t>311-150HRDKR-ND</t>
  </si>
  <si>
    <t>RC0603FR-07150RL</t>
  </si>
  <si>
    <t>R259,R260,R263,R264,R267,R268,R271,R272,R275,R276,R279,R280,R283,R284,R287,R288,R291,R292,R295,R296,R299,R300,R303,R304,R307,R308,R311,R312,R314,R317,R320,R323,R590,R593,R596,R599,R601,R602,R605,R606,R609,R610,R613,R614,R617,R618,R621,R622,R625,R626,R629,R630,R633,R634,R637,R638,R641,R642</t>
  </si>
  <si>
    <t>R213,R214,R219,R220</t>
  </si>
  <si>
    <t>R193,R194,R195,R196,R197R198,R199,R200,R201,R202,R203,R204,R205,R206,R207,R208,R209,R210,R211,R212</t>
  </si>
  <si>
    <t>R333,R334,R335,R336,R575,R576,R577,R578</t>
  </si>
  <si>
    <t>18a</t>
  </si>
  <si>
    <t>18b</t>
  </si>
  <si>
    <t>535-14093-1-ND</t>
  </si>
  <si>
    <t>ABM8W-48.0000MHZ-8-B1U-T3</t>
  </si>
  <si>
    <t>Abracon</t>
  </si>
  <si>
    <t>At MPL</t>
  </si>
  <si>
    <t>105a</t>
  </si>
  <si>
    <t>105b</t>
  </si>
  <si>
    <t>490-14660</t>
  </si>
  <si>
    <t>GRM21BR60J476ME15K</t>
  </si>
  <si>
    <t>R228,R242</t>
  </si>
  <si>
    <t>R26,R70,R82,R86,R94,R108,R115,R134,R215,R216,R217,R218,R221,R222,R223,R224,R225,R226,R315,R318,R321,R324,R339,R340,R346,R347,R384,R386,R390,R392,R396,R397,R402,R403,R408,R423,R424,R425,R426,R431,R432,R433,R434,R436,R438,R444,R445,R446,R447,R458,R495,R499,R520,R525,R526,R528,R529,R530,R531,R532,R533,R536,R537,R538,R539,R589,R592,R595,R598,R668,R669,R670,R671,R672,R673,R685,R688,R691,R694,R697,R706,R707,R708,R709,R710,R711,R720,R721,R722,R723,R724,R725</t>
  </si>
  <si>
    <t>R235,R236,R237,R238,R239,</t>
  </si>
  <si>
    <t>R231</t>
  </si>
  <si>
    <t>RES SMD 38.3KOHM 0.1% 1/10W 0603</t>
  </si>
  <si>
    <t>311-38.3KHRTR-ND</t>
  </si>
  <si>
    <t>RC0603FR-0738K3L</t>
  </si>
  <si>
    <t>38,3K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</si>
</sst>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  <font>
      <strike/>
      <sz val="11"/>
      <color theme="1"/>
      <name val="Calibri"/>
      <family val="2"/>
      <scheme val="minor"/>
    </font>
    <font>
      <strike/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49" fontId="20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center" vertical="top" wrapText="1"/>
    </xf>
    <xf numFmtId="0" fontId="20" fillId="0" borderId="0" xfId="0" applyFont="1" applyFill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21" fillId="0" borderId="0" xfId="0" applyFont="1" applyFill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tabSelected="1" zoomScale="90" zoomScaleNormal="90" workbookViewId="0">
      <pane ySplit="5" topLeftCell="A66" activePane="bottomLeft" state="frozen"/>
      <selection pane="bottomLeft" activeCell="Q76" sqref="Q76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19.28515625" style="15" customWidth="1"/>
    <col min="4" max="4" width="41.85546875" style="15" customWidth="1"/>
    <col min="5" max="5" width="14.42578125" style="14" customWidth="1"/>
    <col min="6" max="6" width="25.28515625" style="14" customWidth="1"/>
    <col min="7" max="7" width="16.28515625" style="14" customWidth="1"/>
    <col min="8" max="8" width="27.5703125" style="6" customWidth="1"/>
    <col min="9" max="9" width="16" style="6" customWidth="1"/>
    <col min="10" max="10" width="7.28515625" style="15" customWidth="1"/>
    <col min="11" max="13" width="10.140625" style="9" customWidth="1"/>
    <col min="14" max="15" width="8.7109375" style="9" customWidth="1"/>
    <col min="16" max="20" width="10.140625" style="7" customWidth="1"/>
    <col min="21" max="21" width="11.140625" style="9" customWidth="1"/>
    <col min="22" max="23" width="13" style="10" customWidth="1"/>
    <col min="24" max="24" width="11.7109375" style="10" customWidth="1"/>
    <col min="25" max="25" width="11.140625" style="14" customWidth="1"/>
    <col min="26" max="16384" width="9.140625" style="14"/>
  </cols>
  <sheetData>
    <row r="1" spans="1:25" x14ac:dyDescent="0.25">
      <c r="A1" s="9" t="s">
        <v>19</v>
      </c>
    </row>
    <row r="2" spans="1:25" x14ac:dyDescent="0.25">
      <c r="A2" s="9" t="s">
        <v>20</v>
      </c>
    </row>
    <row r="3" spans="1:25" x14ac:dyDescent="0.25">
      <c r="A3" s="9" t="s">
        <v>4</v>
      </c>
      <c r="B3" s="9">
        <v>7</v>
      </c>
    </row>
    <row r="5" spans="1:25" x14ac:dyDescent="0.25">
      <c r="A5" s="9" t="s">
        <v>0</v>
      </c>
      <c r="B5" s="9" t="s">
        <v>12</v>
      </c>
      <c r="C5" s="15" t="s">
        <v>502</v>
      </c>
      <c r="D5" s="14" t="s">
        <v>1</v>
      </c>
      <c r="E5" s="15" t="s">
        <v>7</v>
      </c>
      <c r="F5" s="14" t="s">
        <v>8</v>
      </c>
      <c r="G5" s="14" t="s">
        <v>2</v>
      </c>
      <c r="H5" s="6" t="s">
        <v>9</v>
      </c>
      <c r="I5" s="6" t="s">
        <v>16</v>
      </c>
      <c r="J5" s="15" t="s">
        <v>17</v>
      </c>
      <c r="K5" s="9" t="s">
        <v>15</v>
      </c>
      <c r="L5" s="9" t="s">
        <v>701</v>
      </c>
      <c r="M5" s="9" t="s">
        <v>702</v>
      </c>
      <c r="N5" s="9" t="s">
        <v>764</v>
      </c>
      <c r="O5" s="9" t="s">
        <v>777</v>
      </c>
      <c r="P5" s="7" t="s">
        <v>703</v>
      </c>
      <c r="Q5" s="7" t="s">
        <v>14</v>
      </c>
      <c r="R5" s="7" t="s">
        <v>18</v>
      </c>
      <c r="S5" s="7" t="s">
        <v>703</v>
      </c>
      <c r="T5" s="7" t="s">
        <v>738</v>
      </c>
      <c r="U5" s="9" t="s">
        <v>0</v>
      </c>
      <c r="V5" s="10" t="s">
        <v>5</v>
      </c>
      <c r="W5" s="10" t="s">
        <v>763</v>
      </c>
      <c r="X5" s="10" t="s">
        <v>6</v>
      </c>
      <c r="Y5" s="14" t="s">
        <v>13</v>
      </c>
    </row>
    <row r="6" spans="1:25" x14ac:dyDescent="0.25">
      <c r="A6" s="9">
        <v>1</v>
      </c>
      <c r="B6" s="9">
        <v>3</v>
      </c>
      <c r="C6" s="15" t="s">
        <v>613</v>
      </c>
      <c r="D6" s="14" t="s">
        <v>614</v>
      </c>
      <c r="E6" s="14" t="s">
        <v>10</v>
      </c>
      <c r="F6" s="14" t="s">
        <v>615</v>
      </c>
      <c r="G6" s="14" t="s">
        <v>42</v>
      </c>
      <c r="H6" s="6" t="s">
        <v>616</v>
      </c>
      <c r="I6" s="26" t="s">
        <v>676</v>
      </c>
      <c r="J6" s="26" t="s">
        <v>676</v>
      </c>
      <c r="K6" s="1">
        <f t="shared" ref="K6:K39" si="0">NUM_BOARDS*B6</f>
        <v>21</v>
      </c>
      <c r="L6" s="1">
        <f t="shared" ref="L6:L75" si="1">2+ROUNDDOWN(0.05*K6,0)</f>
        <v>3</v>
      </c>
      <c r="M6" s="1">
        <f>K6+L6</f>
        <v>24</v>
      </c>
      <c r="N6" s="7">
        <v>40</v>
      </c>
      <c r="O6" s="7"/>
      <c r="P6" s="7">
        <f t="shared" ref="P6" si="2">M6-(N6+O6)</f>
        <v>-16</v>
      </c>
      <c r="S6" s="7">
        <f>P6-R6</f>
        <v>-16</v>
      </c>
      <c r="T6" s="7">
        <v>50</v>
      </c>
      <c r="U6" s="9">
        <v>1</v>
      </c>
      <c r="V6" s="10">
        <v>0.28599999999999998</v>
      </c>
      <c r="W6" s="10">
        <f>B6*V6</f>
        <v>0.85799999999999987</v>
      </c>
      <c r="X6" s="10">
        <f t="shared" ref="X6" si="3">Q6*V6</f>
        <v>0</v>
      </c>
    </row>
    <row r="7" spans="1:25" x14ac:dyDescent="0.25">
      <c r="A7" s="9">
        <v>2</v>
      </c>
      <c r="B7" s="9">
        <v>24</v>
      </c>
      <c r="C7" s="15" t="s">
        <v>692</v>
      </c>
      <c r="D7" s="15" t="s">
        <v>440</v>
      </c>
      <c r="E7" s="14" t="s">
        <v>10</v>
      </c>
      <c r="F7" s="14" t="s">
        <v>441</v>
      </c>
      <c r="G7" s="14" t="s">
        <v>149</v>
      </c>
      <c r="H7" s="6" t="s">
        <v>442</v>
      </c>
      <c r="I7" s="6" t="s">
        <v>443</v>
      </c>
      <c r="J7" s="15" t="s">
        <v>31</v>
      </c>
      <c r="K7" s="1">
        <f t="shared" si="0"/>
        <v>168</v>
      </c>
      <c r="L7" s="1">
        <f t="shared" si="1"/>
        <v>10</v>
      </c>
      <c r="M7" s="1">
        <f t="shared" ref="M7:M77" si="4">K7+L7</f>
        <v>178</v>
      </c>
      <c r="N7" s="1"/>
      <c r="O7" s="1"/>
      <c r="S7" s="7">
        <f t="shared" ref="S7:S77" si="5">Q7-R7</f>
        <v>0</v>
      </c>
      <c r="T7" s="7" t="s">
        <v>746</v>
      </c>
      <c r="U7" s="9">
        <v>2</v>
      </c>
      <c r="W7" s="10">
        <f t="shared" ref="W7:W75" si="6">B7*V7</f>
        <v>0</v>
      </c>
      <c r="X7" s="10">
        <f t="shared" ref="X7" si="7">Q7*V7</f>
        <v>0</v>
      </c>
    </row>
    <row r="8" spans="1:25" x14ac:dyDescent="0.25">
      <c r="A8" s="9">
        <v>3</v>
      </c>
      <c r="B8" s="9">
        <v>8</v>
      </c>
      <c r="C8" s="15" t="s">
        <v>526</v>
      </c>
      <c r="D8" s="14" t="s">
        <v>417</v>
      </c>
      <c r="E8" s="14" t="s">
        <v>10</v>
      </c>
      <c r="F8" s="14" t="s">
        <v>419</v>
      </c>
      <c r="G8" s="14" t="s">
        <v>149</v>
      </c>
      <c r="H8" s="15" t="s">
        <v>420</v>
      </c>
      <c r="I8" s="15" t="s">
        <v>158</v>
      </c>
      <c r="J8" s="14" t="s">
        <v>157</v>
      </c>
      <c r="K8" s="1">
        <f t="shared" si="0"/>
        <v>56</v>
      </c>
      <c r="L8" s="1">
        <f t="shared" si="1"/>
        <v>4</v>
      </c>
      <c r="M8" s="1">
        <f t="shared" si="4"/>
        <v>60</v>
      </c>
      <c r="N8" s="1">
        <v>30</v>
      </c>
      <c r="O8" s="1">
        <v>40</v>
      </c>
      <c r="P8" s="7">
        <f>M8-(N8+O8)</f>
        <v>-10</v>
      </c>
      <c r="S8" s="7">
        <f t="shared" si="5"/>
        <v>0</v>
      </c>
      <c r="T8" s="7">
        <v>100</v>
      </c>
      <c r="U8" s="9">
        <v>3</v>
      </c>
      <c r="V8" s="10">
        <v>0.1138</v>
      </c>
      <c r="W8" s="10">
        <f t="shared" si="6"/>
        <v>0.91039999999999999</v>
      </c>
      <c r="X8" s="10">
        <f t="shared" ref="X8:X33" si="8">Q8*V8</f>
        <v>0</v>
      </c>
    </row>
    <row r="9" spans="1:25" x14ac:dyDescent="0.25">
      <c r="A9" s="9">
        <v>4</v>
      </c>
      <c r="B9" s="9">
        <v>5</v>
      </c>
      <c r="C9" s="15" t="s">
        <v>551</v>
      </c>
      <c r="D9" s="14" t="s">
        <v>124</v>
      </c>
      <c r="E9" s="14" t="s">
        <v>10</v>
      </c>
      <c r="F9" s="14" t="s">
        <v>123</v>
      </c>
      <c r="G9" s="14" t="s">
        <v>126</v>
      </c>
      <c r="H9" s="6" t="s">
        <v>125</v>
      </c>
      <c r="I9" s="6" t="s">
        <v>127</v>
      </c>
      <c r="J9" s="15" t="s">
        <v>31</v>
      </c>
      <c r="K9" s="1">
        <f t="shared" si="0"/>
        <v>35</v>
      </c>
      <c r="L9" s="1">
        <f t="shared" si="1"/>
        <v>3</v>
      </c>
      <c r="M9" s="1">
        <f t="shared" si="4"/>
        <v>38</v>
      </c>
      <c r="N9" s="1">
        <v>31</v>
      </c>
      <c r="O9" s="1">
        <v>40</v>
      </c>
      <c r="P9" s="7">
        <f t="shared" ref="P9:P72" si="9">M9-(N9+O9)</f>
        <v>-33</v>
      </c>
      <c r="S9" s="7">
        <f t="shared" si="5"/>
        <v>0</v>
      </c>
      <c r="T9" s="7">
        <v>100</v>
      </c>
      <c r="U9" s="9">
        <v>4</v>
      </c>
      <c r="V9" s="10">
        <v>0.1638</v>
      </c>
      <c r="W9" s="10">
        <f t="shared" si="6"/>
        <v>0.81899999999999995</v>
      </c>
      <c r="X9" s="10">
        <f t="shared" si="8"/>
        <v>0</v>
      </c>
    </row>
    <row r="10" spans="1:25" x14ac:dyDescent="0.25">
      <c r="A10" s="9">
        <v>5</v>
      </c>
      <c r="B10" s="9">
        <v>1</v>
      </c>
      <c r="C10" s="15" t="s">
        <v>545</v>
      </c>
      <c r="D10" s="14" t="s">
        <v>159</v>
      </c>
      <c r="E10" s="14" t="s">
        <v>10</v>
      </c>
      <c r="F10" s="14" t="s">
        <v>160</v>
      </c>
      <c r="G10" s="14" t="s">
        <v>81</v>
      </c>
      <c r="H10" s="15" t="s">
        <v>161</v>
      </c>
      <c r="I10" s="15" t="s">
        <v>162</v>
      </c>
      <c r="J10" s="14" t="s">
        <v>157</v>
      </c>
      <c r="K10" s="1">
        <f t="shared" si="0"/>
        <v>7</v>
      </c>
      <c r="L10" s="1">
        <f t="shared" si="1"/>
        <v>2</v>
      </c>
      <c r="M10" s="1">
        <f t="shared" si="4"/>
        <v>9</v>
      </c>
      <c r="N10" s="1">
        <v>60</v>
      </c>
      <c r="O10" s="1">
        <v>30</v>
      </c>
      <c r="P10" s="7">
        <f t="shared" si="9"/>
        <v>-81</v>
      </c>
      <c r="S10" s="7">
        <f t="shared" si="5"/>
        <v>0</v>
      </c>
      <c r="T10" s="7">
        <v>100</v>
      </c>
      <c r="U10" s="9">
        <v>5</v>
      </c>
      <c r="V10" s="10">
        <v>0.12770000000000001</v>
      </c>
      <c r="W10" s="10">
        <f t="shared" si="6"/>
        <v>0.12770000000000001</v>
      </c>
      <c r="X10" s="10">
        <f t="shared" si="8"/>
        <v>0</v>
      </c>
    </row>
    <row r="11" spans="1:25" x14ac:dyDescent="0.25">
      <c r="A11" s="9">
        <v>6</v>
      </c>
      <c r="B11" s="9">
        <v>1</v>
      </c>
      <c r="C11" s="15" t="s">
        <v>543</v>
      </c>
      <c r="D11" s="14" t="s">
        <v>130</v>
      </c>
      <c r="E11" s="14" t="s">
        <v>10</v>
      </c>
      <c r="F11" s="14" t="s">
        <v>128</v>
      </c>
      <c r="G11" s="14" t="s">
        <v>81</v>
      </c>
      <c r="H11" s="6" t="s">
        <v>129</v>
      </c>
      <c r="I11" s="6" t="s">
        <v>131</v>
      </c>
      <c r="J11" s="15" t="s">
        <v>31</v>
      </c>
      <c r="K11" s="1">
        <f t="shared" si="0"/>
        <v>7</v>
      </c>
      <c r="L11" s="1">
        <f t="shared" si="1"/>
        <v>2</v>
      </c>
      <c r="M11" s="1">
        <f t="shared" si="4"/>
        <v>9</v>
      </c>
      <c r="N11" s="1">
        <v>47</v>
      </c>
      <c r="O11" s="1">
        <v>40</v>
      </c>
      <c r="P11" s="7">
        <f t="shared" si="9"/>
        <v>-78</v>
      </c>
      <c r="S11" s="7">
        <f t="shared" si="5"/>
        <v>0</v>
      </c>
      <c r="T11" s="7">
        <v>100</v>
      </c>
      <c r="U11" s="9">
        <v>6</v>
      </c>
      <c r="V11" s="10">
        <v>8.3599999999999994E-2</v>
      </c>
      <c r="W11" s="10">
        <f t="shared" si="6"/>
        <v>8.3599999999999994E-2</v>
      </c>
      <c r="X11" s="10">
        <f t="shared" si="8"/>
        <v>0</v>
      </c>
    </row>
    <row r="12" spans="1:25" x14ac:dyDescent="0.25">
      <c r="A12" s="9">
        <v>7</v>
      </c>
      <c r="B12" s="9">
        <v>16</v>
      </c>
      <c r="C12" s="15" t="s">
        <v>538</v>
      </c>
      <c r="D12" s="14" t="s">
        <v>115</v>
      </c>
      <c r="E12" s="14" t="s">
        <v>10</v>
      </c>
      <c r="F12" s="14" t="s">
        <v>112</v>
      </c>
      <c r="G12" s="14" t="s">
        <v>95</v>
      </c>
      <c r="H12" s="6" t="s">
        <v>113</v>
      </c>
      <c r="I12" s="6" t="s">
        <v>114</v>
      </c>
      <c r="J12" s="15" t="s">
        <v>31</v>
      </c>
      <c r="K12" s="1">
        <f t="shared" si="0"/>
        <v>112</v>
      </c>
      <c r="L12" s="1">
        <f t="shared" si="1"/>
        <v>7</v>
      </c>
      <c r="M12" s="1">
        <f t="shared" si="4"/>
        <v>119</v>
      </c>
      <c r="N12" s="1">
        <v>290</v>
      </c>
      <c r="O12" s="1">
        <v>51</v>
      </c>
      <c r="P12" s="7">
        <f t="shared" si="9"/>
        <v>-222</v>
      </c>
      <c r="S12" s="7">
        <f t="shared" si="5"/>
        <v>0</v>
      </c>
      <c r="T12" s="7">
        <v>150</v>
      </c>
      <c r="U12" s="9">
        <v>7</v>
      </c>
      <c r="V12" s="10">
        <v>0.10667</v>
      </c>
      <c r="W12" s="10">
        <f t="shared" si="6"/>
        <v>1.70672</v>
      </c>
      <c r="X12" s="10">
        <f t="shared" si="8"/>
        <v>0</v>
      </c>
    </row>
    <row r="13" spans="1:25" x14ac:dyDescent="0.25">
      <c r="A13" s="9">
        <v>8</v>
      </c>
      <c r="B13" s="9">
        <v>20</v>
      </c>
      <c r="C13" s="15" t="s">
        <v>575</v>
      </c>
      <c r="D13" s="14" t="s">
        <v>118</v>
      </c>
      <c r="E13" s="14" t="s">
        <v>10</v>
      </c>
      <c r="F13" s="14" t="s">
        <v>116</v>
      </c>
      <c r="G13" s="14" t="s">
        <v>104</v>
      </c>
      <c r="H13" s="6" t="s">
        <v>117</v>
      </c>
      <c r="I13" s="15" t="s">
        <v>30</v>
      </c>
      <c r="J13" s="15" t="s">
        <v>132</v>
      </c>
      <c r="K13" s="1">
        <f t="shared" si="0"/>
        <v>140</v>
      </c>
      <c r="L13" s="1">
        <f t="shared" si="1"/>
        <v>9</v>
      </c>
      <c r="M13" s="1">
        <f t="shared" si="4"/>
        <v>149</v>
      </c>
      <c r="N13" s="1">
        <v>136</v>
      </c>
      <c r="O13" s="1">
        <v>47</v>
      </c>
      <c r="P13" s="7">
        <f t="shared" si="9"/>
        <v>-34</v>
      </c>
      <c r="S13" s="7">
        <f t="shared" si="5"/>
        <v>0</v>
      </c>
      <c r="T13" s="7">
        <v>150</v>
      </c>
      <c r="U13" s="9">
        <v>8</v>
      </c>
      <c r="V13" s="10">
        <v>0.317</v>
      </c>
      <c r="W13" s="10">
        <f t="shared" si="6"/>
        <v>6.34</v>
      </c>
      <c r="X13" s="10">
        <f t="shared" si="8"/>
        <v>0</v>
      </c>
    </row>
    <row r="14" spans="1:25" x14ac:dyDescent="0.25">
      <c r="A14" s="9">
        <v>9</v>
      </c>
      <c r="B14" s="9">
        <v>342</v>
      </c>
      <c r="C14" s="15" t="s">
        <v>550</v>
      </c>
      <c r="D14" s="14" t="s">
        <v>29</v>
      </c>
      <c r="E14" s="14" t="s">
        <v>10</v>
      </c>
      <c r="F14" s="14" t="s">
        <v>747</v>
      </c>
      <c r="G14" s="14" t="s">
        <v>88</v>
      </c>
      <c r="H14" s="6" t="s">
        <v>748</v>
      </c>
      <c r="I14" s="6" t="s">
        <v>30</v>
      </c>
      <c r="J14" s="15" t="s">
        <v>31</v>
      </c>
      <c r="K14" s="1">
        <f t="shared" si="0"/>
        <v>2394</v>
      </c>
      <c r="L14" s="1">
        <f t="shared" si="1"/>
        <v>121</v>
      </c>
      <c r="M14" s="1">
        <f t="shared" si="4"/>
        <v>2515</v>
      </c>
      <c r="N14" s="1">
        <v>5000</v>
      </c>
      <c r="O14" s="1"/>
      <c r="P14" s="7">
        <f t="shared" si="9"/>
        <v>-2485</v>
      </c>
      <c r="S14" s="7">
        <f t="shared" si="5"/>
        <v>0</v>
      </c>
      <c r="T14" s="7">
        <v>10000</v>
      </c>
      <c r="U14" s="9">
        <v>9</v>
      </c>
      <c r="V14" s="10">
        <v>7.7600000000000004E-3</v>
      </c>
      <c r="W14" s="10">
        <f t="shared" si="6"/>
        <v>2.6539200000000003</v>
      </c>
      <c r="X14" s="3">
        <f t="shared" si="8"/>
        <v>0</v>
      </c>
    </row>
    <row r="15" spans="1:25" x14ac:dyDescent="0.25">
      <c r="A15" s="9">
        <v>10</v>
      </c>
      <c r="B15" s="9">
        <v>3</v>
      </c>
      <c r="C15" s="15" t="s">
        <v>525</v>
      </c>
      <c r="D15" s="14" t="s">
        <v>147</v>
      </c>
      <c r="E15" s="14" t="s">
        <v>10</v>
      </c>
      <c r="F15" s="14" t="s">
        <v>148</v>
      </c>
      <c r="G15" s="14" t="s">
        <v>149</v>
      </c>
      <c r="H15" s="15" t="s">
        <v>150</v>
      </c>
      <c r="I15" s="15" t="s">
        <v>151</v>
      </c>
      <c r="J15" s="14" t="s">
        <v>31</v>
      </c>
      <c r="K15" s="1">
        <f t="shared" si="0"/>
        <v>21</v>
      </c>
      <c r="L15" s="1">
        <f t="shared" si="1"/>
        <v>3</v>
      </c>
      <c r="M15" s="1">
        <f t="shared" si="4"/>
        <v>24</v>
      </c>
      <c r="N15" s="1">
        <v>34</v>
      </c>
      <c r="O15" s="1">
        <v>50</v>
      </c>
      <c r="P15" s="7">
        <f t="shared" si="9"/>
        <v>-60</v>
      </c>
      <c r="S15" s="7">
        <f t="shared" si="5"/>
        <v>0</v>
      </c>
      <c r="T15" s="7">
        <v>100</v>
      </c>
      <c r="U15" s="9">
        <v>10</v>
      </c>
      <c r="V15" s="10">
        <v>0.1014</v>
      </c>
      <c r="W15" s="10">
        <f t="shared" si="6"/>
        <v>0.30420000000000003</v>
      </c>
      <c r="X15" s="10">
        <f t="shared" si="8"/>
        <v>0</v>
      </c>
    </row>
    <row r="16" spans="1:25" x14ac:dyDescent="0.25">
      <c r="A16" s="9">
        <v>11</v>
      </c>
      <c r="B16" s="9">
        <v>22</v>
      </c>
      <c r="C16" s="15" t="s">
        <v>589</v>
      </c>
      <c r="D16" s="5" t="s">
        <v>122</v>
      </c>
      <c r="E16" s="14" t="s">
        <v>10</v>
      </c>
      <c r="F16" s="14" t="s">
        <v>119</v>
      </c>
      <c r="G16" s="14" t="s">
        <v>88</v>
      </c>
      <c r="H16" s="6" t="s">
        <v>120</v>
      </c>
      <c r="I16" s="6" t="s">
        <v>121</v>
      </c>
      <c r="J16" s="15" t="s">
        <v>31</v>
      </c>
      <c r="K16" s="1">
        <f t="shared" si="0"/>
        <v>154</v>
      </c>
      <c r="L16" s="1">
        <f t="shared" si="1"/>
        <v>9</v>
      </c>
      <c r="M16" s="1">
        <f t="shared" si="4"/>
        <v>163</v>
      </c>
      <c r="N16" s="1">
        <v>205</v>
      </c>
      <c r="O16" s="1">
        <v>50</v>
      </c>
      <c r="P16" s="7">
        <f t="shared" si="9"/>
        <v>-92</v>
      </c>
      <c r="S16" s="7">
        <f t="shared" si="5"/>
        <v>0</v>
      </c>
      <c r="T16" s="7">
        <v>250</v>
      </c>
      <c r="U16" s="9">
        <v>11</v>
      </c>
      <c r="V16" s="10">
        <v>4.2599999999999999E-2</v>
      </c>
      <c r="W16" s="10">
        <f t="shared" si="6"/>
        <v>0.93720000000000003</v>
      </c>
      <c r="X16" s="10">
        <f t="shared" si="8"/>
        <v>0</v>
      </c>
    </row>
    <row r="17" spans="1:35" x14ac:dyDescent="0.25">
      <c r="A17" s="9">
        <v>12</v>
      </c>
      <c r="B17" s="9">
        <v>1</v>
      </c>
      <c r="C17" s="15" t="s">
        <v>540</v>
      </c>
      <c r="D17" s="14" t="s">
        <v>142</v>
      </c>
      <c r="E17" s="14" t="s">
        <v>10</v>
      </c>
      <c r="F17" s="14" t="s">
        <v>143</v>
      </c>
      <c r="G17" s="14" t="s">
        <v>144</v>
      </c>
      <c r="H17" s="15" t="s">
        <v>145</v>
      </c>
      <c r="I17" s="15" t="s">
        <v>146</v>
      </c>
      <c r="J17" s="14" t="s">
        <v>31</v>
      </c>
      <c r="K17" s="1">
        <f t="shared" si="0"/>
        <v>7</v>
      </c>
      <c r="L17" s="1">
        <f t="shared" si="1"/>
        <v>2</v>
      </c>
      <c r="M17" s="1">
        <f t="shared" si="4"/>
        <v>9</v>
      </c>
      <c r="N17" s="1">
        <v>29</v>
      </c>
      <c r="O17" s="1">
        <v>39</v>
      </c>
      <c r="P17" s="7">
        <f t="shared" si="9"/>
        <v>-59</v>
      </c>
      <c r="S17" s="7">
        <f t="shared" si="5"/>
        <v>0</v>
      </c>
      <c r="T17" s="7">
        <v>100</v>
      </c>
      <c r="U17" s="9">
        <v>12</v>
      </c>
      <c r="V17" s="10">
        <v>0.30719999999999997</v>
      </c>
      <c r="W17" s="10">
        <f t="shared" si="6"/>
        <v>0.30719999999999997</v>
      </c>
      <c r="X17" s="10">
        <f t="shared" si="8"/>
        <v>0</v>
      </c>
    </row>
    <row r="18" spans="1:35" x14ac:dyDescent="0.25">
      <c r="A18" s="9">
        <v>13</v>
      </c>
      <c r="B18" s="9">
        <v>61</v>
      </c>
      <c r="C18" s="15" t="s">
        <v>544</v>
      </c>
      <c r="D18" s="12" t="s">
        <v>80</v>
      </c>
      <c r="E18" s="14" t="s">
        <v>10</v>
      </c>
      <c r="F18" s="14" t="s">
        <v>77</v>
      </c>
      <c r="G18" s="14" t="s">
        <v>81</v>
      </c>
      <c r="H18" s="6" t="s">
        <v>78</v>
      </c>
      <c r="I18" s="6" t="s">
        <v>79</v>
      </c>
      <c r="J18" s="15" t="s">
        <v>31</v>
      </c>
      <c r="K18" s="1">
        <f t="shared" si="0"/>
        <v>427</v>
      </c>
      <c r="L18" s="1">
        <f t="shared" si="1"/>
        <v>23</v>
      </c>
      <c r="M18" s="1">
        <f t="shared" si="4"/>
        <v>450</v>
      </c>
      <c r="N18" s="1">
        <v>900</v>
      </c>
      <c r="O18" s="1">
        <v>50</v>
      </c>
      <c r="P18" s="7">
        <f t="shared" si="9"/>
        <v>-500</v>
      </c>
      <c r="S18" s="7">
        <f t="shared" si="5"/>
        <v>0</v>
      </c>
      <c r="T18" s="7">
        <v>600</v>
      </c>
      <c r="U18" s="9">
        <v>13</v>
      </c>
      <c r="V18" s="10">
        <v>4.7449999999999999E-2</v>
      </c>
      <c r="W18" s="10">
        <f t="shared" si="6"/>
        <v>2.89445</v>
      </c>
      <c r="X18" s="10">
        <f t="shared" si="8"/>
        <v>0</v>
      </c>
      <c r="AB18" s="9"/>
      <c r="AC18" s="9"/>
      <c r="AD18" s="10"/>
      <c r="AE18" s="10"/>
      <c r="AI18" s="8"/>
    </row>
    <row r="19" spans="1:35" x14ac:dyDescent="0.25">
      <c r="A19" s="9">
        <v>14</v>
      </c>
      <c r="B19" s="9">
        <v>22</v>
      </c>
      <c r="C19" s="15" t="s">
        <v>542</v>
      </c>
      <c r="D19" s="14" t="s">
        <v>111</v>
      </c>
      <c r="E19" s="14" t="s">
        <v>10</v>
      </c>
      <c r="F19" s="14" t="s">
        <v>108</v>
      </c>
      <c r="G19" s="14" t="s">
        <v>81</v>
      </c>
      <c r="H19" s="6" t="s">
        <v>109</v>
      </c>
      <c r="I19" s="6" t="s">
        <v>110</v>
      </c>
      <c r="J19" s="15" t="s">
        <v>132</v>
      </c>
      <c r="K19" s="1">
        <f t="shared" si="0"/>
        <v>154</v>
      </c>
      <c r="L19" s="1">
        <f t="shared" si="1"/>
        <v>9</v>
      </c>
      <c r="M19" s="1">
        <f t="shared" si="4"/>
        <v>163</v>
      </c>
      <c r="N19" s="1">
        <v>187</v>
      </c>
      <c r="O19" s="1">
        <v>40</v>
      </c>
      <c r="P19" s="7">
        <f t="shared" si="9"/>
        <v>-64</v>
      </c>
      <c r="S19" s="7">
        <f t="shared" si="5"/>
        <v>0</v>
      </c>
      <c r="T19" s="7">
        <v>200</v>
      </c>
      <c r="U19" s="9">
        <v>14</v>
      </c>
      <c r="V19" s="10">
        <v>0.13789999999999999</v>
      </c>
      <c r="W19" s="10">
        <f t="shared" si="6"/>
        <v>3.0337999999999998</v>
      </c>
      <c r="X19" s="10">
        <f t="shared" si="8"/>
        <v>0</v>
      </c>
    </row>
    <row r="20" spans="1:35" x14ac:dyDescent="0.25">
      <c r="A20" s="9">
        <v>15</v>
      </c>
      <c r="B20" s="9">
        <v>228</v>
      </c>
      <c r="C20" s="15" t="s">
        <v>593</v>
      </c>
      <c r="D20" s="14" t="s">
        <v>86</v>
      </c>
      <c r="E20" s="14" t="s">
        <v>10</v>
      </c>
      <c r="F20" s="14" t="s">
        <v>85</v>
      </c>
      <c r="G20" s="14" t="s">
        <v>88</v>
      </c>
      <c r="H20" s="6" t="s">
        <v>87</v>
      </c>
      <c r="I20" s="6" t="s">
        <v>89</v>
      </c>
      <c r="J20" s="14" t="s">
        <v>157</v>
      </c>
      <c r="K20" s="1">
        <f t="shared" si="0"/>
        <v>1596</v>
      </c>
      <c r="L20" s="1">
        <f t="shared" si="1"/>
        <v>81</v>
      </c>
      <c r="M20" s="1">
        <f t="shared" si="4"/>
        <v>1677</v>
      </c>
      <c r="N20" s="1">
        <v>2258</v>
      </c>
      <c r="O20" s="1">
        <v>49</v>
      </c>
      <c r="P20" s="7">
        <f t="shared" si="9"/>
        <v>-630</v>
      </c>
      <c r="S20" s="7">
        <f t="shared" si="5"/>
        <v>0</v>
      </c>
      <c r="T20" s="7">
        <v>2000</v>
      </c>
      <c r="U20" s="9">
        <v>15</v>
      </c>
      <c r="V20" s="10">
        <v>8.2989999999999994E-2</v>
      </c>
      <c r="W20" s="10">
        <f t="shared" si="6"/>
        <v>18.921719999999997</v>
      </c>
      <c r="X20" s="10">
        <f t="shared" si="8"/>
        <v>0</v>
      </c>
    </row>
    <row r="21" spans="1:35" x14ac:dyDescent="0.25">
      <c r="A21" s="9">
        <v>16</v>
      </c>
      <c r="B21" s="9">
        <v>1</v>
      </c>
      <c r="C21" s="15" t="s">
        <v>539</v>
      </c>
      <c r="D21" s="14" t="s">
        <v>152</v>
      </c>
      <c r="E21" s="14" t="s">
        <v>10</v>
      </c>
      <c r="F21" s="14" t="s">
        <v>153</v>
      </c>
      <c r="G21" s="14" t="s">
        <v>154</v>
      </c>
      <c r="H21" s="15" t="s">
        <v>155</v>
      </c>
      <c r="I21" s="15" t="s">
        <v>89</v>
      </c>
      <c r="J21" s="14" t="s">
        <v>156</v>
      </c>
      <c r="K21" s="1">
        <f t="shared" si="0"/>
        <v>7</v>
      </c>
      <c r="L21" s="1">
        <f t="shared" si="1"/>
        <v>2</v>
      </c>
      <c r="M21" s="1">
        <f t="shared" si="4"/>
        <v>9</v>
      </c>
      <c r="N21" s="1">
        <v>25</v>
      </c>
      <c r="O21" s="1"/>
      <c r="P21" s="7">
        <f t="shared" si="9"/>
        <v>-16</v>
      </c>
      <c r="S21" s="7">
        <f t="shared" si="5"/>
        <v>0</v>
      </c>
      <c r="T21" s="7">
        <v>25</v>
      </c>
      <c r="U21" s="9">
        <v>16</v>
      </c>
      <c r="V21" s="10">
        <v>1.3131999999999999</v>
      </c>
      <c r="W21" s="10">
        <f t="shared" si="6"/>
        <v>1.3131999999999999</v>
      </c>
      <c r="X21" s="10">
        <f t="shared" si="8"/>
        <v>0</v>
      </c>
      <c r="AI21" s="11"/>
    </row>
    <row r="22" spans="1:35" x14ac:dyDescent="0.25">
      <c r="A22" s="9">
        <v>17</v>
      </c>
      <c r="B22" s="9">
        <v>16</v>
      </c>
      <c r="C22" s="15" t="s">
        <v>546</v>
      </c>
      <c r="D22" s="13" t="s">
        <v>93</v>
      </c>
      <c r="E22" s="14" t="s">
        <v>10</v>
      </c>
      <c r="F22" s="14" t="s">
        <v>91</v>
      </c>
      <c r="G22" s="14" t="s">
        <v>81</v>
      </c>
      <c r="H22" s="6" t="s">
        <v>92</v>
      </c>
      <c r="I22" s="6" t="s">
        <v>89</v>
      </c>
      <c r="J22" s="15" t="s">
        <v>132</v>
      </c>
      <c r="K22" s="1">
        <f t="shared" si="0"/>
        <v>112</v>
      </c>
      <c r="L22" s="1">
        <f t="shared" si="1"/>
        <v>7</v>
      </c>
      <c r="M22" s="1">
        <f t="shared" si="4"/>
        <v>119</v>
      </c>
      <c r="N22" s="1">
        <v>117</v>
      </c>
      <c r="O22" s="1">
        <v>30</v>
      </c>
      <c r="P22" s="7">
        <f t="shared" si="9"/>
        <v>-28</v>
      </c>
      <c r="S22" s="7">
        <f t="shared" si="5"/>
        <v>0</v>
      </c>
      <c r="T22" s="7">
        <v>200</v>
      </c>
      <c r="U22" s="9">
        <v>17</v>
      </c>
      <c r="V22" s="10">
        <v>0.2384</v>
      </c>
      <c r="W22" s="10">
        <f t="shared" si="6"/>
        <v>3.8144</v>
      </c>
      <c r="X22" s="10">
        <f t="shared" si="8"/>
        <v>0</v>
      </c>
    </row>
    <row r="23" spans="1:35" x14ac:dyDescent="0.25">
      <c r="A23" s="9" t="s">
        <v>772</v>
      </c>
      <c r="B23" s="9">
        <v>34</v>
      </c>
      <c r="C23" s="15" t="s">
        <v>547</v>
      </c>
      <c r="D23" s="13" t="s">
        <v>84</v>
      </c>
      <c r="E23" s="14" t="s">
        <v>10</v>
      </c>
      <c r="F23" s="14" t="s">
        <v>90</v>
      </c>
      <c r="G23" s="14" t="s">
        <v>81</v>
      </c>
      <c r="H23" s="6" t="s">
        <v>82</v>
      </c>
      <c r="I23" s="6" t="s">
        <v>83</v>
      </c>
      <c r="J23" s="15" t="s">
        <v>132</v>
      </c>
      <c r="K23" s="1">
        <f t="shared" si="0"/>
        <v>238</v>
      </c>
      <c r="L23" s="1">
        <f t="shared" si="1"/>
        <v>13</v>
      </c>
      <c r="M23" s="1">
        <f t="shared" si="4"/>
        <v>251</v>
      </c>
      <c r="N23" s="1">
        <v>162</v>
      </c>
      <c r="O23" s="1">
        <v>30</v>
      </c>
      <c r="P23" s="7">
        <f>M23-(N23+N24+O23)</f>
        <v>-91</v>
      </c>
      <c r="S23" s="7">
        <f t="shared" si="5"/>
        <v>0</v>
      </c>
      <c r="T23" s="7">
        <v>300</v>
      </c>
      <c r="U23" s="9">
        <v>18</v>
      </c>
      <c r="V23" s="10">
        <v>0.24693000000000001</v>
      </c>
      <c r="W23" s="10">
        <f t="shared" si="6"/>
        <v>8.395620000000001</v>
      </c>
      <c r="X23" s="10">
        <f t="shared" si="8"/>
        <v>0</v>
      </c>
      <c r="AI23" s="11"/>
    </row>
    <row r="24" spans="1:35" x14ac:dyDescent="0.25">
      <c r="A24" s="9" t="s">
        <v>773</v>
      </c>
      <c r="D24" s="13" t="s">
        <v>84</v>
      </c>
      <c r="E24" s="14" t="s">
        <v>10</v>
      </c>
      <c r="F24" s="14" t="s">
        <v>780</v>
      </c>
      <c r="G24" s="14" t="s">
        <v>81</v>
      </c>
      <c r="H24" s="6" t="s">
        <v>781</v>
      </c>
      <c r="I24" s="6" t="s">
        <v>83</v>
      </c>
      <c r="J24" s="15" t="s">
        <v>132</v>
      </c>
      <c r="K24" s="1"/>
      <c r="L24" s="1"/>
      <c r="M24" s="1"/>
      <c r="N24" s="1">
        <v>150</v>
      </c>
      <c r="O24" s="1"/>
      <c r="AI24" s="11"/>
    </row>
    <row r="25" spans="1:35" x14ac:dyDescent="0.25">
      <c r="A25" s="9">
        <v>19</v>
      </c>
      <c r="B25" s="9">
        <v>100</v>
      </c>
      <c r="C25" s="24" t="s">
        <v>691</v>
      </c>
      <c r="D25" s="13" t="s">
        <v>102</v>
      </c>
      <c r="E25" s="14" t="s">
        <v>10</v>
      </c>
      <c r="F25" s="14" t="s">
        <v>99</v>
      </c>
      <c r="G25" s="14" t="s">
        <v>81</v>
      </c>
      <c r="H25" s="6" t="s">
        <v>100</v>
      </c>
      <c r="I25" s="6" t="s">
        <v>101</v>
      </c>
      <c r="J25" s="15" t="s">
        <v>132</v>
      </c>
      <c r="K25" s="1">
        <f t="shared" si="0"/>
        <v>700</v>
      </c>
      <c r="L25" s="1">
        <f t="shared" si="1"/>
        <v>37</v>
      </c>
      <c r="M25" s="1">
        <f t="shared" si="4"/>
        <v>737</v>
      </c>
      <c r="N25" s="1">
        <v>737</v>
      </c>
      <c r="O25" s="1">
        <v>50</v>
      </c>
      <c r="P25" s="7">
        <f t="shared" si="9"/>
        <v>-50</v>
      </c>
      <c r="S25" s="7">
        <f t="shared" si="5"/>
        <v>0</v>
      </c>
      <c r="T25" s="7">
        <v>1000</v>
      </c>
      <c r="U25" s="9">
        <v>19</v>
      </c>
      <c r="V25" s="10">
        <v>0.75531000000000004</v>
      </c>
      <c r="W25" s="10">
        <f t="shared" si="6"/>
        <v>75.531000000000006</v>
      </c>
      <c r="X25" s="10">
        <f t="shared" si="8"/>
        <v>0</v>
      </c>
    </row>
    <row r="26" spans="1:35" x14ac:dyDescent="0.25">
      <c r="A26" s="9">
        <v>20</v>
      </c>
      <c r="B26" s="9">
        <v>4</v>
      </c>
      <c r="C26" s="15" t="s">
        <v>536</v>
      </c>
      <c r="D26" s="13" t="s">
        <v>434</v>
      </c>
      <c r="E26" s="14" t="s">
        <v>10</v>
      </c>
      <c r="F26" s="14" t="s">
        <v>435</v>
      </c>
      <c r="G26" s="14" t="s">
        <v>154</v>
      </c>
      <c r="H26" s="6" t="s">
        <v>436</v>
      </c>
      <c r="I26" s="6" t="s">
        <v>101</v>
      </c>
      <c r="J26" s="15" t="s">
        <v>437</v>
      </c>
      <c r="K26" s="1">
        <f t="shared" si="0"/>
        <v>28</v>
      </c>
      <c r="L26" s="1">
        <f t="shared" si="1"/>
        <v>3</v>
      </c>
      <c r="M26" s="1">
        <f t="shared" si="4"/>
        <v>31</v>
      </c>
      <c r="N26" s="1">
        <v>72</v>
      </c>
      <c r="O26" s="1"/>
      <c r="P26" s="7">
        <f t="shared" si="9"/>
        <v>-41</v>
      </c>
      <c r="S26" s="7">
        <f t="shared" si="5"/>
        <v>0</v>
      </c>
      <c r="T26" s="7">
        <v>100</v>
      </c>
      <c r="U26" s="9">
        <v>20</v>
      </c>
      <c r="V26" s="10">
        <v>0.73</v>
      </c>
      <c r="W26" s="10">
        <f t="shared" si="6"/>
        <v>2.92</v>
      </c>
      <c r="X26" s="10">
        <f t="shared" si="8"/>
        <v>0</v>
      </c>
    </row>
    <row r="27" spans="1:35" x14ac:dyDescent="0.25">
      <c r="A27" s="9">
        <v>21</v>
      </c>
      <c r="B27" s="9">
        <v>18</v>
      </c>
      <c r="C27" s="15" t="s">
        <v>567</v>
      </c>
      <c r="D27" s="14" t="s">
        <v>107</v>
      </c>
      <c r="E27" s="14" t="s">
        <v>10</v>
      </c>
      <c r="F27" s="14" t="s">
        <v>103</v>
      </c>
      <c r="G27" s="14" t="s">
        <v>104</v>
      </c>
      <c r="H27" s="6" t="s">
        <v>105</v>
      </c>
      <c r="I27" s="6" t="s">
        <v>106</v>
      </c>
      <c r="J27" s="15" t="s">
        <v>133</v>
      </c>
      <c r="K27" s="1">
        <f t="shared" si="0"/>
        <v>126</v>
      </c>
      <c r="L27" s="1">
        <f t="shared" si="1"/>
        <v>8</v>
      </c>
      <c r="M27" s="1">
        <f t="shared" si="4"/>
        <v>134</v>
      </c>
      <c r="N27" s="1">
        <v>194</v>
      </c>
      <c r="O27" s="1"/>
      <c r="P27" s="7">
        <f t="shared" si="9"/>
        <v>-60</v>
      </c>
      <c r="S27" s="7">
        <f t="shared" si="5"/>
        <v>0</v>
      </c>
      <c r="T27" s="7">
        <v>160</v>
      </c>
      <c r="U27" s="9">
        <v>21</v>
      </c>
      <c r="V27" s="10">
        <v>0.752</v>
      </c>
      <c r="W27" s="10">
        <f t="shared" si="6"/>
        <v>13.536</v>
      </c>
      <c r="X27" s="10">
        <f t="shared" si="8"/>
        <v>0</v>
      </c>
    </row>
    <row r="28" spans="1:35" s="33" customFormat="1" x14ac:dyDescent="0.25">
      <c r="A28" s="31">
        <v>22</v>
      </c>
      <c r="B28" s="31">
        <v>8</v>
      </c>
      <c r="C28" s="32" t="s">
        <v>574</v>
      </c>
      <c r="D28" s="33" t="s">
        <v>139</v>
      </c>
      <c r="E28" s="33" t="s">
        <v>10</v>
      </c>
      <c r="F28" s="33" t="s">
        <v>137</v>
      </c>
      <c r="G28" s="33" t="s">
        <v>104</v>
      </c>
      <c r="H28" s="34" t="s">
        <v>138</v>
      </c>
      <c r="I28" s="34" t="s">
        <v>141</v>
      </c>
      <c r="J28" s="32" t="s">
        <v>140</v>
      </c>
      <c r="K28" s="35">
        <f t="shared" si="0"/>
        <v>56</v>
      </c>
      <c r="L28" s="35">
        <f t="shared" si="1"/>
        <v>4</v>
      </c>
      <c r="M28" s="35">
        <f t="shared" si="4"/>
        <v>60</v>
      </c>
      <c r="N28" s="35"/>
      <c r="O28" s="35"/>
      <c r="P28" s="7"/>
      <c r="Q28" s="36"/>
      <c r="R28" s="36"/>
      <c r="S28" s="36">
        <f t="shared" si="5"/>
        <v>0</v>
      </c>
      <c r="T28" s="36">
        <v>100</v>
      </c>
      <c r="U28" s="31">
        <v>22</v>
      </c>
      <c r="V28" s="37">
        <v>1.177</v>
      </c>
      <c r="W28" s="10">
        <f t="shared" si="6"/>
        <v>9.4160000000000004</v>
      </c>
      <c r="X28" s="37">
        <f t="shared" si="8"/>
        <v>0</v>
      </c>
    </row>
    <row r="29" spans="1:35" x14ac:dyDescent="0.25">
      <c r="A29" s="9">
        <v>22</v>
      </c>
      <c r="B29" s="9">
        <v>8</v>
      </c>
      <c r="C29" s="15" t="s">
        <v>574</v>
      </c>
      <c r="D29" s="14" t="s">
        <v>139</v>
      </c>
      <c r="E29" s="14" t="s">
        <v>429</v>
      </c>
      <c r="F29" s="14" t="s">
        <v>749</v>
      </c>
      <c r="G29" s="14" t="s">
        <v>258</v>
      </c>
      <c r="H29" s="38" t="s">
        <v>750</v>
      </c>
      <c r="I29" s="6" t="s">
        <v>141</v>
      </c>
      <c r="J29" s="15" t="s">
        <v>140</v>
      </c>
      <c r="K29" s="1">
        <f t="shared" ref="K29" si="10">NUM_BOARDS*B29</f>
        <v>56</v>
      </c>
      <c r="L29" s="1">
        <f t="shared" ref="L29" si="11">2+ROUNDDOWN(0.05*K29,0)</f>
        <v>4</v>
      </c>
      <c r="M29" s="1">
        <f t="shared" ref="M29" si="12">K29+L29</f>
        <v>60</v>
      </c>
      <c r="N29" s="1">
        <v>76</v>
      </c>
      <c r="O29" s="1"/>
      <c r="P29" s="7">
        <f t="shared" si="9"/>
        <v>-16</v>
      </c>
      <c r="S29" s="7">
        <f t="shared" ref="S29" si="13">Q29-R29</f>
        <v>0</v>
      </c>
      <c r="T29" s="7">
        <v>0</v>
      </c>
      <c r="U29" s="9">
        <v>22</v>
      </c>
      <c r="V29" s="10">
        <v>1.177</v>
      </c>
      <c r="W29" s="10">
        <f t="shared" si="6"/>
        <v>9.4160000000000004</v>
      </c>
      <c r="X29" s="10">
        <f t="shared" ref="X29" si="14">Q29*V29</f>
        <v>0</v>
      </c>
    </row>
    <row r="30" spans="1:35" x14ac:dyDescent="0.25">
      <c r="A30" s="9">
        <v>23</v>
      </c>
      <c r="B30" s="9">
        <v>32</v>
      </c>
      <c r="C30" s="15" t="s">
        <v>537</v>
      </c>
      <c r="D30" s="14" t="s">
        <v>136</v>
      </c>
      <c r="E30" s="14" t="s">
        <v>10</v>
      </c>
      <c r="F30" s="14" t="s">
        <v>134</v>
      </c>
      <c r="G30" s="14" t="s">
        <v>95</v>
      </c>
      <c r="H30" s="6" t="s">
        <v>135</v>
      </c>
      <c r="I30" s="6" t="s">
        <v>97</v>
      </c>
      <c r="J30" s="15" t="s">
        <v>140</v>
      </c>
      <c r="K30" s="1">
        <f t="shared" si="0"/>
        <v>224</v>
      </c>
      <c r="L30" s="1">
        <f t="shared" si="1"/>
        <v>13</v>
      </c>
      <c r="M30" s="1">
        <f t="shared" si="4"/>
        <v>237</v>
      </c>
      <c r="N30" s="1">
        <v>297</v>
      </c>
      <c r="O30" s="1"/>
      <c r="P30" s="7">
        <f t="shared" si="9"/>
        <v>-60</v>
      </c>
      <c r="S30" s="7">
        <f t="shared" si="5"/>
        <v>0</v>
      </c>
      <c r="T30" s="7">
        <v>300</v>
      </c>
      <c r="U30" s="9">
        <v>23</v>
      </c>
      <c r="V30" s="10">
        <v>1.0429999999999999</v>
      </c>
      <c r="W30" s="10">
        <f t="shared" si="6"/>
        <v>33.375999999999998</v>
      </c>
      <c r="X30" s="10">
        <f t="shared" si="8"/>
        <v>0</v>
      </c>
    </row>
    <row r="31" spans="1:35" x14ac:dyDescent="0.25">
      <c r="A31" s="9">
        <v>24</v>
      </c>
      <c r="B31" s="9">
        <v>9</v>
      </c>
      <c r="C31" s="15" t="s">
        <v>573</v>
      </c>
      <c r="D31" s="14" t="s">
        <v>72</v>
      </c>
      <c r="E31" s="14" t="s">
        <v>10</v>
      </c>
      <c r="F31" s="14" t="s">
        <v>73</v>
      </c>
      <c r="H31" s="15" t="s">
        <v>74</v>
      </c>
      <c r="I31" s="15" t="s">
        <v>75</v>
      </c>
      <c r="J31" s="14" t="s">
        <v>76</v>
      </c>
      <c r="K31" s="1">
        <f t="shared" si="0"/>
        <v>63</v>
      </c>
      <c r="L31" s="1">
        <f t="shared" si="1"/>
        <v>5</v>
      </c>
      <c r="M31" s="1">
        <f t="shared" si="4"/>
        <v>68</v>
      </c>
      <c r="N31" s="1">
        <v>69</v>
      </c>
      <c r="O31" s="1"/>
      <c r="P31" s="7">
        <f t="shared" si="9"/>
        <v>-1</v>
      </c>
      <c r="S31" s="7">
        <f t="shared" si="5"/>
        <v>0</v>
      </c>
      <c r="T31" s="7">
        <v>100</v>
      </c>
      <c r="U31" s="9">
        <v>24</v>
      </c>
      <c r="V31" s="10">
        <v>1.0720000000000001</v>
      </c>
      <c r="W31" s="10">
        <f t="shared" si="6"/>
        <v>9.6479999999999997</v>
      </c>
      <c r="X31" s="10">
        <f t="shared" si="8"/>
        <v>0</v>
      </c>
    </row>
    <row r="32" spans="1:35" x14ac:dyDescent="0.25">
      <c r="A32" s="9">
        <v>25</v>
      </c>
      <c r="B32" s="9">
        <v>3</v>
      </c>
      <c r="C32" s="15" t="s">
        <v>508</v>
      </c>
      <c r="D32" s="14" t="s">
        <v>504</v>
      </c>
      <c r="E32" s="14" t="s">
        <v>10</v>
      </c>
      <c r="F32" s="14" t="s">
        <v>505</v>
      </c>
      <c r="G32" s="14" t="s">
        <v>506</v>
      </c>
      <c r="H32" s="14" t="s">
        <v>507</v>
      </c>
      <c r="I32" s="6" t="s">
        <v>700</v>
      </c>
      <c r="J32" s="26" t="s">
        <v>689</v>
      </c>
      <c r="K32" s="1">
        <f t="shared" si="0"/>
        <v>21</v>
      </c>
      <c r="L32" s="1">
        <f t="shared" si="1"/>
        <v>3</v>
      </c>
      <c r="M32" s="1">
        <f t="shared" si="4"/>
        <v>24</v>
      </c>
      <c r="N32" s="1">
        <v>85</v>
      </c>
      <c r="O32" s="1"/>
      <c r="P32" s="7">
        <f t="shared" si="9"/>
        <v>-61</v>
      </c>
      <c r="S32" s="7">
        <f t="shared" si="5"/>
        <v>0</v>
      </c>
      <c r="T32" s="7">
        <v>100</v>
      </c>
      <c r="U32" s="9">
        <v>25</v>
      </c>
      <c r="V32" s="10">
        <v>0.374</v>
      </c>
      <c r="W32" s="10">
        <f t="shared" si="6"/>
        <v>1.1219999999999999</v>
      </c>
      <c r="X32" s="10">
        <f t="shared" si="8"/>
        <v>0</v>
      </c>
    </row>
    <row r="33" spans="1:35" x14ac:dyDescent="0.25">
      <c r="A33" s="9">
        <v>26</v>
      </c>
      <c r="B33" s="9">
        <v>4</v>
      </c>
      <c r="C33" s="15" t="s">
        <v>553</v>
      </c>
      <c r="D33" s="14" t="s">
        <v>494</v>
      </c>
      <c r="E33" s="14" t="s">
        <v>10</v>
      </c>
      <c r="F33" s="14" t="s">
        <v>495</v>
      </c>
      <c r="G33" s="14" t="s">
        <v>496</v>
      </c>
      <c r="H33" s="14" t="s">
        <v>497</v>
      </c>
      <c r="I33" s="6" t="s">
        <v>699</v>
      </c>
      <c r="J33" s="26" t="s">
        <v>688</v>
      </c>
      <c r="K33" s="1">
        <f t="shared" si="0"/>
        <v>28</v>
      </c>
      <c r="L33" s="1">
        <f t="shared" si="1"/>
        <v>3</v>
      </c>
      <c r="M33" s="1">
        <f t="shared" si="4"/>
        <v>31</v>
      </c>
      <c r="N33" s="1">
        <v>67</v>
      </c>
      <c r="O33" s="1"/>
      <c r="P33" s="7">
        <f t="shared" si="9"/>
        <v>-36</v>
      </c>
      <c r="S33" s="7">
        <f t="shared" si="5"/>
        <v>0</v>
      </c>
      <c r="T33" s="7">
        <v>100</v>
      </c>
      <c r="U33" s="9">
        <v>26</v>
      </c>
      <c r="V33" s="10">
        <v>0.28299999999999997</v>
      </c>
      <c r="W33" s="10">
        <f t="shared" si="6"/>
        <v>1.1319999999999999</v>
      </c>
      <c r="X33" s="10">
        <f t="shared" si="8"/>
        <v>0</v>
      </c>
    </row>
    <row r="34" spans="1:35" s="8" customFormat="1" x14ac:dyDescent="0.25">
      <c r="A34" s="9">
        <v>27</v>
      </c>
      <c r="B34" s="9">
        <v>1</v>
      </c>
      <c r="C34" s="15" t="s">
        <v>586</v>
      </c>
      <c r="D34" s="14" t="s">
        <v>177</v>
      </c>
      <c r="E34" s="14" t="s">
        <v>10</v>
      </c>
      <c r="F34" s="14" t="s">
        <v>178</v>
      </c>
      <c r="G34" s="14" t="s">
        <v>179</v>
      </c>
      <c r="H34" s="15">
        <v>878335320</v>
      </c>
      <c r="I34" s="15" t="s">
        <v>180</v>
      </c>
      <c r="J34" s="14" t="s">
        <v>181</v>
      </c>
      <c r="K34" s="1">
        <f t="shared" si="0"/>
        <v>7</v>
      </c>
      <c r="L34" s="1">
        <f t="shared" si="1"/>
        <v>2</v>
      </c>
      <c r="M34" s="1">
        <f t="shared" si="4"/>
        <v>9</v>
      </c>
      <c r="N34" s="1">
        <v>12</v>
      </c>
      <c r="O34" s="1"/>
      <c r="P34" s="7">
        <f t="shared" si="9"/>
        <v>-3</v>
      </c>
      <c r="Q34" s="7"/>
      <c r="R34" s="7"/>
      <c r="S34" s="7">
        <f t="shared" si="5"/>
        <v>0</v>
      </c>
      <c r="T34" s="7">
        <v>15</v>
      </c>
      <c r="U34" s="9">
        <v>27</v>
      </c>
      <c r="V34" s="10">
        <v>1.0920000000000001</v>
      </c>
      <c r="W34" s="10">
        <f t="shared" si="6"/>
        <v>1.0920000000000001</v>
      </c>
      <c r="X34" s="10">
        <f t="shared" ref="X34:X40" si="15">Q34*V34</f>
        <v>0</v>
      </c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25">
      <c r="A35" s="9">
        <v>28</v>
      </c>
      <c r="B35" s="9">
        <v>6</v>
      </c>
      <c r="C35" s="15" t="s">
        <v>585</v>
      </c>
      <c r="D35" s="14" t="s">
        <v>438</v>
      </c>
      <c r="E35" s="14" t="s">
        <v>10</v>
      </c>
      <c r="F35" s="14" t="s">
        <v>439</v>
      </c>
      <c r="G35" s="14" t="s">
        <v>179</v>
      </c>
      <c r="H35" s="15">
        <v>877600816</v>
      </c>
      <c r="I35" s="15" t="s">
        <v>188</v>
      </c>
      <c r="J35" s="26" t="s">
        <v>686</v>
      </c>
      <c r="K35" s="1">
        <f t="shared" si="0"/>
        <v>42</v>
      </c>
      <c r="L35" s="1">
        <f t="shared" si="1"/>
        <v>4</v>
      </c>
      <c r="M35" s="1">
        <f t="shared" si="4"/>
        <v>46</v>
      </c>
      <c r="N35" s="1">
        <v>81</v>
      </c>
      <c r="O35" s="1"/>
      <c r="P35" s="7">
        <f t="shared" si="9"/>
        <v>-35</v>
      </c>
      <c r="S35" s="7">
        <f t="shared" si="5"/>
        <v>0</v>
      </c>
      <c r="T35" s="7">
        <v>100</v>
      </c>
      <c r="U35" s="9">
        <v>28</v>
      </c>
      <c r="V35" s="10">
        <v>0.42899999999999999</v>
      </c>
      <c r="W35" s="10">
        <f t="shared" si="6"/>
        <v>2.5739999999999998</v>
      </c>
      <c r="X35" s="10">
        <f t="shared" si="15"/>
        <v>0</v>
      </c>
      <c r="AI35" s="11"/>
    </row>
    <row r="36" spans="1:35" x14ac:dyDescent="0.25">
      <c r="A36" s="9">
        <v>29</v>
      </c>
      <c r="B36" s="9">
        <v>1</v>
      </c>
      <c r="C36" s="15" t="s">
        <v>584</v>
      </c>
      <c r="D36" s="15" t="s">
        <v>458</v>
      </c>
      <c r="E36" s="14" t="s">
        <v>10</v>
      </c>
      <c r="F36" s="14" t="s">
        <v>459</v>
      </c>
      <c r="G36" s="14" t="s">
        <v>179</v>
      </c>
      <c r="H36" s="6" t="s">
        <v>460</v>
      </c>
      <c r="I36" s="15" t="s">
        <v>188</v>
      </c>
      <c r="J36" s="14" t="s">
        <v>461</v>
      </c>
      <c r="K36" s="1">
        <f t="shared" si="0"/>
        <v>7</v>
      </c>
      <c r="L36" s="1">
        <f t="shared" si="1"/>
        <v>2</v>
      </c>
      <c r="M36" s="1">
        <f t="shared" si="4"/>
        <v>9</v>
      </c>
      <c r="N36" s="1">
        <v>21</v>
      </c>
      <c r="O36" s="1"/>
      <c r="P36" s="7">
        <f t="shared" si="9"/>
        <v>-12</v>
      </c>
      <c r="S36" s="7">
        <f t="shared" si="5"/>
        <v>0</v>
      </c>
      <c r="T36" s="7">
        <v>25</v>
      </c>
      <c r="U36" s="9">
        <v>29</v>
      </c>
      <c r="V36" s="10">
        <v>0.438</v>
      </c>
      <c r="W36" s="10">
        <f t="shared" si="6"/>
        <v>0.438</v>
      </c>
      <c r="X36" s="10">
        <f t="shared" si="15"/>
        <v>0</v>
      </c>
    </row>
    <row r="37" spans="1:35" x14ac:dyDescent="0.25">
      <c r="A37" s="9">
        <v>30</v>
      </c>
      <c r="B37" s="9">
        <v>3</v>
      </c>
      <c r="C37" s="15" t="s">
        <v>580</v>
      </c>
      <c r="D37" s="14" t="s">
        <v>164</v>
      </c>
      <c r="E37" s="14" t="s">
        <v>10</v>
      </c>
      <c r="F37" s="14" t="s">
        <v>165</v>
      </c>
      <c r="G37" s="14" t="s">
        <v>3</v>
      </c>
      <c r="H37" s="15" t="s">
        <v>166</v>
      </c>
      <c r="I37" s="15" t="s">
        <v>167</v>
      </c>
      <c r="J37" s="14" t="s">
        <v>168</v>
      </c>
      <c r="K37" s="1">
        <f t="shared" si="0"/>
        <v>21</v>
      </c>
      <c r="L37" s="1">
        <f t="shared" si="1"/>
        <v>3</v>
      </c>
      <c r="M37" s="1">
        <f t="shared" si="4"/>
        <v>24</v>
      </c>
      <c r="N37" s="1">
        <v>40</v>
      </c>
      <c r="O37" s="1"/>
      <c r="P37" s="7">
        <f t="shared" si="9"/>
        <v>-16</v>
      </c>
      <c r="S37" s="7">
        <f t="shared" si="5"/>
        <v>0</v>
      </c>
      <c r="T37" s="7">
        <v>50</v>
      </c>
      <c r="U37" s="9">
        <v>30</v>
      </c>
      <c r="V37" s="10">
        <v>0.58599999999999997</v>
      </c>
      <c r="W37" s="10">
        <f t="shared" si="6"/>
        <v>1.758</v>
      </c>
      <c r="X37" s="10">
        <f t="shared" si="15"/>
        <v>0</v>
      </c>
    </row>
    <row r="38" spans="1:35" x14ac:dyDescent="0.25">
      <c r="A38" s="9">
        <v>31</v>
      </c>
      <c r="B38" s="9">
        <v>1</v>
      </c>
      <c r="C38" s="15" t="s">
        <v>578</v>
      </c>
      <c r="D38" s="14" t="s">
        <v>172</v>
      </c>
      <c r="E38" s="14" t="s">
        <v>10</v>
      </c>
      <c r="F38" s="14" t="s">
        <v>173</v>
      </c>
      <c r="G38" s="14" t="s">
        <v>3</v>
      </c>
      <c r="H38" s="15" t="s">
        <v>421</v>
      </c>
      <c r="I38" s="15" t="s">
        <v>175</v>
      </c>
      <c r="J38" s="14" t="s">
        <v>176</v>
      </c>
      <c r="K38" s="1">
        <f t="shared" si="0"/>
        <v>7</v>
      </c>
      <c r="L38" s="1">
        <f t="shared" si="1"/>
        <v>2</v>
      </c>
      <c r="M38" s="1">
        <f t="shared" si="4"/>
        <v>9</v>
      </c>
      <c r="N38" s="1">
        <v>30</v>
      </c>
      <c r="O38" s="1"/>
      <c r="P38" s="7">
        <f t="shared" si="9"/>
        <v>-21</v>
      </c>
      <c r="S38" s="7">
        <f t="shared" si="5"/>
        <v>0</v>
      </c>
      <c r="T38" s="7">
        <v>50</v>
      </c>
      <c r="U38" s="9">
        <v>31</v>
      </c>
      <c r="V38" s="10">
        <v>0.217</v>
      </c>
      <c r="W38" s="10">
        <f t="shared" si="6"/>
        <v>0.217</v>
      </c>
      <c r="X38" s="10">
        <f t="shared" si="15"/>
        <v>0</v>
      </c>
    </row>
    <row r="39" spans="1:35" x14ac:dyDescent="0.25">
      <c r="A39" s="9">
        <v>32</v>
      </c>
      <c r="B39" s="9">
        <v>3</v>
      </c>
      <c r="C39" s="15" t="s">
        <v>579</v>
      </c>
      <c r="D39" s="14" t="s">
        <v>169</v>
      </c>
      <c r="E39" s="14" t="s">
        <v>10</v>
      </c>
      <c r="F39" s="14" t="s">
        <v>422</v>
      </c>
      <c r="G39" s="14" t="s">
        <v>3</v>
      </c>
      <c r="H39" s="15" t="s">
        <v>174</v>
      </c>
      <c r="I39" s="15" t="s">
        <v>170</v>
      </c>
      <c r="J39" s="14" t="s">
        <v>171</v>
      </c>
      <c r="K39" s="1">
        <f t="shared" si="0"/>
        <v>21</v>
      </c>
      <c r="L39" s="1">
        <f t="shared" si="1"/>
        <v>3</v>
      </c>
      <c r="M39" s="1">
        <f t="shared" si="4"/>
        <v>24</v>
      </c>
      <c r="N39" s="1">
        <v>39</v>
      </c>
      <c r="O39" s="1"/>
      <c r="P39" s="7">
        <f t="shared" si="9"/>
        <v>-15</v>
      </c>
      <c r="S39" s="7">
        <f t="shared" si="5"/>
        <v>0</v>
      </c>
      <c r="T39" s="7">
        <v>50</v>
      </c>
      <c r="U39" s="9">
        <v>32</v>
      </c>
      <c r="V39" s="10">
        <v>0.40799999999999997</v>
      </c>
      <c r="W39" s="10">
        <f t="shared" si="6"/>
        <v>1.224</v>
      </c>
      <c r="X39" s="10">
        <f t="shared" si="15"/>
        <v>0</v>
      </c>
    </row>
    <row r="40" spans="1:35" x14ac:dyDescent="0.25">
      <c r="A40" s="9">
        <v>33</v>
      </c>
      <c r="B40" s="9">
        <v>1</v>
      </c>
      <c r="C40" s="15" t="s">
        <v>577</v>
      </c>
      <c r="D40" s="14" t="s">
        <v>190</v>
      </c>
      <c r="E40" s="14" t="s">
        <v>10</v>
      </c>
      <c r="F40" s="14" t="s">
        <v>191</v>
      </c>
      <c r="G40" s="14" t="s">
        <v>192</v>
      </c>
      <c r="H40" s="15" t="s">
        <v>193</v>
      </c>
      <c r="I40" s="15" t="s">
        <v>194</v>
      </c>
      <c r="J40" s="14" t="s">
        <v>195</v>
      </c>
      <c r="K40" s="1">
        <f t="shared" ref="K40:K75" si="16">NUM_BOARDS*B40</f>
        <v>7</v>
      </c>
      <c r="L40" s="1">
        <f t="shared" si="1"/>
        <v>2</v>
      </c>
      <c r="M40" s="1">
        <f t="shared" si="4"/>
        <v>9</v>
      </c>
      <c r="N40" s="1">
        <v>11</v>
      </c>
      <c r="O40" s="1"/>
      <c r="P40" s="7">
        <f t="shared" si="9"/>
        <v>-2</v>
      </c>
      <c r="S40" s="7">
        <f t="shared" si="5"/>
        <v>0</v>
      </c>
      <c r="T40" s="7">
        <v>15</v>
      </c>
      <c r="U40" s="9">
        <v>33</v>
      </c>
      <c r="V40" s="10">
        <v>0.23</v>
      </c>
      <c r="W40" s="10">
        <f t="shared" si="6"/>
        <v>0.23</v>
      </c>
      <c r="X40" s="10">
        <f t="shared" si="15"/>
        <v>0</v>
      </c>
    </row>
    <row r="41" spans="1:35" x14ac:dyDescent="0.25">
      <c r="A41" s="9">
        <v>34</v>
      </c>
      <c r="B41" s="9">
        <v>1</v>
      </c>
      <c r="C41" s="15" t="s">
        <v>555</v>
      </c>
      <c r="D41" s="15" t="s">
        <v>60</v>
      </c>
      <c r="E41" s="14" t="s">
        <v>10</v>
      </c>
      <c r="F41" s="14" t="s">
        <v>61</v>
      </c>
      <c r="G41" s="14" t="s">
        <v>62</v>
      </c>
      <c r="H41" s="6" t="s">
        <v>63</v>
      </c>
      <c r="I41" s="6" t="s">
        <v>685</v>
      </c>
      <c r="J41" s="26" t="s">
        <v>685</v>
      </c>
      <c r="K41" s="1">
        <f t="shared" si="16"/>
        <v>7</v>
      </c>
      <c r="L41" s="1">
        <f t="shared" si="1"/>
        <v>2</v>
      </c>
      <c r="M41" s="1">
        <f t="shared" si="4"/>
        <v>9</v>
      </c>
      <c r="N41" s="1">
        <v>9</v>
      </c>
      <c r="O41" s="1"/>
      <c r="P41" s="7">
        <f t="shared" si="9"/>
        <v>0</v>
      </c>
      <c r="S41" s="7">
        <f t="shared" si="5"/>
        <v>0</v>
      </c>
      <c r="T41" s="7">
        <v>12</v>
      </c>
      <c r="U41" s="9">
        <v>34</v>
      </c>
      <c r="V41" s="10">
        <v>0.93700000000000006</v>
      </c>
      <c r="W41" s="10">
        <f t="shared" si="6"/>
        <v>0.93700000000000006</v>
      </c>
      <c r="X41" s="10">
        <f t="shared" ref="X41" si="17">Q41*V41</f>
        <v>0</v>
      </c>
    </row>
    <row r="42" spans="1:35" x14ac:dyDescent="0.25">
      <c r="A42" s="9">
        <v>35</v>
      </c>
      <c r="B42" s="9">
        <v>4</v>
      </c>
      <c r="C42" s="15" t="s">
        <v>509</v>
      </c>
      <c r="D42" s="14" t="s">
        <v>196</v>
      </c>
      <c r="E42" s="14" t="s">
        <v>10</v>
      </c>
      <c r="F42" s="14" t="s">
        <v>197</v>
      </c>
      <c r="G42" s="14" t="s">
        <v>198</v>
      </c>
      <c r="H42" s="15" t="s">
        <v>199</v>
      </c>
      <c r="I42" s="15" t="s">
        <v>200</v>
      </c>
      <c r="J42" s="14" t="s">
        <v>201</v>
      </c>
      <c r="K42" s="1">
        <f t="shared" si="16"/>
        <v>28</v>
      </c>
      <c r="L42" s="1">
        <f t="shared" si="1"/>
        <v>3</v>
      </c>
      <c r="M42" s="1">
        <f t="shared" si="4"/>
        <v>31</v>
      </c>
      <c r="N42" s="1">
        <v>53</v>
      </c>
      <c r="O42" s="1">
        <v>30</v>
      </c>
      <c r="P42" s="7">
        <f t="shared" si="9"/>
        <v>-52</v>
      </c>
      <c r="S42" s="7">
        <f t="shared" si="5"/>
        <v>0</v>
      </c>
      <c r="T42" s="7">
        <v>100</v>
      </c>
      <c r="U42" s="9">
        <v>35</v>
      </c>
      <c r="V42" s="10">
        <v>0.13200000000000001</v>
      </c>
      <c r="W42" s="10">
        <f t="shared" si="6"/>
        <v>0.52800000000000002</v>
      </c>
      <c r="X42" s="10">
        <f>Q42*V42</f>
        <v>0</v>
      </c>
    </row>
    <row r="43" spans="1:35" x14ac:dyDescent="0.25">
      <c r="A43" s="9">
        <v>36</v>
      </c>
      <c r="B43" s="9">
        <v>75</v>
      </c>
      <c r="C43" s="15" t="s">
        <v>552</v>
      </c>
      <c r="D43" s="14" t="s">
        <v>202</v>
      </c>
      <c r="E43" s="14" t="s">
        <v>10</v>
      </c>
      <c r="F43" s="14" t="s">
        <v>203</v>
      </c>
      <c r="G43" s="14" t="s">
        <v>67</v>
      </c>
      <c r="H43" s="15" t="s">
        <v>204</v>
      </c>
      <c r="I43" s="15" t="s">
        <v>205</v>
      </c>
      <c r="J43" s="14" t="s">
        <v>206</v>
      </c>
      <c r="K43" s="1">
        <f t="shared" si="16"/>
        <v>525</v>
      </c>
      <c r="L43" s="1">
        <f t="shared" si="1"/>
        <v>28</v>
      </c>
      <c r="M43" s="1">
        <f t="shared" si="4"/>
        <v>553</v>
      </c>
      <c r="N43" s="1">
        <v>728</v>
      </c>
      <c r="O43" s="1">
        <v>40</v>
      </c>
      <c r="P43" s="7">
        <f t="shared" si="9"/>
        <v>-215</v>
      </c>
      <c r="S43" s="7">
        <f t="shared" si="5"/>
        <v>0</v>
      </c>
      <c r="T43" s="7">
        <v>1000</v>
      </c>
      <c r="U43" s="9">
        <v>36</v>
      </c>
      <c r="V43" s="10">
        <v>0.46900999999999998</v>
      </c>
      <c r="W43" s="10">
        <f t="shared" si="6"/>
        <v>35.175750000000001</v>
      </c>
      <c r="X43" s="10">
        <f>Q43*V43</f>
        <v>0</v>
      </c>
    </row>
    <row r="44" spans="1:35" x14ac:dyDescent="0.25">
      <c r="A44" s="9">
        <v>37</v>
      </c>
      <c r="B44" s="9">
        <v>1</v>
      </c>
      <c r="C44" s="15" t="s">
        <v>560</v>
      </c>
      <c r="D44" s="14" t="s">
        <v>22</v>
      </c>
      <c r="E44" s="14" t="s">
        <v>3</v>
      </c>
      <c r="F44" s="14" t="s">
        <v>21</v>
      </c>
      <c r="G44" s="14" t="s">
        <v>3</v>
      </c>
      <c r="H44" s="6" t="s">
        <v>21</v>
      </c>
      <c r="I44" s="6" t="s">
        <v>697</v>
      </c>
      <c r="J44" s="15" t="s">
        <v>23</v>
      </c>
      <c r="K44" s="1">
        <f t="shared" si="16"/>
        <v>7</v>
      </c>
      <c r="L44" s="1">
        <f t="shared" si="1"/>
        <v>2</v>
      </c>
      <c r="M44" s="1">
        <f t="shared" si="4"/>
        <v>9</v>
      </c>
      <c r="N44" s="1">
        <v>7</v>
      </c>
      <c r="O44" s="1"/>
      <c r="P44" s="7">
        <f t="shared" si="9"/>
        <v>2</v>
      </c>
      <c r="Q44" s="7">
        <v>4</v>
      </c>
      <c r="S44" s="7">
        <f t="shared" si="5"/>
        <v>4</v>
      </c>
      <c r="T44" s="7">
        <v>10</v>
      </c>
      <c r="U44" s="9">
        <v>37</v>
      </c>
      <c r="V44" s="10">
        <v>6.11</v>
      </c>
      <c r="W44" s="10">
        <f t="shared" si="6"/>
        <v>6.11</v>
      </c>
      <c r="X44" s="3">
        <f>Q44*V44</f>
        <v>24.44</v>
      </c>
    </row>
    <row r="45" spans="1:35" x14ac:dyDescent="0.25">
      <c r="A45" s="9">
        <v>38</v>
      </c>
      <c r="B45" s="9">
        <v>2</v>
      </c>
      <c r="C45" s="15" t="s">
        <v>559</v>
      </c>
      <c r="D45" s="14" t="s">
        <v>26</v>
      </c>
      <c r="E45" s="14" t="s">
        <v>3</v>
      </c>
      <c r="F45" s="14" t="s">
        <v>24</v>
      </c>
      <c r="G45" s="14" t="s">
        <v>3</v>
      </c>
      <c r="H45" s="6" t="s">
        <v>24</v>
      </c>
      <c r="I45" s="6" t="s">
        <v>698</v>
      </c>
      <c r="J45" s="15" t="s">
        <v>25</v>
      </c>
      <c r="K45" s="1">
        <f t="shared" si="16"/>
        <v>14</v>
      </c>
      <c r="L45" s="1">
        <f t="shared" si="1"/>
        <v>2</v>
      </c>
      <c r="M45" s="1">
        <f t="shared" si="4"/>
        <v>16</v>
      </c>
      <c r="N45" s="1">
        <v>22</v>
      </c>
      <c r="O45" s="1"/>
      <c r="P45" s="7">
        <f t="shared" si="9"/>
        <v>-6</v>
      </c>
      <c r="S45" s="7">
        <f t="shared" si="5"/>
        <v>0</v>
      </c>
      <c r="T45" s="7">
        <v>21</v>
      </c>
      <c r="U45" s="9">
        <v>38</v>
      </c>
      <c r="V45" s="10">
        <v>5.94</v>
      </c>
      <c r="W45" s="10">
        <f t="shared" si="6"/>
        <v>11.88</v>
      </c>
      <c r="X45" s="3">
        <f>Q45*V45</f>
        <v>0</v>
      </c>
    </row>
    <row r="46" spans="1:35" x14ac:dyDescent="0.25">
      <c r="A46" s="9">
        <v>39</v>
      </c>
      <c r="B46" s="9">
        <v>27</v>
      </c>
      <c r="C46" s="15" t="s">
        <v>576</v>
      </c>
      <c r="D46" s="14" t="s">
        <v>212</v>
      </c>
      <c r="E46" s="14" t="s">
        <v>10</v>
      </c>
      <c r="F46" s="14" t="s">
        <v>213</v>
      </c>
      <c r="G46" s="14" t="s">
        <v>214</v>
      </c>
      <c r="H46" s="15" t="s">
        <v>215</v>
      </c>
      <c r="I46" s="15" t="s">
        <v>216</v>
      </c>
      <c r="J46" s="14" t="s">
        <v>217</v>
      </c>
      <c r="K46" s="1">
        <f t="shared" si="16"/>
        <v>189</v>
      </c>
      <c r="L46" s="1">
        <f t="shared" si="1"/>
        <v>11</v>
      </c>
      <c r="M46" s="1">
        <f t="shared" si="4"/>
        <v>200</v>
      </c>
      <c r="N46" s="1">
        <v>250</v>
      </c>
      <c r="O46" s="1">
        <v>18</v>
      </c>
      <c r="P46" s="7">
        <f t="shared" si="9"/>
        <v>-68</v>
      </c>
      <c r="Q46" s="27"/>
      <c r="R46" s="27"/>
      <c r="S46" s="7">
        <f t="shared" si="5"/>
        <v>0</v>
      </c>
      <c r="T46" s="7">
        <v>100</v>
      </c>
      <c r="U46" s="9">
        <v>39</v>
      </c>
      <c r="V46" s="10">
        <v>0.35520000000000002</v>
      </c>
      <c r="W46" s="10">
        <f t="shared" si="6"/>
        <v>9.5904000000000007</v>
      </c>
      <c r="X46" s="10">
        <f>Q46*V46</f>
        <v>0</v>
      </c>
      <c r="Y46" s="14" t="s">
        <v>444</v>
      </c>
    </row>
    <row r="47" spans="1:35" x14ac:dyDescent="0.25">
      <c r="A47" s="9">
        <v>40</v>
      </c>
      <c r="B47" s="9">
        <v>6</v>
      </c>
      <c r="C47" s="15" t="s">
        <v>523</v>
      </c>
      <c r="D47" s="15" t="s">
        <v>440</v>
      </c>
      <c r="E47" s="14" t="s">
        <v>10</v>
      </c>
      <c r="F47" s="14" t="s">
        <v>441</v>
      </c>
      <c r="G47" s="14" t="s">
        <v>149</v>
      </c>
      <c r="H47" s="6" t="s">
        <v>442</v>
      </c>
      <c r="I47" s="6" t="s">
        <v>443</v>
      </c>
      <c r="J47" s="14" t="s">
        <v>237</v>
      </c>
      <c r="K47" s="1">
        <f t="shared" si="16"/>
        <v>42</v>
      </c>
      <c r="L47" s="1">
        <f t="shared" si="1"/>
        <v>4</v>
      </c>
      <c r="M47" s="1">
        <f t="shared" si="4"/>
        <v>46</v>
      </c>
      <c r="N47" s="1">
        <v>1000</v>
      </c>
      <c r="O47" s="1"/>
      <c r="P47" s="7">
        <f t="shared" si="9"/>
        <v>-954</v>
      </c>
      <c r="S47" s="7">
        <f t="shared" si="5"/>
        <v>0</v>
      </c>
      <c r="T47" s="7">
        <v>10000</v>
      </c>
      <c r="U47" s="9">
        <v>40</v>
      </c>
      <c r="V47" s="10">
        <v>1.2999999999999999E-3</v>
      </c>
      <c r="W47" s="10">
        <f t="shared" si="6"/>
        <v>7.7999999999999996E-3</v>
      </c>
      <c r="X47" s="10">
        <f t="shared" ref="X47" si="18">Q47*V47</f>
        <v>0</v>
      </c>
    </row>
    <row r="48" spans="1:35" x14ac:dyDescent="0.25">
      <c r="A48" s="9">
        <v>41</v>
      </c>
      <c r="B48" s="9">
        <v>80</v>
      </c>
      <c r="C48" s="24" t="s">
        <v>669</v>
      </c>
      <c r="D48" s="14" t="s">
        <v>229</v>
      </c>
      <c r="E48" s="14" t="s">
        <v>10</v>
      </c>
      <c r="F48" s="14" t="s">
        <v>743</v>
      </c>
      <c r="G48" s="14" t="s">
        <v>149</v>
      </c>
      <c r="H48" s="15" t="s">
        <v>231</v>
      </c>
      <c r="I48" s="15">
        <v>0</v>
      </c>
      <c r="J48" s="14" t="s">
        <v>221</v>
      </c>
      <c r="K48" s="1">
        <f t="shared" si="16"/>
        <v>560</v>
      </c>
      <c r="L48" s="1">
        <f t="shared" si="1"/>
        <v>30</v>
      </c>
      <c r="M48" s="1">
        <f t="shared" si="4"/>
        <v>590</v>
      </c>
      <c r="N48" s="1">
        <v>1000</v>
      </c>
      <c r="O48" s="1"/>
      <c r="P48" s="7">
        <f t="shared" si="9"/>
        <v>-410</v>
      </c>
      <c r="Q48" s="28"/>
      <c r="S48" s="7">
        <f t="shared" si="5"/>
        <v>0</v>
      </c>
      <c r="T48" s="7">
        <v>5000</v>
      </c>
      <c r="U48" s="9">
        <v>41</v>
      </c>
      <c r="W48" s="10">
        <f t="shared" si="6"/>
        <v>0</v>
      </c>
      <c r="X48" s="10">
        <f>Q48*V48</f>
        <v>0</v>
      </c>
    </row>
    <row r="49" spans="1:25" x14ac:dyDescent="0.25">
      <c r="A49" s="9">
        <v>42</v>
      </c>
      <c r="B49" s="9">
        <v>19</v>
      </c>
      <c r="C49" s="15" t="s">
        <v>626</v>
      </c>
      <c r="D49" s="14" t="s">
        <v>218</v>
      </c>
      <c r="E49" s="14" t="s">
        <v>10</v>
      </c>
      <c r="F49" s="14" t="s">
        <v>219</v>
      </c>
      <c r="G49" s="14" t="s">
        <v>149</v>
      </c>
      <c r="H49" s="15" t="s">
        <v>220</v>
      </c>
      <c r="I49" s="15">
        <v>33</v>
      </c>
      <c r="J49" s="14" t="s">
        <v>221</v>
      </c>
      <c r="K49" s="1">
        <f t="shared" si="16"/>
        <v>133</v>
      </c>
      <c r="L49" s="1">
        <f t="shared" si="1"/>
        <v>8</v>
      </c>
      <c r="M49" s="1">
        <f t="shared" si="4"/>
        <v>141</v>
      </c>
      <c r="N49" s="1">
        <v>1000</v>
      </c>
      <c r="O49" s="1"/>
      <c r="P49" s="7">
        <f t="shared" si="9"/>
        <v>-859</v>
      </c>
      <c r="S49" s="7">
        <f t="shared" si="5"/>
        <v>0</v>
      </c>
      <c r="T49" s="7">
        <v>5000</v>
      </c>
      <c r="U49" s="9">
        <v>42</v>
      </c>
      <c r="V49" s="10">
        <v>2.8999999999999998E-3</v>
      </c>
      <c r="W49" s="10">
        <f t="shared" si="6"/>
        <v>5.5099999999999996E-2</v>
      </c>
      <c r="X49" s="10">
        <f>Q49*V49</f>
        <v>0</v>
      </c>
    </row>
    <row r="50" spans="1:25" x14ac:dyDescent="0.25">
      <c r="A50" s="9">
        <v>43</v>
      </c>
      <c r="B50" s="9">
        <v>138</v>
      </c>
      <c r="C50" s="15" t="s">
        <v>588</v>
      </c>
      <c r="D50" s="14" t="s">
        <v>623</v>
      </c>
      <c r="E50" s="14" t="s">
        <v>10</v>
      </c>
      <c r="F50" s="14" t="s">
        <v>269</v>
      </c>
      <c r="G50" s="14" t="s">
        <v>149</v>
      </c>
      <c r="H50" s="15" t="s">
        <v>270</v>
      </c>
      <c r="I50" s="15" t="s">
        <v>271</v>
      </c>
      <c r="J50" s="14" t="s">
        <v>237</v>
      </c>
      <c r="K50" s="1">
        <f t="shared" si="16"/>
        <v>966</v>
      </c>
      <c r="L50" s="1">
        <f t="shared" si="1"/>
        <v>50</v>
      </c>
      <c r="M50" s="1">
        <f t="shared" si="4"/>
        <v>1016</v>
      </c>
      <c r="N50" s="1">
        <v>2000</v>
      </c>
      <c r="O50" s="1"/>
      <c r="P50" s="7">
        <f t="shared" si="9"/>
        <v>-984</v>
      </c>
      <c r="S50" s="7">
        <f t="shared" si="5"/>
        <v>0</v>
      </c>
      <c r="T50" s="7">
        <v>10000</v>
      </c>
      <c r="U50" s="9">
        <v>43</v>
      </c>
      <c r="V50" s="10">
        <v>1.8E-3</v>
      </c>
      <c r="W50" s="10">
        <f t="shared" si="6"/>
        <v>0.24839999999999998</v>
      </c>
      <c r="X50" s="10">
        <f>Q50*V50</f>
        <v>0</v>
      </c>
    </row>
    <row r="51" spans="1:25" x14ac:dyDescent="0.25">
      <c r="A51" s="31">
        <v>44</v>
      </c>
      <c r="B51" s="31">
        <v>6</v>
      </c>
      <c r="C51" s="32" t="s">
        <v>624</v>
      </c>
      <c r="D51" s="33" t="s">
        <v>620</v>
      </c>
      <c r="E51" s="33" t="s">
        <v>10</v>
      </c>
      <c r="F51" s="33" t="s">
        <v>621</v>
      </c>
      <c r="G51" s="33" t="s">
        <v>149</v>
      </c>
      <c r="H51" s="32" t="s">
        <v>622</v>
      </c>
      <c r="I51" s="32">
        <v>59</v>
      </c>
      <c r="J51" s="33" t="s">
        <v>221</v>
      </c>
      <c r="K51" s="35">
        <f t="shared" si="16"/>
        <v>42</v>
      </c>
      <c r="L51" s="35">
        <f t="shared" si="1"/>
        <v>4</v>
      </c>
      <c r="M51" s="35">
        <f t="shared" si="4"/>
        <v>46</v>
      </c>
      <c r="N51" s="35"/>
      <c r="O51" s="35"/>
      <c r="Q51" s="36"/>
      <c r="R51" s="36"/>
      <c r="S51" s="36">
        <f t="shared" si="5"/>
        <v>0</v>
      </c>
      <c r="T51" s="36">
        <v>5000</v>
      </c>
      <c r="U51" s="31">
        <v>44</v>
      </c>
      <c r="V51" s="37">
        <v>3.2100000000000002E-3</v>
      </c>
      <c r="W51" s="37">
        <f t="shared" si="6"/>
        <v>1.9259999999999999E-2</v>
      </c>
      <c r="X51" s="37">
        <f t="shared" ref="X51" si="19">Q51*V51</f>
        <v>0</v>
      </c>
    </row>
    <row r="52" spans="1:25" x14ac:dyDescent="0.25">
      <c r="A52" s="9">
        <v>44</v>
      </c>
      <c r="B52" s="9">
        <v>6</v>
      </c>
      <c r="C52" s="15" t="s">
        <v>624</v>
      </c>
      <c r="D52" s="39" t="s">
        <v>765</v>
      </c>
      <c r="E52" s="14" t="s">
        <v>10</v>
      </c>
      <c r="F52" s="39" t="s">
        <v>766</v>
      </c>
      <c r="G52" s="14" t="s">
        <v>149</v>
      </c>
      <c r="H52" s="40" t="s">
        <v>767</v>
      </c>
      <c r="I52" s="15">
        <v>150</v>
      </c>
      <c r="J52" s="14" t="s">
        <v>221</v>
      </c>
      <c r="K52" s="1">
        <f t="shared" ref="K52" si="20">NUM_BOARDS*B52</f>
        <v>42</v>
      </c>
      <c r="L52" s="1">
        <f t="shared" ref="L52" si="21">2+ROUNDDOWN(0.05*K52,0)</f>
        <v>4</v>
      </c>
      <c r="M52" s="1">
        <f t="shared" ref="M52" si="22">K52+L52</f>
        <v>46</v>
      </c>
      <c r="N52" s="1">
        <v>1000</v>
      </c>
      <c r="O52" s="1"/>
      <c r="P52" s="7">
        <f t="shared" si="9"/>
        <v>-954</v>
      </c>
      <c r="S52" s="7">
        <f t="shared" ref="S52" si="23">Q52-R52</f>
        <v>0</v>
      </c>
      <c r="T52" s="7">
        <v>5000</v>
      </c>
      <c r="U52" s="9">
        <v>44</v>
      </c>
      <c r="V52" s="10">
        <v>3.2100000000000002E-3</v>
      </c>
      <c r="W52" s="10">
        <f t="shared" ref="W52" si="24">B52*V52</f>
        <v>1.9259999999999999E-2</v>
      </c>
      <c r="X52" s="10">
        <f t="shared" ref="X52" si="25">Q52*V52</f>
        <v>0</v>
      </c>
    </row>
    <row r="53" spans="1:25" x14ac:dyDescent="0.25">
      <c r="A53" s="9">
        <v>45</v>
      </c>
      <c r="B53" s="9">
        <v>49</v>
      </c>
      <c r="C53" s="15" t="s">
        <v>587</v>
      </c>
      <c r="D53" s="14" t="s">
        <v>406</v>
      </c>
      <c r="E53" s="14" t="s">
        <v>10</v>
      </c>
      <c r="F53" s="14" t="s">
        <v>407</v>
      </c>
      <c r="G53" s="14" t="s">
        <v>149</v>
      </c>
      <c r="H53" s="15" t="s">
        <v>408</v>
      </c>
      <c r="I53" s="15">
        <v>100</v>
      </c>
      <c r="J53" s="14" t="s">
        <v>237</v>
      </c>
      <c r="K53" s="1">
        <f t="shared" si="16"/>
        <v>343</v>
      </c>
      <c r="L53" s="1">
        <f t="shared" si="1"/>
        <v>19</v>
      </c>
      <c r="M53" s="1">
        <f t="shared" si="4"/>
        <v>362</v>
      </c>
      <c r="N53" s="1">
        <v>800</v>
      </c>
      <c r="O53" s="1">
        <v>50</v>
      </c>
      <c r="P53" s="7">
        <f t="shared" si="9"/>
        <v>-488</v>
      </c>
      <c r="Q53" s="27"/>
      <c r="R53" s="27"/>
      <c r="S53" s="7">
        <f t="shared" si="5"/>
        <v>0</v>
      </c>
      <c r="T53" s="7">
        <v>1000</v>
      </c>
      <c r="U53" s="9">
        <v>45</v>
      </c>
      <c r="V53" s="10">
        <v>0.06</v>
      </c>
      <c r="W53" s="10">
        <f t="shared" si="6"/>
        <v>2.94</v>
      </c>
      <c r="X53" s="10">
        <f>Q53*V53</f>
        <v>0</v>
      </c>
    </row>
    <row r="54" spans="1:25" x14ac:dyDescent="0.25">
      <c r="A54" s="9">
        <v>46</v>
      </c>
      <c r="B54" s="9">
        <v>6</v>
      </c>
      <c r="C54" s="15" t="s">
        <v>528</v>
      </c>
      <c r="D54" s="14" t="s">
        <v>491</v>
      </c>
      <c r="E54" s="14" t="s">
        <v>10</v>
      </c>
      <c r="F54" s="14" t="s">
        <v>492</v>
      </c>
      <c r="G54" s="14" t="s">
        <v>149</v>
      </c>
      <c r="H54" s="14" t="s">
        <v>493</v>
      </c>
      <c r="I54" s="15">
        <v>240</v>
      </c>
      <c r="J54" s="14" t="s">
        <v>237</v>
      </c>
      <c r="K54" s="1">
        <f t="shared" si="16"/>
        <v>42</v>
      </c>
      <c r="L54" s="1">
        <f t="shared" si="1"/>
        <v>4</v>
      </c>
      <c r="M54" s="1">
        <f t="shared" si="4"/>
        <v>46</v>
      </c>
      <c r="N54" s="1">
        <v>1000</v>
      </c>
      <c r="O54" s="1"/>
      <c r="P54" s="7">
        <f t="shared" si="9"/>
        <v>-954</v>
      </c>
      <c r="S54" s="7">
        <f t="shared" si="5"/>
        <v>0</v>
      </c>
      <c r="T54" s="7">
        <v>10000</v>
      </c>
      <c r="U54" s="9">
        <v>46</v>
      </c>
      <c r="V54" s="10">
        <v>1.8E-3</v>
      </c>
      <c r="W54" s="10">
        <f t="shared" si="6"/>
        <v>1.0800000000000001E-2</v>
      </c>
      <c r="X54" s="10">
        <f t="shared" ref="X54:X56" si="26">Q54*V54</f>
        <v>0</v>
      </c>
      <c r="Y54" s="4"/>
    </row>
    <row r="55" spans="1:25" x14ac:dyDescent="0.25">
      <c r="A55" s="9">
        <v>47</v>
      </c>
      <c r="B55" s="9">
        <v>2</v>
      </c>
      <c r="C55" s="24" t="s">
        <v>595</v>
      </c>
      <c r="D55" s="16" t="s">
        <v>672</v>
      </c>
      <c r="E55" s="16" t="s">
        <v>10</v>
      </c>
      <c r="F55" s="16" t="s">
        <v>596</v>
      </c>
      <c r="G55" s="14" t="s">
        <v>258</v>
      </c>
      <c r="H55" s="26" t="s">
        <v>596</v>
      </c>
      <c r="I55" s="15">
        <v>249</v>
      </c>
      <c r="J55" s="26" t="s">
        <v>683</v>
      </c>
      <c r="K55" s="1">
        <f t="shared" si="16"/>
        <v>14</v>
      </c>
      <c r="L55" s="1">
        <f t="shared" si="1"/>
        <v>2</v>
      </c>
      <c r="M55" s="1">
        <f t="shared" si="4"/>
        <v>16</v>
      </c>
      <c r="N55" s="1">
        <v>59</v>
      </c>
      <c r="O55" s="1"/>
      <c r="P55" s="7">
        <f t="shared" si="9"/>
        <v>-43</v>
      </c>
      <c r="S55" s="7">
        <f t="shared" si="5"/>
        <v>0</v>
      </c>
      <c r="T55" s="7">
        <v>100</v>
      </c>
      <c r="U55" s="9">
        <v>47</v>
      </c>
      <c r="V55" s="10">
        <v>0.378</v>
      </c>
      <c r="W55" s="10">
        <f t="shared" si="6"/>
        <v>0.75600000000000001</v>
      </c>
      <c r="X55" s="10">
        <f t="shared" si="26"/>
        <v>0</v>
      </c>
      <c r="Y55" s="4"/>
    </row>
    <row r="56" spans="1:25" x14ac:dyDescent="0.25">
      <c r="A56" s="9">
        <v>48</v>
      </c>
      <c r="B56" s="9">
        <v>7</v>
      </c>
      <c r="C56" s="15" t="s">
        <v>625</v>
      </c>
      <c r="D56" s="14" t="s">
        <v>617</v>
      </c>
      <c r="E56" s="14" t="s">
        <v>10</v>
      </c>
      <c r="F56" s="14" t="s">
        <v>618</v>
      </c>
      <c r="G56" s="14" t="s">
        <v>149</v>
      </c>
      <c r="H56" s="15" t="s">
        <v>619</v>
      </c>
      <c r="I56" s="15">
        <v>270</v>
      </c>
      <c r="J56" s="14" t="s">
        <v>221</v>
      </c>
      <c r="K56" s="1">
        <f t="shared" si="16"/>
        <v>49</v>
      </c>
      <c r="L56" s="1">
        <f t="shared" si="1"/>
        <v>4</v>
      </c>
      <c r="M56" s="1">
        <f t="shared" si="4"/>
        <v>53</v>
      </c>
      <c r="N56" s="1">
        <v>1000</v>
      </c>
      <c r="O56" s="1"/>
      <c r="P56" s="7">
        <f t="shared" si="9"/>
        <v>-947</v>
      </c>
      <c r="S56" s="7">
        <f t="shared" si="5"/>
        <v>0</v>
      </c>
      <c r="T56" s="7">
        <v>5000</v>
      </c>
      <c r="U56" s="9">
        <v>48</v>
      </c>
      <c r="V56" s="10">
        <v>2.8999999999999998E-3</v>
      </c>
      <c r="W56" s="10">
        <f t="shared" si="6"/>
        <v>2.0299999999999999E-2</v>
      </c>
      <c r="X56" s="10">
        <f t="shared" si="26"/>
        <v>0</v>
      </c>
    </row>
    <row r="57" spans="1:25" x14ac:dyDescent="0.25">
      <c r="A57" s="9">
        <v>49</v>
      </c>
      <c r="B57" s="9">
        <v>8</v>
      </c>
      <c r="C57" s="15" t="s">
        <v>530</v>
      </c>
      <c r="D57" s="14" t="s">
        <v>409</v>
      </c>
      <c r="E57" s="14" t="s">
        <v>10</v>
      </c>
      <c r="F57" s="14" t="s">
        <v>744</v>
      </c>
      <c r="G57" s="14" t="s">
        <v>149</v>
      </c>
      <c r="H57" s="15" t="s">
        <v>256</v>
      </c>
      <c r="I57" s="15">
        <v>300</v>
      </c>
      <c r="J57" s="14" t="s">
        <v>221</v>
      </c>
      <c r="K57" s="1">
        <f t="shared" si="16"/>
        <v>56</v>
      </c>
      <c r="L57" s="1">
        <f t="shared" si="1"/>
        <v>4</v>
      </c>
      <c r="M57" s="1">
        <f t="shared" si="4"/>
        <v>60</v>
      </c>
      <c r="N57" s="1">
        <v>1000</v>
      </c>
      <c r="O57" s="1"/>
      <c r="P57" s="7">
        <f t="shared" si="9"/>
        <v>-940</v>
      </c>
      <c r="Q57" s="27"/>
      <c r="R57" s="27"/>
      <c r="S57" s="7">
        <f t="shared" si="5"/>
        <v>0</v>
      </c>
      <c r="T57" s="7">
        <v>5000</v>
      </c>
      <c r="U57" s="9">
        <v>49</v>
      </c>
      <c r="V57" s="10">
        <v>2.8999999999999998E-3</v>
      </c>
      <c r="W57" s="10">
        <f t="shared" si="6"/>
        <v>2.3199999999999998E-2</v>
      </c>
      <c r="X57" s="10">
        <f t="shared" ref="X57:X75" si="27">Q57*V57</f>
        <v>0</v>
      </c>
      <c r="Y57" s="4"/>
    </row>
    <row r="58" spans="1:25" x14ac:dyDescent="0.25">
      <c r="A58" s="9">
        <v>50</v>
      </c>
      <c r="B58" s="9">
        <v>17</v>
      </c>
      <c r="C58" s="15" t="s">
        <v>524</v>
      </c>
      <c r="D58" s="14" t="s">
        <v>233</v>
      </c>
      <c r="E58" s="14" t="s">
        <v>10</v>
      </c>
      <c r="F58" s="14" t="s">
        <v>234</v>
      </c>
      <c r="G58" s="14" t="s">
        <v>149</v>
      </c>
      <c r="H58" s="15" t="s">
        <v>235</v>
      </c>
      <c r="I58" s="15" t="s">
        <v>236</v>
      </c>
      <c r="J58" s="14" t="s">
        <v>237</v>
      </c>
      <c r="K58" s="1">
        <f t="shared" si="16"/>
        <v>119</v>
      </c>
      <c r="L58" s="1">
        <f t="shared" si="1"/>
        <v>7</v>
      </c>
      <c r="M58" s="1">
        <f t="shared" si="4"/>
        <v>126</v>
      </c>
      <c r="N58" s="1">
        <v>1000</v>
      </c>
      <c r="O58" s="1"/>
      <c r="P58" s="7">
        <f t="shared" si="9"/>
        <v>-874</v>
      </c>
      <c r="S58" s="7">
        <f t="shared" si="5"/>
        <v>0</v>
      </c>
      <c r="T58" s="7">
        <v>10000</v>
      </c>
      <c r="U58" s="9">
        <v>50</v>
      </c>
      <c r="V58" s="10">
        <v>1.8E-3</v>
      </c>
      <c r="W58" s="10">
        <f t="shared" si="6"/>
        <v>3.0599999999999999E-2</v>
      </c>
      <c r="X58" s="10">
        <f t="shared" si="27"/>
        <v>0</v>
      </c>
    </row>
    <row r="59" spans="1:25" x14ac:dyDescent="0.25">
      <c r="A59" s="9">
        <v>51</v>
      </c>
      <c r="B59" s="9">
        <v>92</v>
      </c>
      <c r="C59" s="15" t="s">
        <v>527</v>
      </c>
      <c r="D59" s="14" t="s">
        <v>410</v>
      </c>
      <c r="E59" s="14" t="s">
        <v>10</v>
      </c>
      <c r="F59" s="14" t="s">
        <v>411</v>
      </c>
      <c r="G59" s="14" t="s">
        <v>149</v>
      </c>
      <c r="H59" s="15" t="s">
        <v>412</v>
      </c>
      <c r="I59" s="15" t="s">
        <v>413</v>
      </c>
      <c r="J59" s="14" t="s">
        <v>221</v>
      </c>
      <c r="K59" s="1">
        <f t="shared" si="16"/>
        <v>644</v>
      </c>
      <c r="L59" s="1">
        <f t="shared" si="1"/>
        <v>34</v>
      </c>
      <c r="M59" s="1">
        <f t="shared" si="4"/>
        <v>678</v>
      </c>
      <c r="N59" s="1">
        <v>1000</v>
      </c>
      <c r="O59" s="1"/>
      <c r="P59" s="7">
        <f t="shared" si="9"/>
        <v>-322</v>
      </c>
      <c r="Q59" s="27"/>
      <c r="R59" s="27"/>
      <c r="S59" s="7">
        <f t="shared" si="5"/>
        <v>0</v>
      </c>
      <c r="T59" s="7">
        <v>5000</v>
      </c>
      <c r="U59" s="9">
        <v>51</v>
      </c>
      <c r="V59" s="10">
        <v>2.8999999999999998E-3</v>
      </c>
      <c r="W59" s="10">
        <f t="shared" si="6"/>
        <v>0.26679999999999998</v>
      </c>
      <c r="X59" s="10">
        <f t="shared" si="27"/>
        <v>0</v>
      </c>
      <c r="Y59" s="4"/>
    </row>
    <row r="60" spans="1:25" x14ac:dyDescent="0.25">
      <c r="A60" s="31">
        <v>52</v>
      </c>
      <c r="B60" s="31">
        <v>50</v>
      </c>
      <c r="C60" s="32" t="s">
        <v>529</v>
      </c>
      <c r="D60" s="33" t="s">
        <v>414</v>
      </c>
      <c r="E60" s="33" t="s">
        <v>10</v>
      </c>
      <c r="F60" s="33" t="s">
        <v>266</v>
      </c>
      <c r="G60" s="33" t="s">
        <v>149</v>
      </c>
      <c r="H60" s="32" t="s">
        <v>267</v>
      </c>
      <c r="I60" s="32" t="s">
        <v>268</v>
      </c>
      <c r="J60" s="33" t="s">
        <v>221</v>
      </c>
      <c r="K60" s="35">
        <f t="shared" si="16"/>
        <v>350</v>
      </c>
      <c r="L60" s="35">
        <f t="shared" si="1"/>
        <v>19</v>
      </c>
      <c r="M60" s="35">
        <f t="shared" si="4"/>
        <v>369</v>
      </c>
      <c r="N60" s="35"/>
      <c r="O60" s="35"/>
      <c r="Q60" s="41"/>
      <c r="R60" s="36"/>
      <c r="S60" s="36">
        <f t="shared" si="5"/>
        <v>0</v>
      </c>
      <c r="T60" s="36">
        <v>5000</v>
      </c>
      <c r="U60" s="31">
        <v>52</v>
      </c>
      <c r="V60" s="37"/>
      <c r="W60" s="37">
        <f t="shared" si="6"/>
        <v>0</v>
      </c>
      <c r="X60" s="37">
        <f t="shared" si="27"/>
        <v>0</v>
      </c>
      <c r="Y60" s="4"/>
    </row>
    <row r="61" spans="1:25" x14ac:dyDescent="0.25">
      <c r="A61" s="9">
        <v>52</v>
      </c>
      <c r="B61" s="9">
        <v>58</v>
      </c>
      <c r="C61" s="15" t="s">
        <v>768</v>
      </c>
      <c r="D61" s="14" t="s">
        <v>414</v>
      </c>
      <c r="E61" s="14" t="s">
        <v>10</v>
      </c>
      <c r="F61" s="14" t="s">
        <v>266</v>
      </c>
      <c r="G61" s="14" t="s">
        <v>149</v>
      </c>
      <c r="H61" s="15" t="s">
        <v>267</v>
      </c>
      <c r="I61" s="15" t="s">
        <v>268</v>
      </c>
      <c r="J61" s="14" t="s">
        <v>221</v>
      </c>
      <c r="K61" s="1">
        <f t="shared" ref="K61" si="28">NUM_BOARDS*B61</f>
        <v>406</v>
      </c>
      <c r="L61" s="1">
        <f t="shared" ref="L61" si="29">2+ROUNDDOWN(0.05*K61,0)</f>
        <v>22</v>
      </c>
      <c r="M61" s="1">
        <f t="shared" ref="M61" si="30">K61+L61</f>
        <v>428</v>
      </c>
      <c r="N61" s="1">
        <v>1000</v>
      </c>
      <c r="O61" s="1"/>
      <c r="P61" s="7">
        <f t="shared" si="9"/>
        <v>-572</v>
      </c>
      <c r="Q61" s="28"/>
      <c r="S61" s="7">
        <f t="shared" ref="S61" si="31">Q61-R61</f>
        <v>0</v>
      </c>
      <c r="T61" s="7">
        <v>5000</v>
      </c>
      <c r="U61" s="9">
        <v>52</v>
      </c>
      <c r="W61" s="10">
        <f t="shared" ref="W61" si="32">B61*V61</f>
        <v>0</v>
      </c>
      <c r="X61" s="10">
        <f t="shared" ref="X61" si="33">Q61*V61</f>
        <v>0</v>
      </c>
      <c r="Y61" s="4"/>
    </row>
    <row r="62" spans="1:25" x14ac:dyDescent="0.25">
      <c r="A62" s="31">
        <v>53</v>
      </c>
      <c r="B62" s="31">
        <v>12</v>
      </c>
      <c r="C62" s="32" t="s">
        <v>569</v>
      </c>
      <c r="D62" s="33" t="s">
        <v>238</v>
      </c>
      <c r="E62" s="33" t="s">
        <v>10</v>
      </c>
      <c r="F62" s="33" t="s">
        <v>239</v>
      </c>
      <c r="G62" s="33" t="s">
        <v>104</v>
      </c>
      <c r="H62" s="32" t="s">
        <v>240</v>
      </c>
      <c r="I62" s="32" t="s">
        <v>241</v>
      </c>
      <c r="J62" s="33" t="s">
        <v>221</v>
      </c>
      <c r="K62" s="35">
        <f t="shared" si="16"/>
        <v>84</v>
      </c>
      <c r="L62" s="35">
        <f t="shared" si="1"/>
        <v>6</v>
      </c>
      <c r="M62" s="35">
        <f t="shared" si="4"/>
        <v>90</v>
      </c>
      <c r="N62" s="35"/>
      <c r="O62" s="35"/>
      <c r="Q62" s="36"/>
      <c r="R62" s="36"/>
      <c r="S62" s="36">
        <f t="shared" si="5"/>
        <v>0</v>
      </c>
      <c r="T62" s="36">
        <v>200</v>
      </c>
      <c r="U62" s="31">
        <v>53</v>
      </c>
      <c r="V62" s="37">
        <v>5.8999999999999997E-2</v>
      </c>
      <c r="W62" s="37">
        <f t="shared" si="6"/>
        <v>0.70799999999999996</v>
      </c>
      <c r="X62" s="37">
        <f t="shared" si="27"/>
        <v>0</v>
      </c>
    </row>
    <row r="63" spans="1:25" x14ac:dyDescent="0.25">
      <c r="A63" s="9">
        <v>53</v>
      </c>
      <c r="B63" s="9">
        <v>4</v>
      </c>
      <c r="C63" s="15" t="s">
        <v>769</v>
      </c>
      <c r="D63" s="14" t="s">
        <v>238</v>
      </c>
      <c r="E63" s="14" t="s">
        <v>10</v>
      </c>
      <c r="F63" s="14" t="s">
        <v>239</v>
      </c>
      <c r="G63" s="14" t="s">
        <v>104</v>
      </c>
      <c r="H63" s="15" t="s">
        <v>240</v>
      </c>
      <c r="I63" s="15" t="s">
        <v>241</v>
      </c>
      <c r="J63" s="14" t="s">
        <v>221</v>
      </c>
      <c r="K63" s="1">
        <f t="shared" ref="K63" si="34">NUM_BOARDS*B63</f>
        <v>28</v>
      </c>
      <c r="L63" s="1">
        <f t="shared" ref="L63" si="35">2+ROUNDDOWN(0.05*K63,0)</f>
        <v>3</v>
      </c>
      <c r="M63" s="1">
        <f t="shared" ref="M63" si="36">K63+L63</f>
        <v>31</v>
      </c>
      <c r="N63" s="1">
        <v>115</v>
      </c>
      <c r="O63" s="1">
        <v>38</v>
      </c>
      <c r="P63" s="7">
        <f t="shared" si="9"/>
        <v>-122</v>
      </c>
      <c r="S63" s="7">
        <f t="shared" ref="S63" si="37">Q63-R63</f>
        <v>0</v>
      </c>
      <c r="T63" s="7">
        <v>200</v>
      </c>
      <c r="U63" s="9">
        <v>53</v>
      </c>
      <c r="V63" s="10">
        <v>5.8999999999999997E-2</v>
      </c>
      <c r="W63" s="10">
        <f t="shared" ref="W63" si="38">B63*V63</f>
        <v>0.23599999999999999</v>
      </c>
      <c r="X63" s="10">
        <f t="shared" ref="X63" si="39">Q63*V63</f>
        <v>0</v>
      </c>
    </row>
    <row r="64" spans="1:25" x14ac:dyDescent="0.25">
      <c r="A64" s="9">
        <v>54</v>
      </c>
      <c r="B64" s="9">
        <v>63</v>
      </c>
      <c r="C64" s="15" t="s">
        <v>531</v>
      </c>
      <c r="D64" s="14" t="s">
        <v>264</v>
      </c>
      <c r="E64" s="14" t="s">
        <v>10</v>
      </c>
      <c r="F64" s="14" t="s">
        <v>226</v>
      </c>
      <c r="G64" s="14" t="s">
        <v>149</v>
      </c>
      <c r="H64" s="15" t="s">
        <v>227</v>
      </c>
      <c r="I64" s="15" t="s">
        <v>228</v>
      </c>
      <c r="J64" s="14" t="s">
        <v>221</v>
      </c>
      <c r="K64" s="1">
        <f t="shared" si="16"/>
        <v>441</v>
      </c>
      <c r="L64" s="1">
        <f t="shared" si="1"/>
        <v>24</v>
      </c>
      <c r="M64" s="1">
        <f t="shared" si="4"/>
        <v>465</v>
      </c>
      <c r="N64" s="1">
        <v>1000</v>
      </c>
      <c r="O64" s="1"/>
      <c r="P64" s="7">
        <f t="shared" si="9"/>
        <v>-535</v>
      </c>
      <c r="Q64" s="28"/>
      <c r="R64" s="27"/>
      <c r="S64" s="7">
        <f t="shared" si="5"/>
        <v>0</v>
      </c>
      <c r="T64" s="7">
        <v>5000</v>
      </c>
      <c r="U64" s="9">
        <v>54</v>
      </c>
      <c r="W64" s="10">
        <f t="shared" si="6"/>
        <v>0</v>
      </c>
      <c r="X64" s="10">
        <f t="shared" si="27"/>
        <v>0</v>
      </c>
      <c r="Y64" s="4"/>
    </row>
    <row r="65" spans="1:35" x14ac:dyDescent="0.25">
      <c r="A65" s="31">
        <v>55</v>
      </c>
      <c r="B65" s="31">
        <v>111</v>
      </c>
      <c r="C65" s="32" t="s">
        <v>657</v>
      </c>
      <c r="D65" s="33" t="s">
        <v>222</v>
      </c>
      <c r="E65" s="33" t="s">
        <v>10</v>
      </c>
      <c r="F65" s="33" t="s">
        <v>223</v>
      </c>
      <c r="G65" s="33" t="s">
        <v>149</v>
      </c>
      <c r="H65" s="32" t="s">
        <v>224</v>
      </c>
      <c r="I65" s="32" t="s">
        <v>225</v>
      </c>
      <c r="J65" s="33" t="s">
        <v>221</v>
      </c>
      <c r="K65" s="35">
        <f t="shared" si="16"/>
        <v>777</v>
      </c>
      <c r="L65" s="35">
        <f t="shared" si="1"/>
        <v>40</v>
      </c>
      <c r="M65" s="35">
        <f t="shared" si="4"/>
        <v>817</v>
      </c>
      <c r="N65" s="35"/>
      <c r="O65" s="35"/>
      <c r="Q65" s="41"/>
      <c r="R65" s="36"/>
      <c r="S65" s="36">
        <f t="shared" si="5"/>
        <v>0</v>
      </c>
      <c r="T65" s="36">
        <v>5000</v>
      </c>
      <c r="U65" s="31">
        <v>55</v>
      </c>
      <c r="V65" s="37"/>
      <c r="W65" s="37">
        <f t="shared" si="6"/>
        <v>0</v>
      </c>
      <c r="X65" s="37">
        <f t="shared" si="27"/>
        <v>0</v>
      </c>
    </row>
    <row r="66" spans="1:35" x14ac:dyDescent="0.25">
      <c r="A66" s="9">
        <v>55</v>
      </c>
      <c r="B66" s="9">
        <v>92</v>
      </c>
      <c r="C66" s="15" t="s">
        <v>783</v>
      </c>
      <c r="D66" s="14" t="s">
        <v>222</v>
      </c>
      <c r="E66" s="14" t="s">
        <v>10</v>
      </c>
      <c r="F66" s="14" t="s">
        <v>223</v>
      </c>
      <c r="G66" s="14" t="s">
        <v>149</v>
      </c>
      <c r="H66" s="15" t="s">
        <v>224</v>
      </c>
      <c r="I66" s="15" t="s">
        <v>225</v>
      </c>
      <c r="J66" s="14" t="s">
        <v>221</v>
      </c>
      <c r="K66" s="1">
        <f t="shared" ref="K66" si="40">NUM_BOARDS*B66</f>
        <v>644</v>
      </c>
      <c r="L66" s="1">
        <f t="shared" ref="L66" si="41">2+ROUNDDOWN(0.05*K66,0)</f>
        <v>34</v>
      </c>
      <c r="M66" s="1">
        <f t="shared" ref="M66" si="42">K66+L66</f>
        <v>678</v>
      </c>
      <c r="N66" s="1">
        <v>1000</v>
      </c>
      <c r="O66" s="1"/>
      <c r="P66" s="7">
        <f t="shared" si="9"/>
        <v>-322</v>
      </c>
      <c r="Q66" s="28"/>
      <c r="S66" s="7">
        <f t="shared" ref="S66" si="43">Q66-R66</f>
        <v>0</v>
      </c>
      <c r="T66" s="7">
        <v>5000</v>
      </c>
      <c r="U66" s="9">
        <v>55</v>
      </c>
      <c r="W66" s="10">
        <f t="shared" ref="W66" si="44">B66*V66</f>
        <v>0</v>
      </c>
      <c r="X66" s="10">
        <f t="shared" ref="X66" si="45">Q66*V66</f>
        <v>0</v>
      </c>
    </row>
    <row r="67" spans="1:35" x14ac:dyDescent="0.25">
      <c r="A67" s="9">
        <v>56</v>
      </c>
      <c r="B67" s="9">
        <v>2</v>
      </c>
      <c r="C67" s="15" t="s">
        <v>782</v>
      </c>
      <c r="D67" s="14" t="s">
        <v>645</v>
      </c>
      <c r="E67" s="14" t="s">
        <v>10</v>
      </c>
      <c r="F67" s="14" t="s">
        <v>646</v>
      </c>
      <c r="G67" s="14" t="s">
        <v>149</v>
      </c>
      <c r="H67" s="15" t="s">
        <v>647</v>
      </c>
      <c r="I67" s="15" t="s">
        <v>641</v>
      </c>
      <c r="J67" s="14" t="s">
        <v>221</v>
      </c>
      <c r="K67" s="1">
        <f t="shared" si="16"/>
        <v>14</v>
      </c>
      <c r="L67" s="1">
        <f t="shared" si="1"/>
        <v>2</v>
      </c>
      <c r="M67" s="1">
        <f t="shared" si="4"/>
        <v>16</v>
      </c>
      <c r="N67" s="1">
        <v>1000</v>
      </c>
      <c r="O67" s="1"/>
      <c r="P67" s="7">
        <f t="shared" si="9"/>
        <v>-984</v>
      </c>
      <c r="S67" s="7">
        <f t="shared" si="5"/>
        <v>0</v>
      </c>
      <c r="T67" s="7">
        <v>5000</v>
      </c>
      <c r="U67" s="9">
        <v>56</v>
      </c>
      <c r="V67" s="10">
        <v>2.8999999999999998E-3</v>
      </c>
      <c r="W67" s="10">
        <f t="shared" si="6"/>
        <v>5.7999999999999996E-3</v>
      </c>
      <c r="X67" s="10">
        <f t="shared" si="27"/>
        <v>0</v>
      </c>
    </row>
    <row r="68" spans="1:35" x14ac:dyDescent="0.25">
      <c r="A68" s="9">
        <v>57</v>
      </c>
      <c r="B68" s="9">
        <v>1</v>
      </c>
      <c r="C68" s="15" t="s">
        <v>638</v>
      </c>
      <c r="D68" s="14" t="s">
        <v>648</v>
      </c>
      <c r="E68" s="14" t="s">
        <v>10</v>
      </c>
      <c r="F68" s="14" t="s">
        <v>649</v>
      </c>
      <c r="G68" s="14" t="s">
        <v>149</v>
      </c>
      <c r="H68" s="15" t="s">
        <v>650</v>
      </c>
      <c r="I68" s="15" t="s">
        <v>642</v>
      </c>
      <c r="J68" s="14" t="s">
        <v>221</v>
      </c>
      <c r="K68" s="1">
        <f t="shared" si="16"/>
        <v>7</v>
      </c>
      <c r="L68" s="1">
        <f t="shared" si="1"/>
        <v>2</v>
      </c>
      <c r="M68" s="1">
        <f t="shared" si="4"/>
        <v>9</v>
      </c>
      <c r="N68" s="1">
        <v>1000</v>
      </c>
      <c r="O68" s="1"/>
      <c r="P68" s="7">
        <f t="shared" si="9"/>
        <v>-991</v>
      </c>
      <c r="S68" s="7">
        <f t="shared" si="5"/>
        <v>0</v>
      </c>
      <c r="T68" s="7">
        <v>5000</v>
      </c>
      <c r="U68" s="9">
        <v>57</v>
      </c>
      <c r="V68" s="10">
        <v>2.8999999999999998E-3</v>
      </c>
      <c r="W68" s="10">
        <f t="shared" si="6"/>
        <v>2.8999999999999998E-3</v>
      </c>
      <c r="X68" s="10">
        <f t="shared" si="27"/>
        <v>0</v>
      </c>
    </row>
    <row r="69" spans="1:35" x14ac:dyDescent="0.25">
      <c r="A69" s="9">
        <v>58</v>
      </c>
      <c r="B69" s="9">
        <v>1</v>
      </c>
      <c r="C69" s="15" t="s">
        <v>639</v>
      </c>
      <c r="D69" s="14" t="s">
        <v>651</v>
      </c>
      <c r="E69" s="14" t="s">
        <v>10</v>
      </c>
      <c r="F69" s="14" t="s">
        <v>652</v>
      </c>
      <c r="G69" s="14" t="s">
        <v>149</v>
      </c>
      <c r="H69" s="15" t="s">
        <v>653</v>
      </c>
      <c r="I69" s="15" t="s">
        <v>643</v>
      </c>
      <c r="J69" s="14" t="s">
        <v>221</v>
      </c>
      <c r="K69" s="1">
        <f t="shared" si="16"/>
        <v>7</v>
      </c>
      <c r="L69" s="1">
        <f t="shared" si="1"/>
        <v>2</v>
      </c>
      <c r="M69" s="1">
        <f t="shared" si="4"/>
        <v>9</v>
      </c>
      <c r="N69" s="1">
        <v>1000</v>
      </c>
      <c r="O69" s="1"/>
      <c r="P69" s="7">
        <f t="shared" si="9"/>
        <v>-991</v>
      </c>
      <c r="S69" s="7">
        <f t="shared" si="5"/>
        <v>0</v>
      </c>
      <c r="T69" s="7">
        <v>5000</v>
      </c>
      <c r="U69" s="9">
        <v>58</v>
      </c>
      <c r="V69" s="10">
        <v>2.8999999999999998E-3</v>
      </c>
      <c r="W69" s="10">
        <f t="shared" si="6"/>
        <v>2.8999999999999998E-3</v>
      </c>
      <c r="X69" s="10">
        <f t="shared" si="27"/>
        <v>0</v>
      </c>
    </row>
    <row r="70" spans="1:35" x14ac:dyDescent="0.25">
      <c r="A70" s="9">
        <v>59</v>
      </c>
      <c r="B70" s="9">
        <v>1</v>
      </c>
      <c r="C70" s="15" t="s">
        <v>640</v>
      </c>
      <c r="D70" s="14" t="s">
        <v>654</v>
      </c>
      <c r="E70" s="14" t="s">
        <v>10</v>
      </c>
      <c r="F70" s="14" t="s">
        <v>655</v>
      </c>
      <c r="G70" s="14" t="s">
        <v>149</v>
      </c>
      <c r="H70" s="15" t="s">
        <v>656</v>
      </c>
      <c r="I70" s="15" t="s">
        <v>644</v>
      </c>
      <c r="J70" s="14" t="s">
        <v>221</v>
      </c>
      <c r="K70" s="1">
        <f t="shared" si="16"/>
        <v>7</v>
      </c>
      <c r="L70" s="1">
        <f t="shared" si="1"/>
        <v>2</v>
      </c>
      <c r="M70" s="1">
        <f t="shared" si="4"/>
        <v>9</v>
      </c>
      <c r="N70" s="1">
        <v>1000</v>
      </c>
      <c r="O70" s="1"/>
      <c r="P70" s="7">
        <f t="shared" si="9"/>
        <v>-991</v>
      </c>
      <c r="S70" s="7">
        <f t="shared" si="5"/>
        <v>0</v>
      </c>
      <c r="T70" s="7">
        <v>5000</v>
      </c>
      <c r="U70" s="9">
        <v>59</v>
      </c>
      <c r="V70" s="10">
        <v>2.8999999999999998E-3</v>
      </c>
      <c r="W70" s="10">
        <f t="shared" si="6"/>
        <v>2.8999999999999998E-3</v>
      </c>
      <c r="X70" s="10">
        <f t="shared" si="27"/>
        <v>0</v>
      </c>
    </row>
    <row r="71" spans="1:35" x14ac:dyDescent="0.25">
      <c r="A71" s="9">
        <v>60</v>
      </c>
      <c r="B71" s="9">
        <v>4</v>
      </c>
      <c r="C71" s="15" t="s">
        <v>566</v>
      </c>
      <c r="D71" s="14" t="s">
        <v>252</v>
      </c>
      <c r="E71" s="14" t="s">
        <v>10</v>
      </c>
      <c r="F71" s="14" t="s">
        <v>253</v>
      </c>
      <c r="G71" s="14" t="s">
        <v>104</v>
      </c>
      <c r="H71" s="15" t="s">
        <v>254</v>
      </c>
      <c r="I71" s="15" t="s">
        <v>255</v>
      </c>
      <c r="J71" s="14" t="s">
        <v>221</v>
      </c>
      <c r="K71" s="1">
        <f t="shared" si="16"/>
        <v>28</v>
      </c>
      <c r="L71" s="1">
        <f t="shared" si="1"/>
        <v>3</v>
      </c>
      <c r="M71" s="1">
        <f t="shared" si="4"/>
        <v>31</v>
      </c>
      <c r="N71" s="1">
        <v>34</v>
      </c>
      <c r="O71" s="1">
        <v>39</v>
      </c>
      <c r="P71" s="7">
        <f t="shared" si="9"/>
        <v>-42</v>
      </c>
      <c r="Q71" s="27"/>
      <c r="R71" s="27"/>
      <c r="S71" s="7">
        <f t="shared" si="5"/>
        <v>0</v>
      </c>
      <c r="T71" s="7">
        <v>100</v>
      </c>
      <c r="U71" s="9">
        <v>60</v>
      </c>
      <c r="V71" s="10">
        <v>0.17299999999999999</v>
      </c>
      <c r="W71" s="10">
        <f t="shared" si="6"/>
        <v>0.69199999999999995</v>
      </c>
      <c r="X71" s="10">
        <f t="shared" si="27"/>
        <v>0</v>
      </c>
      <c r="Y71" s="4"/>
    </row>
    <row r="72" spans="1:35" x14ac:dyDescent="0.25">
      <c r="A72" s="9">
        <v>61</v>
      </c>
      <c r="B72" s="9">
        <v>4</v>
      </c>
      <c r="C72" s="15" t="s">
        <v>568</v>
      </c>
      <c r="D72" s="14" t="s">
        <v>415</v>
      </c>
      <c r="E72" s="14" t="s">
        <v>10</v>
      </c>
      <c r="F72" s="14" t="s">
        <v>261</v>
      </c>
      <c r="G72" s="14" t="s">
        <v>104</v>
      </c>
      <c r="H72" s="15" t="s">
        <v>262</v>
      </c>
      <c r="I72" s="15" t="s">
        <v>263</v>
      </c>
      <c r="J72" s="14" t="s">
        <v>221</v>
      </c>
      <c r="K72" s="1">
        <f t="shared" si="16"/>
        <v>28</v>
      </c>
      <c r="L72" s="1">
        <f t="shared" si="1"/>
        <v>3</v>
      </c>
      <c r="M72" s="1">
        <f t="shared" si="4"/>
        <v>31</v>
      </c>
      <c r="N72" s="1">
        <v>42</v>
      </c>
      <c r="O72" s="1">
        <v>40</v>
      </c>
      <c r="P72" s="7">
        <f t="shared" si="9"/>
        <v>-51</v>
      </c>
      <c r="S72" s="7">
        <f t="shared" si="5"/>
        <v>0</v>
      </c>
      <c r="T72" s="7">
        <v>100</v>
      </c>
      <c r="U72" s="9">
        <v>61</v>
      </c>
      <c r="V72" s="10">
        <v>0.17299999999999999</v>
      </c>
      <c r="W72" s="10">
        <f t="shared" si="6"/>
        <v>0.69199999999999995</v>
      </c>
      <c r="X72" s="10">
        <f t="shared" si="27"/>
        <v>0</v>
      </c>
    </row>
    <row r="73" spans="1:35" x14ac:dyDescent="0.25">
      <c r="A73" s="9">
        <v>62</v>
      </c>
      <c r="B73" s="9">
        <v>1</v>
      </c>
      <c r="C73" s="15" t="s">
        <v>628</v>
      </c>
      <c r="D73" s="14" t="s">
        <v>629</v>
      </c>
      <c r="E73" s="14" t="s">
        <v>10</v>
      </c>
      <c r="F73" s="14" t="s">
        <v>630</v>
      </c>
      <c r="G73" s="14" t="s">
        <v>149</v>
      </c>
      <c r="H73" s="15" t="s">
        <v>631</v>
      </c>
      <c r="I73" s="15" t="s">
        <v>637</v>
      </c>
      <c r="J73" s="14" t="s">
        <v>221</v>
      </c>
      <c r="K73" s="1">
        <f t="shared" si="16"/>
        <v>7</v>
      </c>
      <c r="L73" s="1">
        <f t="shared" si="1"/>
        <v>2</v>
      </c>
      <c r="M73" s="1">
        <f t="shared" si="4"/>
        <v>9</v>
      </c>
      <c r="N73" s="1">
        <v>1000</v>
      </c>
      <c r="O73" s="1"/>
      <c r="P73" s="7">
        <f t="shared" ref="P73:P117" si="46">M73-(N73+O73)</f>
        <v>-991</v>
      </c>
      <c r="S73" s="7">
        <f t="shared" si="5"/>
        <v>0</v>
      </c>
      <c r="T73" s="7">
        <v>5000</v>
      </c>
      <c r="U73" s="9">
        <v>62</v>
      </c>
      <c r="V73" s="10">
        <v>2.8999999999999998E-3</v>
      </c>
      <c r="W73" s="10">
        <f t="shared" si="6"/>
        <v>2.8999999999999998E-3</v>
      </c>
      <c r="X73" s="10">
        <f t="shared" si="27"/>
        <v>0</v>
      </c>
    </row>
    <row r="74" spans="1:35" x14ac:dyDescent="0.25">
      <c r="A74" s="9">
        <v>63</v>
      </c>
      <c r="B74" s="9">
        <v>1</v>
      </c>
      <c r="C74" s="15" t="s">
        <v>632</v>
      </c>
      <c r="D74" s="14" t="s">
        <v>633</v>
      </c>
      <c r="E74" s="14" t="s">
        <v>10</v>
      </c>
      <c r="F74" s="14" t="s">
        <v>634</v>
      </c>
      <c r="G74" s="14" t="s">
        <v>149</v>
      </c>
      <c r="H74" s="15" t="s">
        <v>635</v>
      </c>
      <c r="I74" s="15" t="s">
        <v>636</v>
      </c>
      <c r="J74" s="14" t="s">
        <v>221</v>
      </c>
      <c r="K74" s="1">
        <f t="shared" si="16"/>
        <v>7</v>
      </c>
      <c r="L74" s="1">
        <f t="shared" si="1"/>
        <v>2</v>
      </c>
      <c r="M74" s="1">
        <f t="shared" si="4"/>
        <v>9</v>
      </c>
      <c r="N74" s="1">
        <v>1000</v>
      </c>
      <c r="O74" s="1"/>
      <c r="P74" s="7">
        <f t="shared" si="46"/>
        <v>-991</v>
      </c>
      <c r="S74" s="7">
        <f t="shared" si="5"/>
        <v>0</v>
      </c>
      <c r="T74" s="7">
        <v>5000</v>
      </c>
      <c r="U74" s="9">
        <v>63</v>
      </c>
      <c r="V74" s="10">
        <v>2.8999999999999998E-3</v>
      </c>
      <c r="W74" s="10">
        <f t="shared" si="6"/>
        <v>2.8999999999999998E-3</v>
      </c>
      <c r="X74" s="10">
        <f t="shared" si="27"/>
        <v>0</v>
      </c>
    </row>
    <row r="75" spans="1:35" x14ac:dyDescent="0.25">
      <c r="A75" s="9">
        <v>64</v>
      </c>
      <c r="B75" s="9">
        <v>1</v>
      </c>
      <c r="C75" s="15" t="s">
        <v>570</v>
      </c>
      <c r="D75" s="14" t="s">
        <v>276</v>
      </c>
      <c r="E75" s="14" t="s">
        <v>10</v>
      </c>
      <c r="F75" s="14" t="s">
        <v>277</v>
      </c>
      <c r="G75" s="14" t="s">
        <v>104</v>
      </c>
      <c r="H75" s="15" t="s">
        <v>278</v>
      </c>
      <c r="I75" s="15" t="s">
        <v>279</v>
      </c>
      <c r="J75" s="14" t="s">
        <v>221</v>
      </c>
      <c r="K75" s="1">
        <f t="shared" si="16"/>
        <v>7</v>
      </c>
      <c r="L75" s="1">
        <f t="shared" si="1"/>
        <v>2</v>
      </c>
      <c r="M75" s="1">
        <f t="shared" si="4"/>
        <v>9</v>
      </c>
      <c r="N75" s="1">
        <v>47</v>
      </c>
      <c r="O75" s="1">
        <v>40</v>
      </c>
      <c r="P75" s="7">
        <f t="shared" si="46"/>
        <v>-78</v>
      </c>
      <c r="S75" s="7">
        <f t="shared" si="5"/>
        <v>0</v>
      </c>
      <c r="T75" s="7">
        <v>100</v>
      </c>
      <c r="U75" s="9">
        <v>64</v>
      </c>
      <c r="V75" s="10">
        <v>0.17299999999999999</v>
      </c>
      <c r="W75" s="10">
        <f t="shared" si="6"/>
        <v>0.17299999999999999</v>
      </c>
      <c r="X75" s="10">
        <f t="shared" si="27"/>
        <v>0</v>
      </c>
      <c r="Y75" s="4"/>
    </row>
    <row r="76" spans="1:35" x14ac:dyDescent="0.25">
      <c r="B76" s="9">
        <v>1</v>
      </c>
      <c r="C76" s="15" t="s">
        <v>785</v>
      </c>
      <c r="D76" s="14" t="s">
        <v>786</v>
      </c>
      <c r="E76" s="14" t="s">
        <v>10</v>
      </c>
      <c r="F76" s="14" t="s">
        <v>787</v>
      </c>
      <c r="G76" s="14" t="s">
        <v>149</v>
      </c>
      <c r="H76" s="15" t="s">
        <v>788</v>
      </c>
      <c r="I76" s="15" t="s">
        <v>789</v>
      </c>
      <c r="J76" s="14" t="s">
        <v>221</v>
      </c>
      <c r="K76" s="1">
        <f t="shared" ref="K76" si="47">NUM_BOARDS*B76</f>
        <v>7</v>
      </c>
      <c r="L76" s="1">
        <f t="shared" ref="L76" si="48">2+ROUNDDOWN(0.05*K76,0)</f>
        <v>2</v>
      </c>
      <c r="M76" s="1">
        <f t="shared" ref="M76" si="49">K76+L76</f>
        <v>9</v>
      </c>
      <c r="N76" s="1">
        <v>5000</v>
      </c>
      <c r="O76" s="1"/>
      <c r="P76" s="7">
        <f t="shared" ref="P76" si="50">M76-(N76+O76)</f>
        <v>-4991</v>
      </c>
      <c r="S76" s="7">
        <f t="shared" ref="S76" si="51">Q76-R76</f>
        <v>0</v>
      </c>
      <c r="T76" s="7">
        <v>100</v>
      </c>
      <c r="U76" s="9">
        <v>64</v>
      </c>
      <c r="V76" s="10">
        <v>0.17299999999999999</v>
      </c>
      <c r="W76" s="10">
        <f t="shared" ref="W76" si="52">B76*V76</f>
        <v>0.17299999999999999</v>
      </c>
      <c r="X76" s="10">
        <f t="shared" ref="X76" si="53">Q76*V76</f>
        <v>0</v>
      </c>
      <c r="Y76" s="4"/>
    </row>
    <row r="77" spans="1:35" x14ac:dyDescent="0.25">
      <c r="A77" s="9">
        <v>65</v>
      </c>
      <c r="B77" s="9">
        <v>4</v>
      </c>
      <c r="C77" s="15" t="s">
        <v>572</v>
      </c>
      <c r="D77" s="14" t="s">
        <v>416</v>
      </c>
      <c r="E77" s="14" t="s">
        <v>10</v>
      </c>
      <c r="F77" s="14" t="s">
        <v>257</v>
      </c>
      <c r="G77" s="14" t="s">
        <v>258</v>
      </c>
      <c r="H77" s="15" t="s">
        <v>259</v>
      </c>
      <c r="I77" s="15" t="s">
        <v>260</v>
      </c>
      <c r="J77" s="14" t="s">
        <v>221</v>
      </c>
      <c r="K77" s="1">
        <f t="shared" ref="K77:K108" si="54">NUM_BOARDS*B77</f>
        <v>28</v>
      </c>
      <c r="L77" s="1">
        <f t="shared" ref="L77:L83" si="55">2+ROUNDDOWN(0.05*K77,0)</f>
        <v>3</v>
      </c>
      <c r="M77" s="1">
        <f t="shared" si="4"/>
        <v>31</v>
      </c>
      <c r="N77" s="1">
        <v>14</v>
      </c>
      <c r="O77" s="1">
        <v>20</v>
      </c>
      <c r="P77" s="7">
        <f t="shared" si="46"/>
        <v>-3</v>
      </c>
      <c r="S77" s="7">
        <f t="shared" si="5"/>
        <v>0</v>
      </c>
      <c r="T77" s="7">
        <v>50</v>
      </c>
      <c r="U77" s="9">
        <v>65</v>
      </c>
      <c r="V77" s="10">
        <v>0.879</v>
      </c>
      <c r="W77" s="10">
        <f t="shared" ref="W77:W133" si="56">B77*V77</f>
        <v>3.516</v>
      </c>
      <c r="X77" s="10">
        <f>Q77*V77</f>
        <v>0</v>
      </c>
    </row>
    <row r="78" spans="1:35" x14ac:dyDescent="0.25">
      <c r="A78" s="9">
        <v>66</v>
      </c>
      <c r="B78" s="9">
        <v>2</v>
      </c>
      <c r="C78" s="15" t="s">
        <v>590</v>
      </c>
      <c r="D78" s="14" t="s">
        <v>591</v>
      </c>
      <c r="E78" s="14" t="s">
        <v>10</v>
      </c>
      <c r="F78" s="14" t="s">
        <v>592</v>
      </c>
      <c r="G78" s="14" t="s">
        <v>149</v>
      </c>
      <c r="H78" s="15" t="s">
        <v>745</v>
      </c>
      <c r="I78" s="15" t="s">
        <v>690</v>
      </c>
      <c r="J78" s="14" t="s">
        <v>221</v>
      </c>
      <c r="K78" s="1">
        <f t="shared" si="54"/>
        <v>14</v>
      </c>
      <c r="L78" s="1">
        <f t="shared" si="55"/>
        <v>2</v>
      </c>
      <c r="M78" s="1">
        <f t="shared" ref="M78:M117" si="57">K78+L78</f>
        <v>16</v>
      </c>
      <c r="N78" s="1">
        <v>1000</v>
      </c>
      <c r="O78" s="1"/>
      <c r="P78" s="7">
        <f t="shared" si="46"/>
        <v>-984</v>
      </c>
      <c r="S78" s="7">
        <f t="shared" ref="S78:S117" si="58">Q78-R78</f>
        <v>0</v>
      </c>
      <c r="T78" s="7">
        <v>5000</v>
      </c>
      <c r="U78" s="9">
        <v>66</v>
      </c>
      <c r="V78" s="10">
        <v>2.8999999999999998E-3</v>
      </c>
      <c r="W78" s="10">
        <f t="shared" si="56"/>
        <v>5.7999999999999996E-3</v>
      </c>
      <c r="X78" s="10">
        <f t="shared" ref="X78" si="59">Q78*V78</f>
        <v>0</v>
      </c>
    </row>
    <row r="79" spans="1:35" x14ac:dyDescent="0.25">
      <c r="A79" s="9">
        <v>67</v>
      </c>
      <c r="B79" s="9">
        <v>1</v>
      </c>
      <c r="C79" s="15" t="s">
        <v>571</v>
      </c>
      <c r="D79" s="14" t="s">
        <v>248</v>
      </c>
      <c r="E79" s="14" t="s">
        <v>10</v>
      </c>
      <c r="F79" s="14" t="s">
        <v>249</v>
      </c>
      <c r="G79" s="14" t="s">
        <v>104</v>
      </c>
      <c r="H79" s="15" t="s">
        <v>250</v>
      </c>
      <c r="I79" s="15" t="s">
        <v>251</v>
      </c>
      <c r="J79" s="14" t="s">
        <v>221</v>
      </c>
      <c r="K79" s="1">
        <f t="shared" si="54"/>
        <v>7</v>
      </c>
      <c r="L79" s="1">
        <f t="shared" si="55"/>
        <v>2</v>
      </c>
      <c r="M79" s="1">
        <f t="shared" si="57"/>
        <v>9</v>
      </c>
      <c r="N79" s="1">
        <v>48</v>
      </c>
      <c r="O79" s="1">
        <v>40</v>
      </c>
      <c r="P79" s="7">
        <f t="shared" si="46"/>
        <v>-79</v>
      </c>
      <c r="Q79" s="27"/>
      <c r="R79" s="27"/>
      <c r="S79" s="7">
        <f t="shared" si="58"/>
        <v>0</v>
      </c>
      <c r="T79" s="7">
        <v>100</v>
      </c>
      <c r="U79" s="9">
        <v>67</v>
      </c>
      <c r="V79" s="3">
        <v>0.17299999999999999</v>
      </c>
      <c r="W79" s="10">
        <f t="shared" si="56"/>
        <v>0.17299999999999999</v>
      </c>
      <c r="X79" s="10">
        <f>Q79*V79</f>
        <v>0</v>
      </c>
      <c r="Y79" s="4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9">
        <v>68</v>
      </c>
      <c r="B80" s="9">
        <v>2</v>
      </c>
      <c r="C80" s="15" t="s">
        <v>660</v>
      </c>
      <c r="D80" s="14" t="s">
        <v>662</v>
      </c>
      <c r="E80" s="14" t="s">
        <v>10</v>
      </c>
      <c r="F80" s="14" t="s">
        <v>663</v>
      </c>
      <c r="G80" s="14" t="s">
        <v>149</v>
      </c>
      <c r="H80" s="15" t="s">
        <v>664</v>
      </c>
      <c r="I80" s="15" t="s">
        <v>658</v>
      </c>
      <c r="J80" s="14" t="s">
        <v>221</v>
      </c>
      <c r="K80" s="1">
        <f t="shared" si="54"/>
        <v>14</v>
      </c>
      <c r="L80" s="1">
        <f t="shared" si="55"/>
        <v>2</v>
      </c>
      <c r="M80" s="1">
        <f t="shared" si="57"/>
        <v>16</v>
      </c>
      <c r="N80" s="1">
        <v>1000</v>
      </c>
      <c r="O80" s="1"/>
      <c r="P80" s="7">
        <f t="shared" si="46"/>
        <v>-984</v>
      </c>
      <c r="S80" s="7">
        <f t="shared" si="58"/>
        <v>0</v>
      </c>
      <c r="T80" s="7">
        <v>5000</v>
      </c>
      <c r="U80" s="9">
        <v>68</v>
      </c>
      <c r="V80" s="10">
        <v>2.8999999999999998E-3</v>
      </c>
      <c r="W80" s="10">
        <f t="shared" si="56"/>
        <v>5.7999999999999996E-3</v>
      </c>
      <c r="X80" s="10">
        <f t="shared" ref="X80:X81" si="60">Q80*V80</f>
        <v>0</v>
      </c>
      <c r="Y80" s="4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9">
        <v>69</v>
      </c>
      <c r="B81" s="9">
        <v>2</v>
      </c>
      <c r="C81" s="15" t="s">
        <v>661</v>
      </c>
      <c r="D81" s="14" t="s">
        <v>665</v>
      </c>
      <c r="E81" s="14" t="s">
        <v>10</v>
      </c>
      <c r="F81" s="14" t="s">
        <v>666</v>
      </c>
      <c r="G81" s="14" t="s">
        <v>149</v>
      </c>
      <c r="H81" s="15" t="s">
        <v>667</v>
      </c>
      <c r="I81" s="15" t="s">
        <v>659</v>
      </c>
      <c r="J81" s="14" t="s">
        <v>221</v>
      </c>
      <c r="K81" s="1">
        <f t="shared" si="54"/>
        <v>14</v>
      </c>
      <c r="L81" s="1">
        <f t="shared" si="55"/>
        <v>2</v>
      </c>
      <c r="M81" s="1">
        <f t="shared" si="57"/>
        <v>16</v>
      </c>
      <c r="N81" s="1">
        <v>1000</v>
      </c>
      <c r="O81" s="1"/>
      <c r="P81" s="7">
        <f t="shared" si="46"/>
        <v>-984</v>
      </c>
      <c r="S81" s="7">
        <f t="shared" si="58"/>
        <v>0</v>
      </c>
      <c r="T81" s="7">
        <v>5000</v>
      </c>
      <c r="U81" s="9">
        <v>69</v>
      </c>
      <c r="V81" s="10">
        <v>2.8999999999999998E-3</v>
      </c>
      <c r="W81" s="10">
        <f t="shared" si="56"/>
        <v>5.7999999999999996E-3</v>
      </c>
      <c r="X81" s="10">
        <f t="shared" si="60"/>
        <v>0</v>
      </c>
      <c r="Y81" s="4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9">
        <v>70</v>
      </c>
      <c r="B82" s="9">
        <v>1</v>
      </c>
      <c r="C82" s="15" t="s">
        <v>565</v>
      </c>
      <c r="D82" s="14" t="s">
        <v>272</v>
      </c>
      <c r="E82" s="14" t="s">
        <v>10</v>
      </c>
      <c r="F82" s="14" t="s">
        <v>273</v>
      </c>
      <c r="G82" s="14" t="s">
        <v>104</v>
      </c>
      <c r="H82" s="15" t="s">
        <v>274</v>
      </c>
      <c r="I82" s="15" t="s">
        <v>275</v>
      </c>
      <c r="J82" s="14" t="s">
        <v>221</v>
      </c>
      <c r="K82" s="1">
        <f t="shared" si="54"/>
        <v>7</v>
      </c>
      <c r="L82" s="1">
        <f t="shared" si="55"/>
        <v>2</v>
      </c>
      <c r="M82" s="1">
        <f t="shared" si="57"/>
        <v>9</v>
      </c>
      <c r="N82" s="1">
        <v>51</v>
      </c>
      <c r="O82" s="1">
        <v>40</v>
      </c>
      <c r="P82" s="7">
        <f t="shared" si="46"/>
        <v>-82</v>
      </c>
      <c r="S82" s="7">
        <f t="shared" si="58"/>
        <v>0</v>
      </c>
      <c r="T82" s="7">
        <v>100</v>
      </c>
      <c r="U82" s="9">
        <v>70</v>
      </c>
      <c r="V82" s="3">
        <v>0.17299999999999999</v>
      </c>
      <c r="W82" s="10">
        <f t="shared" si="56"/>
        <v>0.17299999999999999</v>
      </c>
      <c r="X82" s="10">
        <f>Q82*V82</f>
        <v>0</v>
      </c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5">
      <c r="A83" s="9">
        <v>71</v>
      </c>
      <c r="B83" s="9">
        <v>1</v>
      </c>
      <c r="C83" s="15" t="s">
        <v>554</v>
      </c>
      <c r="D83" s="14" t="s">
        <v>244</v>
      </c>
      <c r="E83" s="14" t="s">
        <v>10</v>
      </c>
      <c r="F83" s="14" t="s">
        <v>245</v>
      </c>
      <c r="G83" s="14" t="s">
        <v>62</v>
      </c>
      <c r="H83" s="15" t="s">
        <v>246</v>
      </c>
      <c r="I83" s="15" t="s">
        <v>247</v>
      </c>
      <c r="J83" s="14" t="s">
        <v>221</v>
      </c>
      <c r="K83" s="1">
        <f t="shared" si="54"/>
        <v>7</v>
      </c>
      <c r="L83" s="1">
        <f t="shared" si="55"/>
        <v>2</v>
      </c>
      <c r="M83" s="1">
        <f t="shared" si="57"/>
        <v>9</v>
      </c>
      <c r="N83" s="1">
        <v>48</v>
      </c>
      <c r="O83" s="1">
        <v>40</v>
      </c>
      <c r="P83" s="7">
        <f t="shared" si="46"/>
        <v>-79</v>
      </c>
      <c r="Q83" s="27"/>
      <c r="R83" s="27"/>
      <c r="S83" s="7">
        <f t="shared" si="58"/>
        <v>0</v>
      </c>
      <c r="T83" s="7">
        <v>100</v>
      </c>
      <c r="U83" s="9">
        <v>71</v>
      </c>
      <c r="V83" s="3">
        <v>0.46500000000000002</v>
      </c>
      <c r="W83" s="10">
        <f t="shared" si="56"/>
        <v>0.46500000000000002</v>
      </c>
      <c r="X83" s="10">
        <f>Q83*V83</f>
        <v>0</v>
      </c>
      <c r="Y83" s="4"/>
    </row>
    <row r="84" spans="1:35" x14ac:dyDescent="0.25">
      <c r="A84" s="9">
        <v>72</v>
      </c>
      <c r="B84" s="9">
        <v>3</v>
      </c>
      <c r="C84" s="15" t="s">
        <v>581</v>
      </c>
      <c r="D84" s="15" t="s">
        <v>471</v>
      </c>
      <c r="E84" s="14" t="s">
        <v>10</v>
      </c>
      <c r="F84" s="14" t="s">
        <v>472</v>
      </c>
      <c r="G84" s="14" t="s">
        <v>473</v>
      </c>
      <c r="H84" s="6" t="s">
        <v>474</v>
      </c>
      <c r="I84" s="6" t="s">
        <v>694</v>
      </c>
      <c r="J84" s="15" t="s">
        <v>475</v>
      </c>
      <c r="K84" s="1">
        <f t="shared" si="54"/>
        <v>21</v>
      </c>
      <c r="L84" s="1">
        <f>2+ROUNDDOWN(0.05*K84,0)</f>
        <v>3</v>
      </c>
      <c r="M84" s="1">
        <f t="shared" si="57"/>
        <v>24</v>
      </c>
      <c r="N84" s="1">
        <v>40</v>
      </c>
      <c r="O84" s="1">
        <v>1</v>
      </c>
      <c r="P84" s="7">
        <f t="shared" si="46"/>
        <v>-17</v>
      </c>
      <c r="S84" s="7">
        <f t="shared" si="58"/>
        <v>0</v>
      </c>
      <c r="T84" s="7">
        <v>50</v>
      </c>
      <c r="U84" s="9">
        <v>72</v>
      </c>
      <c r="V84" s="10">
        <v>0.70199999999999996</v>
      </c>
      <c r="W84" s="10">
        <f t="shared" si="56"/>
        <v>2.1059999999999999</v>
      </c>
      <c r="X84" s="10">
        <f>Q84*V84</f>
        <v>0</v>
      </c>
    </row>
    <row r="85" spans="1:35" x14ac:dyDescent="0.25">
      <c r="A85" s="9">
        <v>73</v>
      </c>
      <c r="B85" s="9">
        <v>2</v>
      </c>
      <c r="C85" s="15" t="s">
        <v>558</v>
      </c>
      <c r="D85" s="14" t="s">
        <v>498</v>
      </c>
      <c r="E85" s="14" t="s">
        <v>10</v>
      </c>
      <c r="F85" s="14" t="s">
        <v>499</v>
      </c>
      <c r="G85" s="14" t="s">
        <v>500</v>
      </c>
      <c r="H85" s="14" t="s">
        <v>501</v>
      </c>
      <c r="I85" s="6" t="s">
        <v>693</v>
      </c>
      <c r="J85" s="26" t="s">
        <v>682</v>
      </c>
      <c r="K85" s="1">
        <f t="shared" si="54"/>
        <v>14</v>
      </c>
      <c r="L85" s="1">
        <f t="shared" ref="L85:L117" si="61">2+ROUNDDOWN(0.05*K85,0)</f>
        <v>2</v>
      </c>
      <c r="M85" s="1">
        <f t="shared" si="57"/>
        <v>16</v>
      </c>
      <c r="N85" s="1">
        <v>44</v>
      </c>
      <c r="O85" s="1"/>
      <c r="P85" s="7">
        <f t="shared" si="46"/>
        <v>-28</v>
      </c>
      <c r="S85" s="7">
        <f t="shared" si="58"/>
        <v>0</v>
      </c>
      <c r="T85" s="7">
        <v>50</v>
      </c>
      <c r="U85" s="9">
        <v>73</v>
      </c>
      <c r="V85" s="10">
        <v>0.97119999999999995</v>
      </c>
      <c r="W85" s="10">
        <f t="shared" si="56"/>
        <v>1.9423999999999999</v>
      </c>
      <c r="X85" s="10">
        <f t="shared" ref="X85" si="62">Q85*V85</f>
        <v>0</v>
      </c>
    </row>
    <row r="86" spans="1:35" x14ac:dyDescent="0.25">
      <c r="A86" s="9">
        <v>74</v>
      </c>
      <c r="B86" s="9">
        <v>7</v>
      </c>
      <c r="C86" s="15" t="s">
        <v>518</v>
      </c>
      <c r="D86" s="14" t="s">
        <v>382</v>
      </c>
      <c r="E86" s="14" t="s">
        <v>10</v>
      </c>
      <c r="F86" s="14" t="s">
        <v>383</v>
      </c>
      <c r="G86" s="14" t="s">
        <v>284</v>
      </c>
      <c r="H86" s="15" t="s">
        <v>384</v>
      </c>
      <c r="I86" s="15" t="s">
        <v>385</v>
      </c>
      <c r="J86" s="14" t="s">
        <v>381</v>
      </c>
      <c r="K86" s="1">
        <f t="shared" si="54"/>
        <v>49</v>
      </c>
      <c r="L86" s="1">
        <f t="shared" si="61"/>
        <v>4</v>
      </c>
      <c r="M86" s="1">
        <f t="shared" si="57"/>
        <v>53</v>
      </c>
      <c r="N86" s="1">
        <v>62</v>
      </c>
      <c r="O86" s="1">
        <v>10</v>
      </c>
      <c r="P86" s="7">
        <f t="shared" si="46"/>
        <v>-19</v>
      </c>
      <c r="S86" s="7">
        <f t="shared" si="58"/>
        <v>0</v>
      </c>
      <c r="T86" s="7">
        <v>100</v>
      </c>
      <c r="U86" s="9">
        <v>74</v>
      </c>
      <c r="V86" s="10">
        <v>1.046</v>
      </c>
      <c r="W86" s="10">
        <f t="shared" si="56"/>
        <v>7.3220000000000001</v>
      </c>
      <c r="X86" s="10">
        <f t="shared" ref="X86:X111" si="63">Q86*V86</f>
        <v>0</v>
      </c>
    </row>
    <row r="87" spans="1:35" x14ac:dyDescent="0.25">
      <c r="A87" s="9">
        <v>75</v>
      </c>
      <c r="B87" s="9">
        <v>8</v>
      </c>
      <c r="C87" s="15" t="s">
        <v>520</v>
      </c>
      <c r="D87" s="14" t="s">
        <v>377</v>
      </c>
      <c r="E87" s="14" t="s">
        <v>10</v>
      </c>
      <c r="F87" s="14" t="s">
        <v>378</v>
      </c>
      <c r="G87" s="14" t="s">
        <v>284</v>
      </c>
      <c r="H87" s="15" t="s">
        <v>379</v>
      </c>
      <c r="I87" s="15" t="s">
        <v>380</v>
      </c>
      <c r="J87" s="14" t="s">
        <v>381</v>
      </c>
      <c r="K87" s="1">
        <f t="shared" si="54"/>
        <v>56</v>
      </c>
      <c r="L87" s="1">
        <f t="shared" si="61"/>
        <v>4</v>
      </c>
      <c r="M87" s="1">
        <f t="shared" si="57"/>
        <v>60</v>
      </c>
      <c r="N87" s="1">
        <v>60</v>
      </c>
      <c r="O87" s="1">
        <v>10</v>
      </c>
      <c r="P87" s="7">
        <f t="shared" si="46"/>
        <v>-10</v>
      </c>
      <c r="S87" s="7">
        <f t="shared" si="58"/>
        <v>0</v>
      </c>
      <c r="T87" s="7">
        <v>100</v>
      </c>
      <c r="U87" s="9">
        <v>75</v>
      </c>
      <c r="V87" s="10">
        <v>1.0549999999999999</v>
      </c>
      <c r="W87" s="10">
        <f t="shared" si="56"/>
        <v>8.44</v>
      </c>
      <c r="X87" s="10">
        <f t="shared" si="63"/>
        <v>0</v>
      </c>
      <c r="Y87" s="4"/>
    </row>
    <row r="88" spans="1:35" x14ac:dyDescent="0.25">
      <c r="A88" s="9">
        <v>76</v>
      </c>
      <c r="B88" s="9">
        <v>10</v>
      </c>
      <c r="C88" s="15" t="s">
        <v>515</v>
      </c>
      <c r="D88" s="14" t="s">
        <v>282</v>
      </c>
      <c r="E88" s="14" t="s">
        <v>10</v>
      </c>
      <c r="F88" s="14" t="s">
        <v>293</v>
      </c>
      <c r="G88" s="14" t="s">
        <v>284</v>
      </c>
      <c r="H88" s="15" t="s">
        <v>294</v>
      </c>
      <c r="I88" s="15" t="s">
        <v>295</v>
      </c>
      <c r="J88" s="14" t="s">
        <v>287</v>
      </c>
      <c r="K88" s="1">
        <f t="shared" si="54"/>
        <v>70</v>
      </c>
      <c r="L88" s="1">
        <f t="shared" si="61"/>
        <v>5</v>
      </c>
      <c r="M88" s="1">
        <f t="shared" si="57"/>
        <v>75</v>
      </c>
      <c r="N88" s="1">
        <v>59</v>
      </c>
      <c r="O88" s="1">
        <v>29</v>
      </c>
      <c r="P88" s="7">
        <f t="shared" si="46"/>
        <v>-13</v>
      </c>
      <c r="S88" s="7">
        <f t="shared" si="58"/>
        <v>0</v>
      </c>
      <c r="T88" s="7">
        <v>125</v>
      </c>
      <c r="U88" s="9">
        <v>76</v>
      </c>
      <c r="V88" s="10">
        <v>0.28504000000000002</v>
      </c>
      <c r="W88" s="10">
        <f t="shared" si="56"/>
        <v>2.8504</v>
      </c>
      <c r="X88" s="10">
        <f t="shared" si="63"/>
        <v>0</v>
      </c>
      <c r="Y88" s="4"/>
    </row>
    <row r="89" spans="1:35" x14ac:dyDescent="0.25">
      <c r="A89" s="9">
        <v>77</v>
      </c>
      <c r="B89" s="9">
        <v>1</v>
      </c>
      <c r="C89" s="15" t="s">
        <v>511</v>
      </c>
      <c r="D89" s="14" t="s">
        <v>334</v>
      </c>
      <c r="E89" s="14" t="s">
        <v>429</v>
      </c>
      <c r="F89" s="14" t="s">
        <v>335</v>
      </c>
      <c r="G89" s="14" t="s">
        <v>284</v>
      </c>
      <c r="H89" s="15" t="s">
        <v>336</v>
      </c>
      <c r="I89" s="15" t="s">
        <v>337</v>
      </c>
      <c r="J89" s="14" t="s">
        <v>338</v>
      </c>
      <c r="K89" s="1">
        <f t="shared" si="54"/>
        <v>7</v>
      </c>
      <c r="L89" s="1">
        <f t="shared" si="61"/>
        <v>2</v>
      </c>
      <c r="M89" s="1">
        <f t="shared" si="57"/>
        <v>9</v>
      </c>
      <c r="N89" s="1">
        <v>9</v>
      </c>
      <c r="O89" s="1"/>
      <c r="P89" s="7">
        <f t="shared" si="46"/>
        <v>0</v>
      </c>
      <c r="Q89" s="27"/>
      <c r="R89" s="27"/>
      <c r="S89" s="7">
        <f t="shared" si="58"/>
        <v>0</v>
      </c>
      <c r="T89" s="7">
        <v>12</v>
      </c>
      <c r="U89" s="9">
        <v>77</v>
      </c>
      <c r="V89" s="10">
        <v>5.57</v>
      </c>
      <c r="W89" s="10">
        <f t="shared" si="56"/>
        <v>5.57</v>
      </c>
      <c r="X89" s="10">
        <f t="shared" si="63"/>
        <v>0</v>
      </c>
      <c r="Y89" s="4"/>
    </row>
    <row r="90" spans="1:35" x14ac:dyDescent="0.25">
      <c r="A90" s="9">
        <v>78</v>
      </c>
      <c r="B90" s="9">
        <v>1</v>
      </c>
      <c r="C90" s="15" t="s">
        <v>549</v>
      </c>
      <c r="D90" s="14" t="s">
        <v>350</v>
      </c>
      <c r="E90" s="14" t="s">
        <v>10</v>
      </c>
      <c r="F90" s="15" t="s">
        <v>447</v>
      </c>
      <c r="G90" s="14" t="s">
        <v>347</v>
      </c>
      <c r="H90" s="15" t="s">
        <v>351</v>
      </c>
      <c r="I90" s="15" t="s">
        <v>352</v>
      </c>
      <c r="J90" s="14" t="s">
        <v>323</v>
      </c>
      <c r="K90" s="1">
        <f t="shared" si="54"/>
        <v>7</v>
      </c>
      <c r="L90" s="1">
        <f t="shared" si="61"/>
        <v>2</v>
      </c>
      <c r="M90" s="1">
        <f t="shared" si="57"/>
        <v>9</v>
      </c>
      <c r="N90" s="1">
        <v>10</v>
      </c>
      <c r="O90" s="1"/>
      <c r="P90" s="7">
        <f t="shared" si="46"/>
        <v>-1</v>
      </c>
      <c r="S90" s="7">
        <f t="shared" si="58"/>
        <v>0</v>
      </c>
      <c r="T90" s="7">
        <v>12</v>
      </c>
      <c r="U90" s="9">
        <v>78</v>
      </c>
      <c r="V90" s="10">
        <v>9.6833299999999998</v>
      </c>
      <c r="W90" s="10">
        <f t="shared" si="56"/>
        <v>9.6833299999999998</v>
      </c>
      <c r="X90" s="10">
        <f t="shared" si="63"/>
        <v>0</v>
      </c>
      <c r="Y90" s="4" t="s">
        <v>448</v>
      </c>
    </row>
    <row r="91" spans="1:35" x14ac:dyDescent="0.25">
      <c r="A91" s="9">
        <v>79</v>
      </c>
      <c r="B91" s="9">
        <v>1</v>
      </c>
      <c r="C91" s="15" t="s">
        <v>582</v>
      </c>
      <c r="D91" s="14" t="s">
        <v>345</v>
      </c>
      <c r="E91" s="14" t="s">
        <v>10</v>
      </c>
      <c r="F91" s="14" t="s">
        <v>346</v>
      </c>
      <c r="G91" s="14" t="s">
        <v>347</v>
      </c>
      <c r="H91" s="15" t="s">
        <v>348</v>
      </c>
      <c r="I91" s="15" t="s">
        <v>349</v>
      </c>
      <c r="J91" s="14" t="s">
        <v>323</v>
      </c>
      <c r="K91" s="1">
        <f t="shared" si="54"/>
        <v>7</v>
      </c>
      <c r="L91" s="1">
        <f t="shared" si="61"/>
        <v>2</v>
      </c>
      <c r="M91" s="1">
        <f t="shared" si="57"/>
        <v>9</v>
      </c>
      <c r="N91" s="1">
        <v>10</v>
      </c>
      <c r="O91" s="1"/>
      <c r="P91" s="7">
        <f t="shared" si="46"/>
        <v>-1</v>
      </c>
      <c r="S91" s="7">
        <f t="shared" si="58"/>
        <v>0</v>
      </c>
      <c r="T91" s="7">
        <v>12</v>
      </c>
      <c r="U91" s="9">
        <v>79</v>
      </c>
      <c r="V91" s="10">
        <v>6.5533299999999999</v>
      </c>
      <c r="W91" s="10">
        <f t="shared" si="56"/>
        <v>6.5533299999999999</v>
      </c>
      <c r="X91" s="10">
        <f t="shared" si="63"/>
        <v>0</v>
      </c>
      <c r="Y91" s="4"/>
    </row>
    <row r="92" spans="1:35" x14ac:dyDescent="0.25">
      <c r="A92" s="9">
        <v>80</v>
      </c>
      <c r="B92" s="9">
        <v>1</v>
      </c>
      <c r="C92" s="15" t="s">
        <v>564</v>
      </c>
      <c r="D92" s="14" t="s">
        <v>329</v>
      </c>
      <c r="E92" s="14" t="s">
        <v>10</v>
      </c>
      <c r="F92" s="14" t="s">
        <v>330</v>
      </c>
      <c r="G92" s="14" t="s">
        <v>331</v>
      </c>
      <c r="H92" s="15" t="s">
        <v>332</v>
      </c>
      <c r="I92" s="15" t="s">
        <v>333</v>
      </c>
      <c r="J92" s="14" t="s">
        <v>323</v>
      </c>
      <c r="K92" s="1">
        <f t="shared" si="54"/>
        <v>7</v>
      </c>
      <c r="L92" s="1">
        <f t="shared" si="61"/>
        <v>2</v>
      </c>
      <c r="M92" s="1">
        <f t="shared" si="57"/>
        <v>9</v>
      </c>
      <c r="N92" s="1">
        <v>10</v>
      </c>
      <c r="O92" s="1">
        <v>3</v>
      </c>
      <c r="P92" s="7">
        <f t="shared" si="46"/>
        <v>-4</v>
      </c>
      <c r="S92" s="7">
        <f t="shared" si="58"/>
        <v>0</v>
      </c>
      <c r="T92" s="7">
        <v>12</v>
      </c>
      <c r="U92" s="9">
        <v>80</v>
      </c>
      <c r="V92" s="10">
        <v>12.82917</v>
      </c>
      <c r="W92" s="10">
        <f t="shared" si="56"/>
        <v>12.82917</v>
      </c>
      <c r="X92" s="10">
        <f t="shared" si="63"/>
        <v>0</v>
      </c>
    </row>
    <row r="93" spans="1:35" x14ac:dyDescent="0.25">
      <c r="A93" s="9">
        <v>81</v>
      </c>
      <c r="B93" s="9">
        <v>1</v>
      </c>
      <c r="C93" s="15" t="s">
        <v>583</v>
      </c>
      <c r="D93" s="14" t="s">
        <v>742</v>
      </c>
      <c r="E93" s="14" t="s">
        <v>10</v>
      </c>
      <c r="F93" s="14" t="s">
        <v>740</v>
      </c>
      <c r="G93" s="14" t="s">
        <v>11</v>
      </c>
      <c r="H93" s="15" t="s">
        <v>741</v>
      </c>
      <c r="I93" s="15" t="s">
        <v>327</v>
      </c>
      <c r="J93" s="14" t="s">
        <v>328</v>
      </c>
      <c r="K93" s="1">
        <f t="shared" si="54"/>
        <v>7</v>
      </c>
      <c r="L93" s="1">
        <f t="shared" si="61"/>
        <v>2</v>
      </c>
      <c r="M93" s="1">
        <f t="shared" si="57"/>
        <v>9</v>
      </c>
      <c r="N93" s="1">
        <v>11</v>
      </c>
      <c r="O93" s="1"/>
      <c r="P93" s="7">
        <f t="shared" si="46"/>
        <v>-2</v>
      </c>
      <c r="R93" s="28"/>
      <c r="S93" s="7">
        <f t="shared" si="58"/>
        <v>0</v>
      </c>
      <c r="T93" s="7">
        <v>12</v>
      </c>
      <c r="U93" s="9">
        <v>81</v>
      </c>
      <c r="V93" s="10">
        <v>1.024</v>
      </c>
      <c r="W93" s="10">
        <f t="shared" si="56"/>
        <v>1.024</v>
      </c>
      <c r="X93" s="10">
        <f t="shared" si="63"/>
        <v>0</v>
      </c>
      <c r="Y93" s="4" t="s">
        <v>423</v>
      </c>
    </row>
    <row r="94" spans="1:35" x14ac:dyDescent="0.25">
      <c r="A94" s="9">
        <v>82</v>
      </c>
      <c r="B94" s="9">
        <v>1</v>
      </c>
      <c r="C94" s="15" t="s">
        <v>675</v>
      </c>
      <c r="D94" s="14" t="s">
        <v>324</v>
      </c>
      <c r="E94" s="14" t="s">
        <v>10</v>
      </c>
      <c r="F94" s="14" t="s">
        <v>325</v>
      </c>
      <c r="G94" s="14" t="s">
        <v>11</v>
      </c>
      <c r="H94" s="15" t="s">
        <v>326</v>
      </c>
      <c r="I94" s="15" t="s">
        <v>327</v>
      </c>
      <c r="J94" s="14" t="s">
        <v>328</v>
      </c>
      <c r="K94" s="1">
        <f t="shared" si="54"/>
        <v>7</v>
      </c>
      <c r="L94" s="1">
        <f t="shared" si="61"/>
        <v>2</v>
      </c>
      <c r="M94" s="1">
        <f t="shared" si="57"/>
        <v>9</v>
      </c>
      <c r="N94" s="1">
        <v>11</v>
      </c>
      <c r="O94" s="1"/>
      <c r="P94" s="7">
        <f t="shared" si="46"/>
        <v>-2</v>
      </c>
      <c r="R94" s="28"/>
      <c r="S94" s="7">
        <f t="shared" si="58"/>
        <v>0</v>
      </c>
      <c r="T94" s="7">
        <v>9</v>
      </c>
      <c r="U94" s="9">
        <v>82</v>
      </c>
      <c r="V94" s="10">
        <v>1.6140000000000001</v>
      </c>
      <c r="W94" s="10">
        <f t="shared" si="56"/>
        <v>1.6140000000000001</v>
      </c>
      <c r="X94" s="10">
        <f t="shared" si="63"/>
        <v>0</v>
      </c>
      <c r="Y94" s="4" t="s">
        <v>423</v>
      </c>
    </row>
    <row r="95" spans="1:35" x14ac:dyDescent="0.25">
      <c r="A95" s="9">
        <v>83</v>
      </c>
      <c r="B95" s="9">
        <v>1</v>
      </c>
      <c r="C95" s="15" t="s">
        <v>556</v>
      </c>
      <c r="D95" s="14" t="s">
        <v>339</v>
      </c>
      <c r="E95" s="14" t="s">
        <v>10</v>
      </c>
      <c r="F95" s="14" t="s">
        <v>340</v>
      </c>
      <c r="G95" s="14" t="s">
        <v>341</v>
      </c>
      <c r="H95" s="15" t="s">
        <v>342</v>
      </c>
      <c r="I95" s="15" t="s">
        <v>343</v>
      </c>
      <c r="J95" s="14" t="s">
        <v>344</v>
      </c>
      <c r="K95" s="1">
        <f t="shared" si="54"/>
        <v>7</v>
      </c>
      <c r="L95" s="1">
        <f t="shared" si="61"/>
        <v>2</v>
      </c>
      <c r="M95" s="1">
        <f t="shared" si="57"/>
        <v>9</v>
      </c>
      <c r="N95" s="1">
        <v>10</v>
      </c>
      <c r="O95" s="1"/>
      <c r="P95" s="7">
        <f t="shared" si="46"/>
        <v>-1</v>
      </c>
      <c r="S95" s="7">
        <f t="shared" si="58"/>
        <v>0</v>
      </c>
      <c r="T95" s="7">
        <v>12</v>
      </c>
      <c r="U95" s="9">
        <v>83</v>
      </c>
      <c r="V95" s="10">
        <v>21.36</v>
      </c>
      <c r="W95" s="10">
        <f t="shared" si="56"/>
        <v>21.36</v>
      </c>
      <c r="X95" s="10">
        <f t="shared" si="63"/>
        <v>0</v>
      </c>
      <c r="Y95" s="4"/>
    </row>
    <row r="96" spans="1:35" x14ac:dyDescent="0.25">
      <c r="A96" s="9">
        <v>84</v>
      </c>
      <c r="B96" s="9">
        <v>8</v>
      </c>
      <c r="C96" s="15" t="s">
        <v>548</v>
      </c>
      <c r="D96" s="14" t="s">
        <v>38</v>
      </c>
      <c r="E96" s="14" t="s">
        <v>10</v>
      </c>
      <c r="F96" s="14" t="s">
        <v>35</v>
      </c>
      <c r="G96" s="14" t="s">
        <v>37</v>
      </c>
      <c r="H96" s="6" t="s">
        <v>36</v>
      </c>
      <c r="I96" s="6" t="s">
        <v>36</v>
      </c>
      <c r="J96" s="15" t="s">
        <v>36</v>
      </c>
      <c r="K96" s="1">
        <f t="shared" si="54"/>
        <v>56</v>
      </c>
      <c r="L96" s="1">
        <f t="shared" si="61"/>
        <v>4</v>
      </c>
      <c r="M96" s="1">
        <f t="shared" si="57"/>
        <v>60</v>
      </c>
      <c r="N96" s="1">
        <v>67</v>
      </c>
      <c r="O96" s="1"/>
      <c r="P96" s="7">
        <f t="shared" si="46"/>
        <v>-7</v>
      </c>
      <c r="S96" s="7">
        <f t="shared" si="58"/>
        <v>0</v>
      </c>
      <c r="T96" s="7">
        <v>67</v>
      </c>
      <c r="U96" s="9">
        <v>84</v>
      </c>
      <c r="V96" s="10">
        <v>16.301909999999999</v>
      </c>
      <c r="W96" s="10">
        <f t="shared" si="56"/>
        <v>130.41528</v>
      </c>
      <c r="X96" s="3">
        <f t="shared" si="63"/>
        <v>0</v>
      </c>
    </row>
    <row r="97" spans="1:25" x14ac:dyDescent="0.25">
      <c r="A97" s="9">
        <v>85</v>
      </c>
      <c r="B97" s="9">
        <v>1</v>
      </c>
      <c r="C97" s="15" t="s">
        <v>562</v>
      </c>
      <c r="D97" s="14" t="s">
        <v>353</v>
      </c>
      <c r="E97" s="14" t="s">
        <v>10</v>
      </c>
      <c r="F97" s="14" t="s">
        <v>354</v>
      </c>
      <c r="G97" s="14" t="s">
        <v>310</v>
      </c>
      <c r="H97" s="15" t="s">
        <v>355</v>
      </c>
      <c r="I97" s="15" t="s">
        <v>356</v>
      </c>
      <c r="J97" s="14" t="s">
        <v>357</v>
      </c>
      <c r="K97" s="1">
        <f t="shared" si="54"/>
        <v>7</v>
      </c>
      <c r="L97" s="1">
        <f t="shared" si="61"/>
        <v>2</v>
      </c>
      <c r="M97" s="1">
        <f t="shared" si="57"/>
        <v>9</v>
      </c>
      <c r="N97" s="1">
        <v>10</v>
      </c>
      <c r="O97" s="1">
        <v>3</v>
      </c>
      <c r="P97" s="7">
        <f t="shared" si="46"/>
        <v>-4</v>
      </c>
      <c r="S97" s="7">
        <f t="shared" si="58"/>
        <v>0</v>
      </c>
      <c r="T97" s="7">
        <v>12</v>
      </c>
      <c r="U97" s="9">
        <v>85</v>
      </c>
      <c r="V97" s="10">
        <v>6.1833299999999998</v>
      </c>
      <c r="W97" s="10">
        <f t="shared" si="56"/>
        <v>6.1833299999999998</v>
      </c>
      <c r="X97" s="10">
        <f t="shared" si="63"/>
        <v>0</v>
      </c>
      <c r="Y97" s="4"/>
    </row>
    <row r="98" spans="1:25" x14ac:dyDescent="0.25">
      <c r="A98" s="9">
        <v>86</v>
      </c>
      <c r="B98" s="9">
        <v>25</v>
      </c>
      <c r="C98" s="24" t="s">
        <v>673</v>
      </c>
      <c r="D98" s="14" t="s">
        <v>40</v>
      </c>
      <c r="E98" s="14" t="s">
        <v>3</v>
      </c>
      <c r="F98" s="14" t="s">
        <v>27</v>
      </c>
      <c r="G98" s="14" t="s">
        <v>3</v>
      </c>
      <c r="H98" s="15" t="s">
        <v>27</v>
      </c>
      <c r="I98" s="6" t="s">
        <v>695</v>
      </c>
      <c r="J98" s="26" t="s">
        <v>677</v>
      </c>
      <c r="K98" s="1">
        <f t="shared" si="54"/>
        <v>175</v>
      </c>
      <c r="L98" s="1">
        <f t="shared" si="61"/>
        <v>10</v>
      </c>
      <c r="M98" s="1">
        <f t="shared" si="57"/>
        <v>185</v>
      </c>
      <c r="N98" s="1">
        <v>186</v>
      </c>
      <c r="O98" s="1"/>
      <c r="P98" s="7">
        <f t="shared" si="46"/>
        <v>-1</v>
      </c>
      <c r="S98" s="7">
        <f t="shared" si="58"/>
        <v>0</v>
      </c>
      <c r="T98" s="7">
        <v>248</v>
      </c>
      <c r="U98" s="9">
        <v>86</v>
      </c>
      <c r="V98" s="10">
        <v>2.67</v>
      </c>
      <c r="W98" s="10">
        <f t="shared" si="56"/>
        <v>66.75</v>
      </c>
      <c r="X98" s="3">
        <f t="shared" si="63"/>
        <v>0</v>
      </c>
    </row>
    <row r="99" spans="1:25" x14ac:dyDescent="0.25">
      <c r="A99" s="9">
        <v>87</v>
      </c>
      <c r="B99" s="9">
        <v>25</v>
      </c>
      <c r="C99" s="24" t="s">
        <v>674</v>
      </c>
      <c r="D99" s="14" t="s">
        <v>41</v>
      </c>
      <c r="E99" s="14" t="s">
        <v>3</v>
      </c>
      <c r="F99" s="14" t="s">
        <v>28</v>
      </c>
      <c r="G99" s="14" t="s">
        <v>3</v>
      </c>
      <c r="H99" s="6" t="s">
        <v>28</v>
      </c>
      <c r="I99" s="6" t="s">
        <v>696</v>
      </c>
      <c r="J99" s="26" t="s">
        <v>678</v>
      </c>
      <c r="K99" s="1">
        <f t="shared" si="54"/>
        <v>175</v>
      </c>
      <c r="L99" s="1">
        <f t="shared" si="61"/>
        <v>10</v>
      </c>
      <c r="M99" s="1">
        <f t="shared" si="57"/>
        <v>185</v>
      </c>
      <c r="N99" s="1">
        <v>192</v>
      </c>
      <c r="O99" s="1"/>
      <c r="P99" s="7">
        <f t="shared" si="46"/>
        <v>-7</v>
      </c>
      <c r="S99" s="7">
        <f t="shared" si="58"/>
        <v>0</v>
      </c>
      <c r="T99" s="7">
        <v>248</v>
      </c>
      <c r="U99" s="9">
        <v>87</v>
      </c>
      <c r="V99" s="10">
        <v>9.49</v>
      </c>
      <c r="W99" s="10">
        <f t="shared" si="56"/>
        <v>237.25</v>
      </c>
      <c r="X99" s="3">
        <f t="shared" si="63"/>
        <v>0</v>
      </c>
    </row>
    <row r="100" spans="1:25" x14ac:dyDescent="0.25">
      <c r="A100" s="9">
        <v>88</v>
      </c>
      <c r="B100" s="9">
        <v>1</v>
      </c>
      <c r="C100" s="15" t="s">
        <v>522</v>
      </c>
      <c r="D100" s="14" t="s">
        <v>450</v>
      </c>
      <c r="E100" s="14" t="s">
        <v>10</v>
      </c>
      <c r="F100" s="14" t="s">
        <v>396</v>
      </c>
      <c r="G100" s="14" t="s">
        <v>284</v>
      </c>
      <c r="H100" s="15" t="s">
        <v>397</v>
      </c>
      <c r="I100" s="15" t="s">
        <v>398</v>
      </c>
      <c r="J100" s="14" t="s">
        <v>398</v>
      </c>
      <c r="K100" s="1">
        <f t="shared" si="54"/>
        <v>7</v>
      </c>
      <c r="L100" s="1">
        <f t="shared" si="61"/>
        <v>2</v>
      </c>
      <c r="M100" s="1">
        <f t="shared" si="57"/>
        <v>9</v>
      </c>
      <c r="N100" s="1">
        <v>10</v>
      </c>
      <c r="O100" s="1"/>
      <c r="P100" s="7">
        <f t="shared" si="46"/>
        <v>-1</v>
      </c>
      <c r="S100" s="7">
        <f t="shared" si="58"/>
        <v>0</v>
      </c>
      <c r="T100" s="7">
        <v>15</v>
      </c>
      <c r="U100" s="9">
        <v>88</v>
      </c>
      <c r="V100" s="10">
        <v>3.581</v>
      </c>
      <c r="W100" s="10">
        <f t="shared" si="56"/>
        <v>3.581</v>
      </c>
      <c r="X100" s="10">
        <f t="shared" si="63"/>
        <v>0</v>
      </c>
    </row>
    <row r="101" spans="1:25" x14ac:dyDescent="0.25">
      <c r="A101" s="9">
        <v>89</v>
      </c>
      <c r="B101" s="9">
        <v>1</v>
      </c>
      <c r="C101" s="15" t="s">
        <v>513</v>
      </c>
      <c r="D101" s="15" t="s">
        <v>451</v>
      </c>
      <c r="E101" s="14" t="s">
        <v>10</v>
      </c>
      <c r="F101" s="14" t="s">
        <v>452</v>
      </c>
      <c r="G101" s="14" t="s">
        <v>284</v>
      </c>
      <c r="H101" s="6" t="s">
        <v>453</v>
      </c>
      <c r="I101" s="6" t="s">
        <v>476</v>
      </c>
      <c r="J101" s="15" t="s">
        <v>454</v>
      </c>
      <c r="K101" s="1">
        <f t="shared" si="54"/>
        <v>7</v>
      </c>
      <c r="L101" s="1">
        <f t="shared" si="61"/>
        <v>2</v>
      </c>
      <c r="M101" s="1">
        <f t="shared" si="57"/>
        <v>9</v>
      </c>
      <c r="N101" s="1">
        <v>0</v>
      </c>
      <c r="O101" s="1">
        <v>10</v>
      </c>
      <c r="P101" s="7">
        <f t="shared" si="46"/>
        <v>-1</v>
      </c>
      <c r="S101" s="7">
        <f t="shared" si="58"/>
        <v>0</v>
      </c>
      <c r="T101" s="7">
        <v>25</v>
      </c>
      <c r="U101" s="9">
        <v>89</v>
      </c>
      <c r="V101" s="10">
        <v>1.748</v>
      </c>
      <c r="W101" s="10">
        <f t="shared" si="56"/>
        <v>1.748</v>
      </c>
      <c r="X101" s="10">
        <f t="shared" si="63"/>
        <v>0</v>
      </c>
    </row>
    <row r="102" spans="1:25" x14ac:dyDescent="0.25">
      <c r="A102" s="9">
        <v>90</v>
      </c>
      <c r="B102" s="9">
        <v>1</v>
      </c>
      <c r="C102" s="15" t="s">
        <v>512</v>
      </c>
      <c r="D102" s="15" t="s">
        <v>455</v>
      </c>
      <c r="E102" s="14" t="s">
        <v>10</v>
      </c>
      <c r="F102" s="14" t="s">
        <v>456</v>
      </c>
      <c r="G102" s="14" t="s">
        <v>284</v>
      </c>
      <c r="H102" s="6" t="s">
        <v>457</v>
      </c>
      <c r="I102" s="6" t="s">
        <v>477</v>
      </c>
      <c r="J102" s="15" t="s">
        <v>454</v>
      </c>
      <c r="K102" s="1">
        <f t="shared" si="54"/>
        <v>7</v>
      </c>
      <c r="L102" s="1">
        <f t="shared" si="61"/>
        <v>2</v>
      </c>
      <c r="M102" s="1">
        <f t="shared" si="57"/>
        <v>9</v>
      </c>
      <c r="N102" s="1">
        <v>6</v>
      </c>
      <c r="O102" s="1">
        <v>10</v>
      </c>
      <c r="P102" s="7">
        <f t="shared" si="46"/>
        <v>-7</v>
      </c>
      <c r="S102" s="7">
        <f t="shared" si="58"/>
        <v>0</v>
      </c>
      <c r="T102" s="7">
        <v>25</v>
      </c>
      <c r="U102" s="9">
        <v>90</v>
      </c>
      <c r="V102" s="10">
        <v>1.712</v>
      </c>
      <c r="W102" s="10">
        <f t="shared" si="56"/>
        <v>1.712</v>
      </c>
      <c r="X102" s="10">
        <f t="shared" si="63"/>
        <v>0</v>
      </c>
    </row>
    <row r="103" spans="1:25" x14ac:dyDescent="0.25">
      <c r="A103" s="9">
        <v>91</v>
      </c>
      <c r="B103" s="9">
        <v>9</v>
      </c>
      <c r="C103" s="15" t="s">
        <v>514</v>
      </c>
      <c r="D103" s="14" t="s">
        <v>368</v>
      </c>
      <c r="E103" s="14" t="s">
        <v>10</v>
      </c>
      <c r="F103" s="14" t="s">
        <v>369</v>
      </c>
      <c r="G103" s="14" t="s">
        <v>284</v>
      </c>
      <c r="H103" s="15" t="s">
        <v>370</v>
      </c>
      <c r="I103" s="15" t="s">
        <v>371</v>
      </c>
      <c r="J103" s="14" t="s">
        <v>287</v>
      </c>
      <c r="K103" s="1">
        <f t="shared" si="54"/>
        <v>63</v>
      </c>
      <c r="L103" s="1">
        <f t="shared" si="61"/>
        <v>5</v>
      </c>
      <c r="M103" s="1">
        <f t="shared" si="57"/>
        <v>68</v>
      </c>
      <c r="N103" s="1">
        <v>57</v>
      </c>
      <c r="O103" s="1">
        <v>30</v>
      </c>
      <c r="P103" s="7">
        <f t="shared" si="46"/>
        <v>-19</v>
      </c>
      <c r="S103" s="7">
        <f t="shared" si="58"/>
        <v>0</v>
      </c>
      <c r="T103" s="7">
        <v>120</v>
      </c>
      <c r="U103" s="9">
        <v>91</v>
      </c>
      <c r="V103" s="10">
        <v>0.26100000000000001</v>
      </c>
      <c r="W103" s="10">
        <f t="shared" si="56"/>
        <v>2.3490000000000002</v>
      </c>
      <c r="X103" s="10">
        <f t="shared" si="63"/>
        <v>0</v>
      </c>
      <c r="Y103" s="4"/>
    </row>
    <row r="104" spans="1:25" x14ac:dyDescent="0.25">
      <c r="A104" s="9">
        <v>92</v>
      </c>
      <c r="B104" s="9">
        <v>1</v>
      </c>
      <c r="C104" s="15" t="s">
        <v>510</v>
      </c>
      <c r="D104" s="14" t="s">
        <v>372</v>
      </c>
      <c r="E104" s="14" t="s">
        <v>10</v>
      </c>
      <c r="F104" s="14" t="s">
        <v>373</v>
      </c>
      <c r="G104" s="14" t="s">
        <v>347</v>
      </c>
      <c r="H104" s="15" t="s">
        <v>374</v>
      </c>
      <c r="I104" s="15" t="s">
        <v>375</v>
      </c>
      <c r="J104" s="14" t="s">
        <v>376</v>
      </c>
      <c r="K104" s="1">
        <f t="shared" si="54"/>
        <v>7</v>
      </c>
      <c r="L104" s="1">
        <f t="shared" si="61"/>
        <v>2</v>
      </c>
      <c r="M104" s="1">
        <f t="shared" si="57"/>
        <v>9</v>
      </c>
      <c r="N104" s="1">
        <v>9</v>
      </c>
      <c r="O104" s="1"/>
      <c r="P104" s="7">
        <f t="shared" si="46"/>
        <v>0</v>
      </c>
      <c r="S104" s="7">
        <f t="shared" si="58"/>
        <v>0</v>
      </c>
      <c r="T104" s="7">
        <v>12</v>
      </c>
      <c r="U104" s="9">
        <v>92</v>
      </c>
      <c r="V104" s="10">
        <v>0.91332999999999998</v>
      </c>
      <c r="W104" s="10">
        <f t="shared" si="56"/>
        <v>0.91332999999999998</v>
      </c>
      <c r="X104" s="10">
        <f t="shared" si="63"/>
        <v>0</v>
      </c>
      <c r="Y104" s="4" t="s">
        <v>449</v>
      </c>
    </row>
    <row r="105" spans="1:25" x14ac:dyDescent="0.25">
      <c r="A105" s="9">
        <v>93</v>
      </c>
      <c r="B105" s="9">
        <v>6</v>
      </c>
      <c r="C105" s="15" t="s">
        <v>519</v>
      </c>
      <c r="D105" s="14" t="s">
        <v>288</v>
      </c>
      <c r="E105" s="14" t="s">
        <v>10</v>
      </c>
      <c r="F105" s="14" t="s">
        <v>289</v>
      </c>
      <c r="G105" s="14" t="s">
        <v>284</v>
      </c>
      <c r="H105" s="15" t="s">
        <v>290</v>
      </c>
      <c r="I105" s="15" t="s">
        <v>291</v>
      </c>
      <c r="J105" s="14" t="s">
        <v>292</v>
      </c>
      <c r="K105" s="1">
        <f t="shared" si="54"/>
        <v>42</v>
      </c>
      <c r="L105" s="1">
        <f t="shared" si="61"/>
        <v>4</v>
      </c>
      <c r="M105" s="1">
        <f t="shared" si="57"/>
        <v>46</v>
      </c>
      <c r="N105" s="1">
        <v>40</v>
      </c>
      <c r="O105" s="1">
        <v>11</v>
      </c>
      <c r="P105" s="7">
        <f t="shared" si="46"/>
        <v>-5</v>
      </c>
      <c r="S105" s="7">
        <f t="shared" si="58"/>
        <v>0</v>
      </c>
      <c r="T105" s="7">
        <v>30</v>
      </c>
      <c r="U105" s="9">
        <v>93</v>
      </c>
      <c r="V105" s="10">
        <v>0.745</v>
      </c>
      <c r="W105" s="10">
        <f t="shared" si="56"/>
        <v>4.47</v>
      </c>
      <c r="X105" s="10">
        <f t="shared" si="63"/>
        <v>0</v>
      </c>
      <c r="Y105" s="4"/>
    </row>
    <row r="106" spans="1:25" s="2" customFormat="1" ht="15" customHeight="1" x14ac:dyDescent="0.25">
      <c r="A106" s="9">
        <v>94</v>
      </c>
      <c r="B106" s="9">
        <v>1</v>
      </c>
      <c r="C106" s="15" t="s">
        <v>561</v>
      </c>
      <c r="D106" s="14" t="s">
        <v>308</v>
      </c>
      <c r="E106" s="14" t="s">
        <v>10</v>
      </c>
      <c r="F106" s="14" t="s">
        <v>309</v>
      </c>
      <c r="G106" s="14" t="s">
        <v>310</v>
      </c>
      <c r="H106" s="15" t="s">
        <v>311</v>
      </c>
      <c r="I106" s="15" t="s">
        <v>312</v>
      </c>
      <c r="J106" s="14" t="s">
        <v>313</v>
      </c>
      <c r="K106" s="1">
        <f t="shared" si="54"/>
        <v>7</v>
      </c>
      <c r="L106" s="1">
        <f t="shared" si="61"/>
        <v>2</v>
      </c>
      <c r="M106" s="1">
        <f t="shared" si="57"/>
        <v>9</v>
      </c>
      <c r="N106" s="1">
        <v>8</v>
      </c>
      <c r="O106" s="1">
        <v>1</v>
      </c>
      <c r="P106" s="7">
        <f t="shared" si="46"/>
        <v>0</v>
      </c>
      <c r="Q106" s="7"/>
      <c r="R106" s="7"/>
      <c r="S106" s="7">
        <f t="shared" si="58"/>
        <v>0</v>
      </c>
      <c r="T106" s="7">
        <v>12</v>
      </c>
      <c r="U106" s="9">
        <v>94</v>
      </c>
      <c r="V106" s="10">
        <v>4.4033300000000004</v>
      </c>
      <c r="W106" s="10">
        <f t="shared" si="56"/>
        <v>4.4033300000000004</v>
      </c>
      <c r="X106" s="10">
        <f t="shared" si="63"/>
        <v>0</v>
      </c>
      <c r="Y106" s="4"/>
    </row>
    <row r="107" spans="1:25" x14ac:dyDescent="0.25">
      <c r="A107" s="9">
        <v>95</v>
      </c>
      <c r="B107" s="9">
        <v>7</v>
      </c>
      <c r="C107" s="15" t="s">
        <v>516</v>
      </c>
      <c r="D107" s="14" t="s">
        <v>282</v>
      </c>
      <c r="E107" s="14" t="s">
        <v>10</v>
      </c>
      <c r="F107" s="14" t="s">
        <v>283</v>
      </c>
      <c r="G107" s="14" t="s">
        <v>284</v>
      </c>
      <c r="H107" s="15" t="s">
        <v>285</v>
      </c>
      <c r="I107" s="15" t="s">
        <v>286</v>
      </c>
      <c r="J107" s="14" t="s">
        <v>287</v>
      </c>
      <c r="K107" s="1">
        <f t="shared" si="54"/>
        <v>49</v>
      </c>
      <c r="L107" s="1">
        <f t="shared" si="61"/>
        <v>4</v>
      </c>
      <c r="M107" s="1">
        <f t="shared" si="57"/>
        <v>53</v>
      </c>
      <c r="N107" s="1">
        <v>42</v>
      </c>
      <c r="O107" s="1">
        <v>31</v>
      </c>
      <c r="P107" s="7">
        <f t="shared" si="46"/>
        <v>-20</v>
      </c>
      <c r="S107" s="7">
        <f t="shared" si="58"/>
        <v>0</v>
      </c>
      <c r="T107" s="7">
        <v>100</v>
      </c>
      <c r="U107" s="9">
        <v>95</v>
      </c>
      <c r="V107" s="10">
        <v>0.29899999999999999</v>
      </c>
      <c r="W107" s="10">
        <f t="shared" si="56"/>
        <v>2.093</v>
      </c>
      <c r="X107" s="10">
        <f t="shared" si="63"/>
        <v>0</v>
      </c>
      <c r="Y107" s="4"/>
    </row>
    <row r="108" spans="1:25" x14ac:dyDescent="0.25">
      <c r="A108" s="9">
        <v>96</v>
      </c>
      <c r="B108" s="9">
        <v>4</v>
      </c>
      <c r="C108" s="15" t="s">
        <v>534</v>
      </c>
      <c r="D108" s="14" t="s">
        <v>358</v>
      </c>
      <c r="E108" s="14" t="s">
        <v>10</v>
      </c>
      <c r="F108" s="14" t="s">
        <v>359</v>
      </c>
      <c r="G108" s="14" t="s">
        <v>316</v>
      </c>
      <c r="H108" s="15" t="s">
        <v>360</v>
      </c>
      <c r="I108" s="15" t="s">
        <v>361</v>
      </c>
      <c r="J108" s="14" t="s">
        <v>362</v>
      </c>
      <c r="K108" s="1">
        <f t="shared" si="54"/>
        <v>28</v>
      </c>
      <c r="L108" s="1">
        <f t="shared" si="61"/>
        <v>3</v>
      </c>
      <c r="M108" s="1">
        <f t="shared" si="57"/>
        <v>31</v>
      </c>
      <c r="N108" s="1">
        <v>36</v>
      </c>
      <c r="O108" s="1"/>
      <c r="P108" s="7">
        <f t="shared" si="46"/>
        <v>-5</v>
      </c>
      <c r="S108" s="7">
        <f t="shared" si="58"/>
        <v>0</v>
      </c>
      <c r="T108" s="7">
        <v>38</v>
      </c>
      <c r="U108" s="9">
        <v>96</v>
      </c>
      <c r="V108" s="10">
        <v>24.573599999999999</v>
      </c>
      <c r="W108" s="10">
        <f t="shared" si="56"/>
        <v>98.294399999999996</v>
      </c>
      <c r="X108" s="10">
        <f t="shared" si="63"/>
        <v>0</v>
      </c>
      <c r="Y108" s="4"/>
    </row>
    <row r="109" spans="1:25" x14ac:dyDescent="0.25">
      <c r="A109" s="9">
        <v>97</v>
      </c>
      <c r="B109" s="9">
        <v>12</v>
      </c>
      <c r="C109" s="15" t="s">
        <v>532</v>
      </c>
      <c r="D109" s="14" t="s">
        <v>320</v>
      </c>
      <c r="E109" s="14" t="s">
        <v>10</v>
      </c>
      <c r="F109" s="14" t="s">
        <v>739</v>
      </c>
      <c r="G109" s="14" t="s">
        <v>316</v>
      </c>
      <c r="H109" s="15" t="s">
        <v>321</v>
      </c>
      <c r="I109" s="15" t="s">
        <v>322</v>
      </c>
      <c r="J109" s="14" t="s">
        <v>323</v>
      </c>
      <c r="K109" s="1">
        <f t="shared" ref="K109:K117" si="64">NUM_BOARDS*B109</f>
        <v>84</v>
      </c>
      <c r="L109" s="1">
        <f t="shared" si="61"/>
        <v>6</v>
      </c>
      <c r="M109" s="1">
        <f t="shared" si="57"/>
        <v>90</v>
      </c>
      <c r="N109" s="1">
        <v>99</v>
      </c>
      <c r="O109" s="1"/>
      <c r="P109" s="7">
        <f t="shared" si="46"/>
        <v>-9</v>
      </c>
      <c r="S109" s="7">
        <f t="shared" si="58"/>
        <v>0</v>
      </c>
      <c r="T109" s="7">
        <v>110</v>
      </c>
      <c r="U109" s="9">
        <v>97</v>
      </c>
      <c r="V109" s="10">
        <v>1.8213600000000001</v>
      </c>
      <c r="W109" s="10">
        <f t="shared" si="56"/>
        <v>21.85632</v>
      </c>
      <c r="X109" s="10">
        <f t="shared" si="63"/>
        <v>0</v>
      </c>
      <c r="Y109" s="4"/>
    </row>
    <row r="110" spans="1:25" x14ac:dyDescent="0.25">
      <c r="A110" s="9">
        <v>98</v>
      </c>
      <c r="B110" s="9">
        <v>4</v>
      </c>
      <c r="C110" s="15" t="s">
        <v>517</v>
      </c>
      <c r="D110" s="14" t="s">
        <v>430</v>
      </c>
      <c r="E110" s="14" t="s">
        <v>10</v>
      </c>
      <c r="F110" s="14" t="s">
        <v>431</v>
      </c>
      <c r="G110" s="14" t="s">
        <v>284</v>
      </c>
      <c r="H110" s="15" t="s">
        <v>432</v>
      </c>
      <c r="I110" s="15" t="s">
        <v>433</v>
      </c>
      <c r="J110" s="14" t="s">
        <v>433</v>
      </c>
      <c r="K110" s="1">
        <f t="shared" si="64"/>
        <v>28</v>
      </c>
      <c r="L110" s="1">
        <f t="shared" si="61"/>
        <v>3</v>
      </c>
      <c r="M110" s="1">
        <f t="shared" si="57"/>
        <v>31</v>
      </c>
      <c r="N110" s="1">
        <v>33</v>
      </c>
      <c r="O110" s="1"/>
      <c r="P110" s="7">
        <f t="shared" si="46"/>
        <v>-2</v>
      </c>
      <c r="S110" s="7">
        <f t="shared" si="58"/>
        <v>0</v>
      </c>
      <c r="T110" s="7">
        <v>50</v>
      </c>
      <c r="U110" s="9">
        <v>98</v>
      </c>
      <c r="V110" s="10">
        <v>4.915</v>
      </c>
      <c r="W110" s="10">
        <f t="shared" si="56"/>
        <v>19.66</v>
      </c>
      <c r="X110" s="10">
        <f t="shared" si="63"/>
        <v>0</v>
      </c>
    </row>
    <row r="111" spans="1:25" x14ac:dyDescent="0.25">
      <c r="A111" s="9">
        <v>99</v>
      </c>
      <c r="B111" s="9">
        <v>1</v>
      </c>
      <c r="C111" s="15" t="s">
        <v>521</v>
      </c>
      <c r="D111" s="14" t="s">
        <v>303</v>
      </c>
      <c r="E111" s="14" t="s">
        <v>10</v>
      </c>
      <c r="F111" s="14" t="s">
        <v>304</v>
      </c>
      <c r="G111" s="14" t="s">
        <v>284</v>
      </c>
      <c r="H111" s="15" t="s">
        <v>305</v>
      </c>
      <c r="I111" s="15" t="s">
        <v>306</v>
      </c>
      <c r="J111" s="14" t="s">
        <v>307</v>
      </c>
      <c r="K111" s="1">
        <f t="shared" si="64"/>
        <v>7</v>
      </c>
      <c r="L111" s="1">
        <f t="shared" si="61"/>
        <v>2</v>
      </c>
      <c r="M111" s="1">
        <f t="shared" si="57"/>
        <v>9</v>
      </c>
      <c r="N111" s="1">
        <v>10</v>
      </c>
      <c r="O111" s="1"/>
      <c r="P111" s="7">
        <f t="shared" si="46"/>
        <v>-1</v>
      </c>
      <c r="S111" s="7">
        <f t="shared" si="58"/>
        <v>0</v>
      </c>
      <c r="T111" s="7">
        <v>12</v>
      </c>
      <c r="U111" s="9">
        <v>99</v>
      </c>
      <c r="V111" s="10">
        <v>10.99</v>
      </c>
      <c r="W111" s="10">
        <f t="shared" si="56"/>
        <v>10.99</v>
      </c>
      <c r="X111" s="10">
        <f t="shared" si="63"/>
        <v>0</v>
      </c>
      <c r="Y111" s="4"/>
    </row>
    <row r="112" spans="1:25" x14ac:dyDescent="0.25">
      <c r="A112" s="9">
        <v>100</v>
      </c>
      <c r="B112" s="9">
        <v>2</v>
      </c>
      <c r="C112" s="15" t="s">
        <v>533</v>
      </c>
      <c r="D112" s="14" t="s">
        <v>363</v>
      </c>
      <c r="E112" s="14" t="s">
        <v>10</v>
      </c>
      <c r="F112" s="14" t="s">
        <v>364</v>
      </c>
      <c r="G112" s="14" t="s">
        <v>316</v>
      </c>
      <c r="H112" s="15" t="s">
        <v>365</v>
      </c>
      <c r="I112" s="15" t="s">
        <v>366</v>
      </c>
      <c r="J112" s="14" t="s">
        <v>367</v>
      </c>
      <c r="K112" s="1">
        <f t="shared" si="64"/>
        <v>14</v>
      </c>
      <c r="L112" s="1">
        <f t="shared" si="61"/>
        <v>2</v>
      </c>
      <c r="M112" s="1">
        <f t="shared" si="57"/>
        <v>16</v>
      </c>
      <c r="N112" s="1">
        <v>20</v>
      </c>
      <c r="O112" s="1"/>
      <c r="P112" s="7">
        <f t="shared" si="46"/>
        <v>-4</v>
      </c>
      <c r="S112" s="7">
        <f t="shared" si="58"/>
        <v>0</v>
      </c>
      <c r="T112" s="7">
        <v>20</v>
      </c>
      <c r="U112" s="9">
        <v>100</v>
      </c>
      <c r="V112" s="10">
        <v>4.1900000000000004</v>
      </c>
      <c r="W112" s="10">
        <f t="shared" si="56"/>
        <v>8.3800000000000008</v>
      </c>
      <c r="X112" s="10">
        <f t="shared" ref="X112" si="65">Q112*V112</f>
        <v>0</v>
      </c>
      <c r="Y112" s="4" t="s">
        <v>446</v>
      </c>
    </row>
    <row r="113" spans="1:35" s="2" customFormat="1" ht="15" customHeight="1" x14ac:dyDescent="0.25">
      <c r="A113" s="9">
        <v>101</v>
      </c>
      <c r="B113" s="9">
        <v>1</v>
      </c>
      <c r="C113" s="15" t="s">
        <v>535</v>
      </c>
      <c r="D113" s="14" t="s">
        <v>314</v>
      </c>
      <c r="E113" s="14" t="s">
        <v>10</v>
      </c>
      <c r="F113" s="14" t="s">
        <v>315</v>
      </c>
      <c r="G113" s="14" t="s">
        <v>316</v>
      </c>
      <c r="H113" s="15" t="s">
        <v>317</v>
      </c>
      <c r="I113" s="15" t="s">
        <v>318</v>
      </c>
      <c r="J113" s="14" t="s">
        <v>319</v>
      </c>
      <c r="K113" s="1">
        <f t="shared" si="64"/>
        <v>7</v>
      </c>
      <c r="L113" s="1">
        <f t="shared" si="61"/>
        <v>2</v>
      </c>
      <c r="M113" s="1">
        <f t="shared" si="57"/>
        <v>9</v>
      </c>
      <c r="N113" s="1">
        <v>10</v>
      </c>
      <c r="O113" s="1"/>
      <c r="P113" s="7">
        <f t="shared" si="46"/>
        <v>-1</v>
      </c>
      <c r="Q113" s="7"/>
      <c r="R113" s="7"/>
      <c r="S113" s="7">
        <f t="shared" si="58"/>
        <v>0</v>
      </c>
      <c r="T113" s="7">
        <v>12</v>
      </c>
      <c r="U113" s="9">
        <v>101</v>
      </c>
      <c r="V113" s="10">
        <v>13.78</v>
      </c>
      <c r="W113" s="10">
        <f t="shared" si="56"/>
        <v>13.78</v>
      </c>
      <c r="X113" s="10">
        <f>Q113*V113</f>
        <v>0</v>
      </c>
      <c r="Y113" s="4" t="s">
        <v>445</v>
      </c>
    </row>
    <row r="114" spans="1:35" x14ac:dyDescent="0.25">
      <c r="A114" s="9">
        <v>102</v>
      </c>
      <c r="B114" s="9">
        <v>1</v>
      </c>
      <c r="C114" s="15" t="s">
        <v>557</v>
      </c>
      <c r="D114" s="14" t="s">
        <v>386</v>
      </c>
      <c r="E114" s="14" t="s">
        <v>10</v>
      </c>
      <c r="F114" s="14" t="s">
        <v>387</v>
      </c>
      <c r="G114" s="14" t="s">
        <v>341</v>
      </c>
      <c r="H114" s="15" t="s">
        <v>388</v>
      </c>
      <c r="I114" s="15" t="s">
        <v>389</v>
      </c>
      <c r="J114" s="14" t="s">
        <v>390</v>
      </c>
      <c r="K114" s="1">
        <f t="shared" si="64"/>
        <v>7</v>
      </c>
      <c r="L114" s="1">
        <f t="shared" si="61"/>
        <v>2</v>
      </c>
      <c r="M114" s="1">
        <f t="shared" si="57"/>
        <v>9</v>
      </c>
      <c r="N114" s="1">
        <v>16</v>
      </c>
      <c r="O114" s="1">
        <v>15</v>
      </c>
      <c r="P114" s="7">
        <f t="shared" si="46"/>
        <v>-22</v>
      </c>
      <c r="S114" s="7">
        <f t="shared" si="58"/>
        <v>0</v>
      </c>
      <c r="T114" s="7">
        <v>40</v>
      </c>
      <c r="U114" s="9">
        <v>102</v>
      </c>
      <c r="V114" s="10">
        <v>1.54</v>
      </c>
      <c r="W114" s="10">
        <f t="shared" si="56"/>
        <v>1.54</v>
      </c>
      <c r="X114" s="10">
        <f>Q114*V114</f>
        <v>0</v>
      </c>
    </row>
    <row r="115" spans="1:35" x14ac:dyDescent="0.25">
      <c r="A115" s="9">
        <v>103</v>
      </c>
      <c r="B115" s="9">
        <v>2</v>
      </c>
      <c r="C115" s="15" t="s">
        <v>563</v>
      </c>
      <c r="D115" s="14" t="s">
        <v>391</v>
      </c>
      <c r="E115" s="14" t="s">
        <v>429</v>
      </c>
      <c r="F115" s="14" t="s">
        <v>392</v>
      </c>
      <c r="G115" s="14" t="s">
        <v>393</v>
      </c>
      <c r="H115" s="15" t="s">
        <v>392</v>
      </c>
      <c r="I115" s="15" t="s">
        <v>394</v>
      </c>
      <c r="J115" s="14" t="s">
        <v>395</v>
      </c>
      <c r="K115" s="1">
        <f t="shared" si="64"/>
        <v>14</v>
      </c>
      <c r="L115" s="1">
        <f t="shared" si="61"/>
        <v>2</v>
      </c>
      <c r="M115" s="1">
        <f t="shared" si="57"/>
        <v>16</v>
      </c>
      <c r="N115" s="1">
        <v>16</v>
      </c>
      <c r="O115" s="1"/>
      <c r="P115" s="7">
        <f t="shared" si="46"/>
        <v>0</v>
      </c>
      <c r="S115" s="7">
        <f t="shared" si="58"/>
        <v>0</v>
      </c>
      <c r="T115" s="7">
        <v>20</v>
      </c>
      <c r="U115" s="9">
        <v>103</v>
      </c>
      <c r="V115" s="10">
        <v>16.09</v>
      </c>
      <c r="W115" s="10">
        <f t="shared" si="56"/>
        <v>32.18</v>
      </c>
      <c r="X115" s="10">
        <f t="shared" ref="X115" si="66">Q115*V115</f>
        <v>0</v>
      </c>
    </row>
    <row r="116" spans="1:35" x14ac:dyDescent="0.25">
      <c r="A116" s="9">
        <v>104</v>
      </c>
      <c r="B116" s="9">
        <v>5</v>
      </c>
      <c r="C116" s="15" t="s">
        <v>541</v>
      </c>
      <c r="D116" s="14" t="s">
        <v>39</v>
      </c>
      <c r="E116" s="14" t="s">
        <v>10</v>
      </c>
      <c r="F116" s="14" t="s">
        <v>34</v>
      </c>
      <c r="G116" s="14" t="s">
        <v>32</v>
      </c>
      <c r="H116" s="6" t="s">
        <v>33</v>
      </c>
      <c r="I116" s="6" t="s">
        <v>679</v>
      </c>
      <c r="J116" s="26" t="s">
        <v>679</v>
      </c>
      <c r="K116" s="1">
        <f t="shared" si="64"/>
        <v>35</v>
      </c>
      <c r="L116" s="1">
        <f t="shared" si="61"/>
        <v>3</v>
      </c>
      <c r="M116" s="1">
        <f t="shared" si="57"/>
        <v>38</v>
      </c>
      <c r="N116" s="1">
        <v>42</v>
      </c>
      <c r="O116" s="1"/>
      <c r="P116" s="7">
        <f t="shared" si="46"/>
        <v>-4</v>
      </c>
      <c r="S116" s="7">
        <f t="shared" si="58"/>
        <v>0</v>
      </c>
      <c r="T116" s="7">
        <v>43</v>
      </c>
      <c r="U116" s="9">
        <v>104</v>
      </c>
      <c r="V116" s="10">
        <v>34.685000000000002</v>
      </c>
      <c r="W116" s="10">
        <f t="shared" si="56"/>
        <v>173.42500000000001</v>
      </c>
      <c r="X116" s="3">
        <f>Q116*V116</f>
        <v>0</v>
      </c>
    </row>
    <row r="117" spans="1:35" x14ac:dyDescent="0.25">
      <c r="A117" s="9" t="s">
        <v>778</v>
      </c>
      <c r="B117" s="9">
        <v>1</v>
      </c>
      <c r="C117" s="15" t="s">
        <v>503</v>
      </c>
      <c r="D117" s="14" t="s">
        <v>399</v>
      </c>
      <c r="E117" s="14" t="s">
        <v>10</v>
      </c>
      <c r="F117" s="14" t="s">
        <v>400</v>
      </c>
      <c r="G117" s="14" t="s">
        <v>401</v>
      </c>
      <c r="H117" s="15" t="s">
        <v>402</v>
      </c>
      <c r="I117" s="15" t="s">
        <v>403</v>
      </c>
      <c r="J117" s="14" t="s">
        <v>404</v>
      </c>
      <c r="K117" s="1">
        <f t="shared" si="64"/>
        <v>7</v>
      </c>
      <c r="L117" s="1">
        <f t="shared" si="61"/>
        <v>2</v>
      </c>
      <c r="M117" s="1">
        <f t="shared" si="57"/>
        <v>9</v>
      </c>
      <c r="N117" s="1">
        <v>0</v>
      </c>
      <c r="O117" s="1">
        <v>3</v>
      </c>
      <c r="P117" s="7">
        <f t="shared" si="46"/>
        <v>6</v>
      </c>
      <c r="Q117" s="7">
        <v>10</v>
      </c>
      <c r="S117" s="7">
        <f t="shared" si="58"/>
        <v>10</v>
      </c>
      <c r="T117" s="7">
        <v>12</v>
      </c>
      <c r="U117" s="9">
        <v>105</v>
      </c>
      <c r="V117" s="10">
        <v>1.5191699999999999</v>
      </c>
      <c r="W117" s="10">
        <f t="shared" si="56"/>
        <v>1.5191699999999999</v>
      </c>
      <c r="X117" s="10" t="e">
        <f>#REF!*V117</f>
        <v>#REF!</v>
      </c>
    </row>
    <row r="118" spans="1:35" x14ac:dyDescent="0.25">
      <c r="A118" s="9" t="s">
        <v>779</v>
      </c>
      <c r="D118" s="14"/>
      <c r="F118" s="14" t="s">
        <v>774</v>
      </c>
      <c r="G118" s="14" t="s">
        <v>776</v>
      </c>
      <c r="H118" s="15" t="s">
        <v>775</v>
      </c>
      <c r="I118" s="15"/>
      <c r="J118" s="14"/>
      <c r="K118" s="1"/>
      <c r="L118" s="1"/>
      <c r="M118" s="1"/>
      <c r="N118" s="1">
        <v>10</v>
      </c>
      <c r="O118" s="1"/>
    </row>
    <row r="119" spans="1:35" x14ac:dyDescent="0.25">
      <c r="D119" s="14"/>
      <c r="H119" s="15"/>
      <c r="I119" s="15"/>
      <c r="J119" s="14"/>
      <c r="K119" s="1"/>
      <c r="L119" s="1"/>
      <c r="M119" s="1"/>
      <c r="N119" s="1"/>
      <c r="O119" s="1"/>
    </row>
    <row r="120" spans="1:35" x14ac:dyDescent="0.25">
      <c r="A120" s="9">
        <v>106</v>
      </c>
      <c r="B120" s="9">
        <v>1</v>
      </c>
      <c r="C120" s="24" t="s">
        <v>606</v>
      </c>
      <c r="D120" s="20" t="s">
        <v>607</v>
      </c>
      <c r="E120" s="15"/>
      <c r="I120" s="6" t="s">
        <v>232</v>
      </c>
      <c r="J120" s="14" t="s">
        <v>157</v>
      </c>
      <c r="K120" s="1">
        <v>0</v>
      </c>
      <c r="L120" s="1"/>
      <c r="M120" s="1"/>
      <c r="N120" s="1"/>
      <c r="O120" s="1"/>
      <c r="U120" s="9">
        <v>106</v>
      </c>
      <c r="W120" s="10">
        <f t="shared" si="56"/>
        <v>0</v>
      </c>
      <c r="X120" s="10">
        <f>Q120*V120</f>
        <v>0</v>
      </c>
    </row>
    <row r="121" spans="1:35" x14ac:dyDescent="0.25">
      <c r="A121" s="9">
        <v>107</v>
      </c>
      <c r="B121" s="9">
        <v>18</v>
      </c>
      <c r="C121" s="24" t="s">
        <v>611</v>
      </c>
      <c r="D121" s="23" t="s">
        <v>612</v>
      </c>
      <c r="I121" s="6" t="s">
        <v>232</v>
      </c>
      <c r="J121" s="26" t="s">
        <v>687</v>
      </c>
      <c r="K121" s="1">
        <v>0</v>
      </c>
      <c r="L121" s="1"/>
      <c r="M121" s="1"/>
      <c r="N121" s="1"/>
      <c r="O121" s="1"/>
      <c r="U121" s="9">
        <v>107</v>
      </c>
      <c r="W121" s="10">
        <f t="shared" si="56"/>
        <v>0</v>
      </c>
      <c r="X121" s="10">
        <f>Q121*V121</f>
        <v>0</v>
      </c>
    </row>
    <row r="122" spans="1:35" x14ac:dyDescent="0.25">
      <c r="A122" s="9">
        <v>108</v>
      </c>
      <c r="B122" s="9">
        <v>2</v>
      </c>
      <c r="C122" s="24" t="s">
        <v>608</v>
      </c>
      <c r="D122" s="21" t="s">
        <v>610</v>
      </c>
      <c r="H122" s="15"/>
      <c r="I122" s="15" t="s">
        <v>232</v>
      </c>
      <c r="J122" s="22" t="s">
        <v>609</v>
      </c>
      <c r="K122" s="1">
        <v>0</v>
      </c>
      <c r="L122" s="1"/>
      <c r="M122" s="1"/>
      <c r="N122" s="1"/>
      <c r="O122" s="1"/>
      <c r="U122" s="9">
        <v>108</v>
      </c>
      <c r="W122" s="10">
        <f t="shared" si="56"/>
        <v>0</v>
      </c>
      <c r="X122" s="10">
        <f>Q122*V122</f>
        <v>0</v>
      </c>
    </row>
    <row r="123" spans="1:35" x14ac:dyDescent="0.25">
      <c r="A123" s="9">
        <v>109</v>
      </c>
      <c r="B123" s="9">
        <v>26</v>
      </c>
      <c r="C123" s="25" t="s">
        <v>670</v>
      </c>
      <c r="D123" s="26" t="s">
        <v>671</v>
      </c>
      <c r="I123" s="6" t="s">
        <v>232</v>
      </c>
      <c r="J123" s="26" t="s">
        <v>684</v>
      </c>
      <c r="K123" s="1">
        <v>0</v>
      </c>
      <c r="L123" s="1"/>
      <c r="M123" s="1"/>
      <c r="N123" s="1"/>
      <c r="O123" s="1"/>
      <c r="U123" s="9">
        <v>109</v>
      </c>
      <c r="W123" s="10">
        <f t="shared" si="56"/>
        <v>0</v>
      </c>
      <c r="X123" s="10">
        <f t="shared" ref="X123" si="67">Q123*V123</f>
        <v>0</v>
      </c>
    </row>
    <row r="124" spans="1:35" x14ac:dyDescent="0.25">
      <c r="A124" s="9">
        <v>110</v>
      </c>
      <c r="B124" s="9">
        <v>17</v>
      </c>
      <c r="C124" s="24" t="s">
        <v>668</v>
      </c>
      <c r="D124" s="14" t="s">
        <v>229</v>
      </c>
      <c r="E124" s="14" t="s">
        <v>10</v>
      </c>
      <c r="F124" s="14" t="s">
        <v>230</v>
      </c>
      <c r="G124" s="14" t="s">
        <v>149</v>
      </c>
      <c r="H124" s="15" t="s">
        <v>231</v>
      </c>
      <c r="I124" s="15" t="s">
        <v>232</v>
      </c>
      <c r="J124" s="14" t="s">
        <v>221</v>
      </c>
      <c r="K124" s="1">
        <v>0</v>
      </c>
      <c r="L124" s="1"/>
      <c r="M124" s="1"/>
      <c r="N124" s="1"/>
      <c r="O124" s="1"/>
      <c r="U124" s="9">
        <v>110</v>
      </c>
      <c r="W124" s="10">
        <f t="shared" si="56"/>
        <v>0</v>
      </c>
      <c r="X124" s="10" t="s">
        <v>426</v>
      </c>
      <c r="AI124" s="11"/>
    </row>
    <row r="125" spans="1:35" x14ac:dyDescent="0.25">
      <c r="A125" s="31">
        <v>111</v>
      </c>
      <c r="B125" s="31">
        <v>10</v>
      </c>
      <c r="C125" s="32" t="s">
        <v>627</v>
      </c>
      <c r="D125" s="33" t="s">
        <v>222</v>
      </c>
      <c r="E125" s="33" t="s">
        <v>10</v>
      </c>
      <c r="F125" s="33" t="s">
        <v>223</v>
      </c>
      <c r="G125" s="33" t="s">
        <v>149</v>
      </c>
      <c r="H125" s="32" t="s">
        <v>224</v>
      </c>
      <c r="I125" s="32" t="s">
        <v>232</v>
      </c>
      <c r="J125" s="33" t="s">
        <v>221</v>
      </c>
      <c r="K125" s="35">
        <v>0</v>
      </c>
      <c r="L125" s="1"/>
      <c r="M125" s="1"/>
      <c r="N125" s="1"/>
      <c r="O125" s="1"/>
      <c r="U125" s="9">
        <v>111</v>
      </c>
      <c r="W125" s="10">
        <f t="shared" si="56"/>
        <v>0</v>
      </c>
      <c r="X125" s="10">
        <f>Q125*V125</f>
        <v>0</v>
      </c>
    </row>
    <row r="126" spans="1:35" x14ac:dyDescent="0.25">
      <c r="A126" s="9">
        <v>111</v>
      </c>
      <c r="B126" s="9">
        <v>20</v>
      </c>
      <c r="C126" s="15" t="s">
        <v>770</v>
      </c>
      <c r="D126" s="14" t="s">
        <v>222</v>
      </c>
      <c r="E126" s="14" t="s">
        <v>10</v>
      </c>
      <c r="F126" s="14" t="s">
        <v>223</v>
      </c>
      <c r="G126" s="14" t="s">
        <v>149</v>
      </c>
      <c r="H126" s="15" t="s">
        <v>224</v>
      </c>
      <c r="I126" s="15" t="s">
        <v>232</v>
      </c>
      <c r="J126" s="14" t="s">
        <v>221</v>
      </c>
      <c r="K126" s="1">
        <v>0</v>
      </c>
      <c r="L126" s="1"/>
      <c r="M126" s="1"/>
      <c r="N126" s="1"/>
      <c r="O126" s="1"/>
    </row>
    <row r="127" spans="1:35" x14ac:dyDescent="0.25">
      <c r="A127" s="9">
        <v>112</v>
      </c>
      <c r="B127" s="9">
        <v>5</v>
      </c>
      <c r="C127" s="15" t="s">
        <v>784</v>
      </c>
      <c r="D127" s="14" t="s">
        <v>242</v>
      </c>
      <c r="E127" s="14" t="s">
        <v>10</v>
      </c>
      <c r="F127" s="14" t="s">
        <v>243</v>
      </c>
      <c r="G127" s="14" t="s">
        <v>243</v>
      </c>
      <c r="H127" s="15" t="s">
        <v>243</v>
      </c>
      <c r="I127" s="15" t="s">
        <v>232</v>
      </c>
      <c r="J127" s="14" t="s">
        <v>221</v>
      </c>
      <c r="K127" s="1">
        <v>0</v>
      </c>
      <c r="L127" s="1"/>
      <c r="M127" s="1"/>
      <c r="N127" s="1"/>
      <c r="O127" s="1"/>
      <c r="U127" s="9">
        <v>112</v>
      </c>
      <c r="W127" s="10">
        <f t="shared" si="56"/>
        <v>0</v>
      </c>
      <c r="X127" s="10">
        <f t="shared" ref="X127" si="68">Q127*V127</f>
        <v>0</v>
      </c>
      <c r="Y127" s="4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25">
      <c r="A128" s="9">
        <v>113</v>
      </c>
      <c r="B128" s="9">
        <v>2</v>
      </c>
      <c r="C128" s="24" t="s">
        <v>594</v>
      </c>
      <c r="D128" s="14" t="s">
        <v>265</v>
      </c>
      <c r="E128" s="14" t="s">
        <v>10</v>
      </c>
      <c r="H128" s="15"/>
      <c r="I128" s="15" t="s">
        <v>232</v>
      </c>
      <c r="J128" s="14" t="s">
        <v>237</v>
      </c>
      <c r="K128" s="1">
        <v>0</v>
      </c>
      <c r="L128" s="1"/>
      <c r="M128" s="1"/>
      <c r="N128" s="1"/>
      <c r="O128" s="1"/>
      <c r="P128" s="27"/>
      <c r="Q128" s="27"/>
      <c r="R128" s="27"/>
      <c r="S128" s="27"/>
      <c r="T128" s="27"/>
      <c r="U128" s="9">
        <v>113</v>
      </c>
      <c r="W128" s="10">
        <f t="shared" si="56"/>
        <v>0</v>
      </c>
      <c r="X128" s="10">
        <f>Q128*V128</f>
        <v>0</v>
      </c>
      <c r="Y128" s="4"/>
    </row>
    <row r="129" spans="1:25" x14ac:dyDescent="0.25">
      <c r="A129" s="9">
        <v>114</v>
      </c>
      <c r="B129" s="9">
        <v>2</v>
      </c>
      <c r="C129" s="24" t="s">
        <v>605</v>
      </c>
      <c r="D129" s="14" t="s">
        <v>280</v>
      </c>
      <c r="E129" s="14" t="s">
        <v>163</v>
      </c>
      <c r="F129" s="14" t="s">
        <v>163</v>
      </c>
      <c r="G129" s="14" t="s">
        <v>163</v>
      </c>
      <c r="H129" s="15" t="s">
        <v>163</v>
      </c>
      <c r="I129" s="15" t="s">
        <v>232</v>
      </c>
      <c r="J129" s="14" t="s">
        <v>281</v>
      </c>
      <c r="K129" s="1">
        <v>0</v>
      </c>
      <c r="L129" s="1"/>
      <c r="M129" s="1"/>
      <c r="N129" s="1"/>
      <c r="O129" s="1"/>
      <c r="U129" s="9">
        <v>114</v>
      </c>
      <c r="W129" s="10">
        <f t="shared" si="56"/>
        <v>0</v>
      </c>
      <c r="X129" s="3">
        <f>Q129*V129</f>
        <v>0</v>
      </c>
      <c r="Y129" s="4"/>
    </row>
    <row r="130" spans="1:25" x14ac:dyDescent="0.25">
      <c r="A130" s="9">
        <v>115</v>
      </c>
      <c r="B130" s="9">
        <v>3</v>
      </c>
      <c r="C130" s="24" t="s">
        <v>603</v>
      </c>
      <c r="D130" s="14" t="s">
        <v>604</v>
      </c>
      <c r="H130" s="15"/>
      <c r="I130" s="15" t="s">
        <v>232</v>
      </c>
      <c r="J130" s="26" t="s">
        <v>681</v>
      </c>
      <c r="K130" s="1">
        <v>0</v>
      </c>
      <c r="L130" s="1"/>
      <c r="M130" s="1"/>
      <c r="N130" s="1"/>
      <c r="O130" s="1"/>
      <c r="U130" s="9">
        <v>115</v>
      </c>
      <c r="W130" s="10">
        <f t="shared" si="56"/>
        <v>0</v>
      </c>
      <c r="X130" s="10">
        <f>Q130*V130</f>
        <v>0</v>
      </c>
    </row>
    <row r="131" spans="1:25" x14ac:dyDescent="0.25">
      <c r="A131" s="9">
        <v>116</v>
      </c>
      <c r="B131" s="9">
        <v>1</v>
      </c>
      <c r="C131" s="24" t="s">
        <v>597</v>
      </c>
      <c r="D131" s="17" t="s">
        <v>599</v>
      </c>
      <c r="I131" s="6" t="s">
        <v>232</v>
      </c>
      <c r="J131" s="26" t="s">
        <v>302</v>
      </c>
      <c r="K131" s="1">
        <v>0</v>
      </c>
      <c r="L131" s="1"/>
      <c r="M131" s="1"/>
      <c r="N131" s="1"/>
      <c r="O131" s="1"/>
      <c r="U131" s="9">
        <v>116</v>
      </c>
      <c r="W131" s="10">
        <f t="shared" si="56"/>
        <v>0</v>
      </c>
      <c r="X131" s="10">
        <f>Q131*V131</f>
        <v>0</v>
      </c>
    </row>
    <row r="132" spans="1:25" x14ac:dyDescent="0.25">
      <c r="A132" s="9">
        <v>117</v>
      </c>
      <c r="B132" s="9">
        <v>1</v>
      </c>
      <c r="C132" s="24" t="s">
        <v>598</v>
      </c>
      <c r="D132" s="18" t="s">
        <v>600</v>
      </c>
      <c r="I132" s="6" t="s">
        <v>232</v>
      </c>
      <c r="J132" s="26" t="s">
        <v>298</v>
      </c>
      <c r="K132" s="1">
        <v>0</v>
      </c>
      <c r="L132" s="1"/>
      <c r="M132" s="1"/>
      <c r="N132" s="1"/>
      <c r="O132" s="1"/>
      <c r="U132" s="9">
        <v>117</v>
      </c>
      <c r="W132" s="10">
        <f t="shared" si="56"/>
        <v>0</v>
      </c>
      <c r="X132" s="10">
        <f>Q132*V132</f>
        <v>0</v>
      </c>
    </row>
    <row r="133" spans="1:25" x14ac:dyDescent="0.25">
      <c r="A133" s="9">
        <v>118</v>
      </c>
      <c r="B133" s="9">
        <v>148</v>
      </c>
      <c r="C133" s="24" t="s">
        <v>601</v>
      </c>
      <c r="D133" s="19" t="s">
        <v>602</v>
      </c>
      <c r="H133" s="15"/>
      <c r="I133" s="15" t="s">
        <v>232</v>
      </c>
      <c r="J133" s="26" t="s">
        <v>680</v>
      </c>
      <c r="K133" s="1">
        <v>0</v>
      </c>
      <c r="L133" s="1"/>
      <c r="M133" s="1"/>
      <c r="N133" s="1"/>
      <c r="O133" s="1"/>
      <c r="U133" s="9">
        <v>118</v>
      </c>
      <c r="W133" s="10">
        <f t="shared" si="56"/>
        <v>0</v>
      </c>
      <c r="X133" s="10">
        <f t="shared" ref="X133" si="69">Q133*V133</f>
        <v>0</v>
      </c>
    </row>
    <row r="134" spans="1:25" x14ac:dyDescent="0.25">
      <c r="A134" s="9">
        <v>119</v>
      </c>
      <c r="B134" s="9">
        <v>8</v>
      </c>
      <c r="C134" s="15" t="s">
        <v>771</v>
      </c>
      <c r="D134" s="14" t="s">
        <v>265</v>
      </c>
      <c r="H134" s="15"/>
      <c r="I134" s="15" t="s">
        <v>232</v>
      </c>
      <c r="J134" s="14" t="s">
        <v>221</v>
      </c>
    </row>
    <row r="135" spans="1:25" x14ac:dyDescent="0.25">
      <c r="B135" s="9">
        <f>SUM(B6:B134)</f>
        <v>2396</v>
      </c>
    </row>
    <row r="136" spans="1:25" x14ac:dyDescent="0.25">
      <c r="W136" s="10">
        <f>SUM(W6:W135)</f>
        <v>1217.49629</v>
      </c>
      <c r="X136" s="10" t="e">
        <f>SUM(X6:X135)</f>
        <v>#REF!</v>
      </c>
    </row>
  </sheetData>
  <sortState ref="A7:S142">
    <sortCondition ref="A7:A142"/>
  </sortState>
  <conditionalFormatting sqref="P6:P75 P77:P119">
    <cfRule type="cellIs" dxfId="31" priority="2" operator="greaterThan">
      <formula>0</formula>
    </cfRule>
  </conditionalFormatting>
  <conditionalFormatting sqref="P76">
    <cfRule type="cellIs" dxfId="0" priority="1" operator="greaterThan">
      <formula>0</formula>
    </cfRule>
  </conditionalFormatting>
  <pageMargins left="0.75" right="0.75" top="1" bottom="1" header="0.5" footer="0.5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opLeftCell="C1" workbookViewId="0">
      <selection activeCell="L8" sqref="L8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24.140625" style="6" customWidth="1"/>
    <col min="9" max="16" width="10.140625" style="9" customWidth="1"/>
    <col min="17" max="18" width="13" style="10" customWidth="1"/>
    <col min="19" max="19" width="11.7109375" style="10" customWidth="1"/>
    <col min="20" max="20" width="11.140625" style="14" customWidth="1"/>
    <col min="21" max="16384" width="9.140625" style="14"/>
  </cols>
  <sheetData>
    <row r="1" spans="1:30" x14ac:dyDescent="0.25">
      <c r="A1" s="9" t="s">
        <v>19</v>
      </c>
      <c r="P1" s="7"/>
    </row>
    <row r="2" spans="1:30" x14ac:dyDescent="0.25">
      <c r="A2" s="9" t="s">
        <v>20</v>
      </c>
      <c r="P2" s="7"/>
    </row>
    <row r="3" spans="1:30" x14ac:dyDescent="0.25">
      <c r="A3" s="9" t="s">
        <v>4</v>
      </c>
      <c r="B3" s="9">
        <v>10</v>
      </c>
      <c r="P3" s="7"/>
    </row>
    <row r="4" spans="1:30" x14ac:dyDescent="0.25">
      <c r="P4" s="7"/>
    </row>
    <row r="5" spans="1:30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9" t="s">
        <v>15</v>
      </c>
      <c r="J5" s="9" t="s">
        <v>701</v>
      </c>
      <c r="K5" s="9" t="s">
        <v>702</v>
      </c>
      <c r="L5" s="9" t="s">
        <v>764</v>
      </c>
      <c r="M5" s="9" t="s">
        <v>704</v>
      </c>
      <c r="N5" s="9" t="s">
        <v>14</v>
      </c>
      <c r="O5" s="9" t="s">
        <v>18</v>
      </c>
      <c r="P5" s="7" t="s">
        <v>703</v>
      </c>
      <c r="Q5" s="10" t="s">
        <v>5</v>
      </c>
      <c r="R5" s="10" t="s">
        <v>763</v>
      </c>
      <c r="S5" s="10" t="s">
        <v>6</v>
      </c>
      <c r="T5" s="14" t="s">
        <v>13</v>
      </c>
    </row>
    <row r="6" spans="1:30" x14ac:dyDescent="0.25">
      <c r="B6" s="9">
        <v>1</v>
      </c>
      <c r="C6" s="13" t="s">
        <v>710</v>
      </c>
      <c r="D6" s="14" t="s">
        <v>428</v>
      </c>
      <c r="H6" s="15" t="s">
        <v>207</v>
      </c>
      <c r="I6" s="1">
        <f>$B$3*B6</f>
        <v>10</v>
      </c>
      <c r="J6" s="1">
        <f>2+ROUNDDOWN(0.05*I6,0)</f>
        <v>2</v>
      </c>
      <c r="K6" s="1">
        <f>I6+J6</f>
        <v>12</v>
      </c>
      <c r="L6" s="1"/>
      <c r="M6" s="1"/>
      <c r="N6" s="1">
        <v>10</v>
      </c>
      <c r="O6" s="1"/>
      <c r="P6" s="7">
        <f>N6-O6</f>
        <v>10</v>
      </c>
      <c r="Q6" s="10">
        <v>172</v>
      </c>
      <c r="R6" s="10">
        <f t="shared" ref="R6:R12" si="0">B6*Q6</f>
        <v>172</v>
      </c>
      <c r="S6" s="3">
        <f t="shared" ref="S6:S12" si="1">N6*Q6</f>
        <v>1720</v>
      </c>
      <c r="T6" s="4" t="s">
        <v>427</v>
      </c>
    </row>
    <row r="7" spans="1:30" x14ac:dyDescent="0.25">
      <c r="B7" s="9">
        <v>1</v>
      </c>
      <c r="C7" s="13" t="s">
        <v>709</v>
      </c>
      <c r="D7" s="14" t="s">
        <v>428</v>
      </c>
      <c r="G7" s="15"/>
      <c r="H7" s="15" t="s">
        <v>208</v>
      </c>
      <c r="I7" s="1">
        <f t="shared" ref="I7:I12" si="2">$B$3*B7</f>
        <v>10</v>
      </c>
      <c r="J7" s="1">
        <f>2+ROUNDDOWN(0.05*I7,0)</f>
        <v>2</v>
      </c>
      <c r="K7" s="1">
        <f>I7+J7</f>
        <v>12</v>
      </c>
      <c r="L7" s="1"/>
      <c r="M7" s="1"/>
      <c r="N7" s="9">
        <v>10</v>
      </c>
      <c r="P7" s="7">
        <f>N7-O7</f>
        <v>10</v>
      </c>
      <c r="Q7" s="10">
        <v>172</v>
      </c>
      <c r="R7" s="10">
        <f t="shared" si="0"/>
        <v>172</v>
      </c>
      <c r="S7" s="10">
        <f t="shared" si="1"/>
        <v>1720</v>
      </c>
      <c r="T7" s="4" t="s">
        <v>427</v>
      </c>
    </row>
    <row r="8" spans="1:30" x14ac:dyDescent="0.25">
      <c r="B8" s="9">
        <v>2</v>
      </c>
      <c r="C8" s="13" t="s">
        <v>708</v>
      </c>
      <c r="G8" s="15"/>
      <c r="H8" s="15" t="s">
        <v>211</v>
      </c>
      <c r="I8" s="1">
        <f t="shared" si="2"/>
        <v>20</v>
      </c>
      <c r="J8" s="1">
        <f>2+ROUNDDOWN(0.05*I8,0)</f>
        <v>3</v>
      </c>
      <c r="K8" s="1">
        <f>I8+J8</f>
        <v>23</v>
      </c>
      <c r="L8" s="1">
        <v>16</v>
      </c>
      <c r="M8" s="1"/>
      <c r="P8" s="7">
        <f>N8-O8</f>
        <v>0</v>
      </c>
      <c r="Q8" s="10">
        <v>21.95</v>
      </c>
      <c r="R8" s="10">
        <f t="shared" si="0"/>
        <v>43.9</v>
      </c>
      <c r="S8" s="10">
        <f t="shared" si="1"/>
        <v>0</v>
      </c>
    </row>
    <row r="9" spans="1:30" x14ac:dyDescent="0.25">
      <c r="B9" s="9">
        <v>1</v>
      </c>
      <c r="C9" s="13" t="s">
        <v>707</v>
      </c>
      <c r="G9" s="15"/>
      <c r="H9" s="15" t="s">
        <v>209</v>
      </c>
      <c r="I9" s="1">
        <f t="shared" si="2"/>
        <v>10</v>
      </c>
      <c r="J9" s="1">
        <f>2+ROUNDDOWN(0.05*I9,0)</f>
        <v>2</v>
      </c>
      <c r="K9" s="1">
        <f>I9+J9</f>
        <v>12</v>
      </c>
      <c r="L9" s="1"/>
      <c r="M9" s="1"/>
      <c r="N9" s="9">
        <v>10</v>
      </c>
      <c r="P9" s="7">
        <f>N9-O9</f>
        <v>10</v>
      </c>
      <c r="Q9" s="10">
        <v>126.63</v>
      </c>
      <c r="R9" s="10">
        <f t="shared" si="0"/>
        <v>126.63</v>
      </c>
      <c r="S9" s="10">
        <f t="shared" si="1"/>
        <v>1266.3</v>
      </c>
    </row>
    <row r="10" spans="1:30" x14ac:dyDescent="0.25">
      <c r="B10" s="9">
        <v>1</v>
      </c>
      <c r="C10" s="13" t="s">
        <v>706</v>
      </c>
      <c r="G10" s="15"/>
      <c r="H10" s="15" t="s">
        <v>210</v>
      </c>
      <c r="I10" s="1">
        <f t="shared" si="2"/>
        <v>10</v>
      </c>
      <c r="J10" s="1">
        <f>2+ROUNDDOWN(0.05*I10,0)</f>
        <v>2</v>
      </c>
      <c r="K10" s="1">
        <f>I10+J10</f>
        <v>12</v>
      </c>
      <c r="L10" s="1"/>
      <c r="M10" s="1"/>
      <c r="N10" s="9">
        <v>10</v>
      </c>
      <c r="P10" s="7">
        <f>N10-O10</f>
        <v>10</v>
      </c>
      <c r="Q10" s="10">
        <v>126.63</v>
      </c>
      <c r="R10" s="10">
        <f t="shared" si="0"/>
        <v>126.63</v>
      </c>
      <c r="S10" s="10">
        <f t="shared" si="1"/>
        <v>1266.3</v>
      </c>
    </row>
    <row r="11" spans="1:30" x14ac:dyDescent="0.25">
      <c r="B11" s="9">
        <v>2</v>
      </c>
      <c r="C11" s="13" t="s">
        <v>280</v>
      </c>
      <c r="D11" s="14" t="s">
        <v>163</v>
      </c>
      <c r="E11" s="14" t="s">
        <v>163</v>
      </c>
      <c r="F11" s="14" t="s">
        <v>163</v>
      </c>
      <c r="G11" s="15" t="s">
        <v>163</v>
      </c>
      <c r="H11" s="15" t="s">
        <v>232</v>
      </c>
      <c r="I11" s="1">
        <f t="shared" si="2"/>
        <v>20</v>
      </c>
      <c r="J11" s="1">
        <f t="shared" ref="J11:J12" si="3">2+ROUNDDOWN(0.05*I11,0)</f>
        <v>3</v>
      </c>
      <c r="K11" s="1">
        <f t="shared" ref="K11:K12" si="4">I11+J11</f>
        <v>23</v>
      </c>
      <c r="L11" s="1"/>
      <c r="M11" s="1"/>
      <c r="P11" s="7">
        <f t="shared" ref="P11:P12" si="5">N11-O11</f>
        <v>0</v>
      </c>
      <c r="Q11" s="10">
        <v>18.043500000000002</v>
      </c>
      <c r="R11" s="10">
        <f t="shared" si="0"/>
        <v>36.087000000000003</v>
      </c>
      <c r="S11" s="3">
        <f t="shared" si="1"/>
        <v>0</v>
      </c>
      <c r="T11" s="4"/>
    </row>
    <row r="12" spans="1:30" x14ac:dyDescent="0.25">
      <c r="B12" s="9">
        <v>1</v>
      </c>
      <c r="C12" s="13" t="s">
        <v>705</v>
      </c>
      <c r="D12" s="14" t="s">
        <v>163</v>
      </c>
      <c r="E12" s="14" t="s">
        <v>163</v>
      </c>
      <c r="F12" s="14" t="s">
        <v>163</v>
      </c>
      <c r="G12" s="15" t="s">
        <v>163</v>
      </c>
      <c r="H12" s="15" t="s">
        <v>232</v>
      </c>
      <c r="I12" s="1">
        <f t="shared" si="2"/>
        <v>10</v>
      </c>
      <c r="J12" s="1">
        <f t="shared" si="3"/>
        <v>2</v>
      </c>
      <c r="K12" s="1">
        <f t="shared" si="4"/>
        <v>12</v>
      </c>
      <c r="L12" s="1"/>
      <c r="M12" s="1"/>
      <c r="P12" s="7">
        <f t="shared" si="5"/>
        <v>0</v>
      </c>
      <c r="Q12" s="10">
        <v>70</v>
      </c>
      <c r="R12" s="10">
        <f t="shared" si="0"/>
        <v>70</v>
      </c>
      <c r="S12" s="3">
        <f t="shared" si="1"/>
        <v>0</v>
      </c>
      <c r="T12" s="4"/>
    </row>
    <row r="14" spans="1:30" ht="30" x14ac:dyDescent="0.25">
      <c r="B14" s="9">
        <v>12</v>
      </c>
      <c r="C14" s="29" t="s">
        <v>718</v>
      </c>
      <c r="D14" s="14" t="s">
        <v>57</v>
      </c>
      <c r="E14" s="14" t="s">
        <v>58</v>
      </c>
      <c r="F14" s="14" t="s">
        <v>59</v>
      </c>
      <c r="G14" s="15" t="s">
        <v>58</v>
      </c>
      <c r="I14" s="1">
        <f>$B$3*B14</f>
        <v>120</v>
      </c>
      <c r="J14" s="1">
        <f>2+ROUNDDOWN(0.05*I14,0)</f>
        <v>8</v>
      </c>
      <c r="K14" s="1">
        <f>I14+J14</f>
        <v>128</v>
      </c>
      <c r="L14" s="1"/>
      <c r="M14" s="1"/>
      <c r="N14" s="1">
        <v>119</v>
      </c>
      <c r="O14" s="1">
        <v>119</v>
      </c>
      <c r="P14" s="7">
        <f>N14-O14</f>
        <v>0</v>
      </c>
      <c r="Q14" s="10">
        <v>0.185</v>
      </c>
      <c r="R14" s="10">
        <f>B14*Q14</f>
        <v>2.2199999999999998</v>
      </c>
      <c r="S14" s="3">
        <f>N14*Q14</f>
        <v>22.015000000000001</v>
      </c>
      <c r="T14" s="4"/>
      <c r="W14" s="9"/>
      <c r="X14" s="9"/>
      <c r="Y14" s="10"/>
      <c r="Z14" s="10"/>
      <c r="AD14" s="8"/>
    </row>
    <row r="16" spans="1:30" ht="30" x14ac:dyDescent="0.25">
      <c r="B16" s="9">
        <v>12</v>
      </c>
      <c r="C16" s="30" t="s">
        <v>716</v>
      </c>
      <c r="D16" s="14" t="s">
        <v>425</v>
      </c>
      <c r="E16" s="14" t="s">
        <v>424</v>
      </c>
      <c r="F16" s="14" t="s">
        <v>425</v>
      </c>
      <c r="G16" s="14" t="s">
        <v>424</v>
      </c>
      <c r="I16" s="1">
        <f>$B$3*B16</f>
        <v>120</v>
      </c>
      <c r="J16" s="1">
        <f>2+ROUNDDOWN(0.05*I16,0)</f>
        <v>8</v>
      </c>
      <c r="K16" s="1">
        <f>I16+J16</f>
        <v>128</v>
      </c>
      <c r="L16" s="1"/>
      <c r="M16" s="1"/>
      <c r="N16" s="9">
        <v>125</v>
      </c>
      <c r="O16" s="9">
        <v>125</v>
      </c>
      <c r="P16" s="7">
        <f>N16-O16</f>
        <v>0</v>
      </c>
      <c r="Q16" s="10">
        <v>0.95</v>
      </c>
      <c r="R16" s="10">
        <f>B16*Q16</f>
        <v>11.399999999999999</v>
      </c>
      <c r="S16" s="10">
        <f>N16*Q16</f>
        <v>118.75</v>
      </c>
    </row>
    <row r="17" spans="2:30" x14ac:dyDescent="0.25">
      <c r="C17" s="30"/>
      <c r="G17" s="14"/>
      <c r="I17" s="1"/>
      <c r="J17" s="1"/>
      <c r="K17" s="1"/>
      <c r="L17" s="1"/>
      <c r="P17" s="7"/>
    </row>
    <row r="18" spans="2:30" ht="30" x14ac:dyDescent="0.25">
      <c r="B18" s="9">
        <v>12</v>
      </c>
      <c r="C18" s="29" t="s">
        <v>715</v>
      </c>
      <c r="D18" s="14" t="s">
        <v>10</v>
      </c>
      <c r="E18" s="14" t="s">
        <v>43</v>
      </c>
      <c r="F18" s="14" t="s">
        <v>42</v>
      </c>
      <c r="G18" s="6" t="s">
        <v>44</v>
      </c>
      <c r="H18" s="6" t="s">
        <v>724</v>
      </c>
      <c r="I18" s="1">
        <f t="shared" ref="I18:I23" si="6">$B$3*B18</f>
        <v>120</v>
      </c>
      <c r="J18" s="1">
        <f>2+ROUNDDOWN(0.05*I18,0)</f>
        <v>8</v>
      </c>
      <c r="K18" s="1">
        <f>I18+J18</f>
        <v>128</v>
      </c>
      <c r="L18" s="1"/>
      <c r="M18" s="1"/>
      <c r="N18" s="9">
        <v>150</v>
      </c>
      <c r="O18" s="9">
        <v>150</v>
      </c>
      <c r="P18" s="7">
        <f>N18-O18</f>
        <v>0</v>
      </c>
      <c r="Q18" s="10">
        <v>1.423</v>
      </c>
      <c r="R18" s="10">
        <f t="shared" ref="R18:R23" si="7">B18*Q18</f>
        <v>17.076000000000001</v>
      </c>
      <c r="S18" s="3">
        <f>N18*Q18</f>
        <v>213.45000000000002</v>
      </c>
      <c r="W18" s="9"/>
      <c r="X18" s="9"/>
      <c r="Y18" s="10"/>
      <c r="Z18" s="10"/>
      <c r="AD18" s="8"/>
    </row>
    <row r="19" spans="2:30" ht="30" x14ac:dyDescent="0.25">
      <c r="B19" s="9">
        <v>6</v>
      </c>
      <c r="C19" s="29" t="s">
        <v>717</v>
      </c>
      <c r="D19" s="14" t="s">
        <v>10</v>
      </c>
      <c r="E19" s="14" t="s">
        <v>54</v>
      </c>
      <c r="F19" s="14" t="s">
        <v>55</v>
      </c>
      <c r="G19" s="6" t="s">
        <v>56</v>
      </c>
      <c r="H19" s="6" t="s">
        <v>725</v>
      </c>
      <c r="I19" s="1">
        <f t="shared" si="6"/>
        <v>60</v>
      </c>
      <c r="J19" s="1">
        <f>2+ROUNDDOWN(0.05*I19,0)</f>
        <v>5</v>
      </c>
      <c r="K19" s="1">
        <f>I19+J19</f>
        <v>65</v>
      </c>
      <c r="L19" s="1"/>
      <c r="M19" s="1"/>
      <c r="N19" s="9">
        <v>100</v>
      </c>
      <c r="O19" s="9">
        <v>100</v>
      </c>
      <c r="P19" s="7">
        <f>N19-O19</f>
        <v>0</v>
      </c>
      <c r="Q19" s="10">
        <v>0.127</v>
      </c>
      <c r="R19" s="10">
        <f t="shared" si="7"/>
        <v>0.76200000000000001</v>
      </c>
      <c r="S19" s="3">
        <f>N19*Q19</f>
        <v>12.7</v>
      </c>
    </row>
    <row r="20" spans="2:30" ht="30" x14ac:dyDescent="0.25">
      <c r="B20" s="9">
        <v>8</v>
      </c>
      <c r="C20" s="29" t="s">
        <v>719</v>
      </c>
      <c r="D20" s="14" t="s">
        <v>10</v>
      </c>
      <c r="E20" s="14" t="s">
        <v>720</v>
      </c>
      <c r="F20" s="14" t="s">
        <v>67</v>
      </c>
      <c r="G20" s="6" t="s">
        <v>721</v>
      </c>
      <c r="H20" s="6" t="s">
        <v>726</v>
      </c>
      <c r="I20" s="1">
        <f t="shared" si="6"/>
        <v>80</v>
      </c>
      <c r="J20" s="1">
        <f>2+ROUNDDOWN(0.05*I20,0)</f>
        <v>6</v>
      </c>
      <c r="K20" s="1">
        <f>I20+J20</f>
        <v>86</v>
      </c>
      <c r="L20" s="1"/>
      <c r="M20" s="1"/>
      <c r="N20" s="1">
        <v>100</v>
      </c>
      <c r="O20" s="1">
        <v>100</v>
      </c>
      <c r="P20" s="7">
        <f>N20-O20</f>
        <v>0</v>
      </c>
      <c r="Q20" s="10">
        <v>0.86860000000000004</v>
      </c>
      <c r="R20" s="10">
        <f t="shared" si="7"/>
        <v>6.9488000000000003</v>
      </c>
      <c r="S20" s="3">
        <f t="shared" ref="S20:S23" si="8">N20*Q20</f>
        <v>86.86</v>
      </c>
    </row>
    <row r="21" spans="2:30" ht="30" x14ac:dyDescent="0.25">
      <c r="B21" s="9">
        <v>8</v>
      </c>
      <c r="C21" s="29" t="s">
        <v>759</v>
      </c>
      <c r="D21" s="14" t="s">
        <v>10</v>
      </c>
      <c r="E21" s="14" t="s">
        <v>760</v>
      </c>
      <c r="F21" s="14" t="s">
        <v>67</v>
      </c>
      <c r="G21" s="6" t="s">
        <v>761</v>
      </c>
      <c r="H21" s="6" t="s">
        <v>762</v>
      </c>
      <c r="I21" s="1">
        <f t="shared" si="6"/>
        <v>80</v>
      </c>
      <c r="J21" s="1">
        <f>2+ROUNDDOWN(0.05*I21,0)</f>
        <v>6</v>
      </c>
      <c r="K21" s="1">
        <f>I21+J21</f>
        <v>86</v>
      </c>
      <c r="L21" s="1"/>
      <c r="M21" s="1"/>
      <c r="N21" s="1">
        <v>100</v>
      </c>
      <c r="O21" s="1">
        <v>0</v>
      </c>
      <c r="P21" s="7">
        <f>N21-O21</f>
        <v>100</v>
      </c>
      <c r="Q21" s="10">
        <v>1.0406</v>
      </c>
      <c r="R21" s="10">
        <f t="shared" si="7"/>
        <v>8.3247999999999998</v>
      </c>
      <c r="S21" s="3">
        <f t="shared" ref="S21" si="9">N21*Q21</f>
        <v>104.06</v>
      </c>
    </row>
    <row r="22" spans="2:30" ht="30" x14ac:dyDescent="0.25">
      <c r="B22" s="9">
        <v>4</v>
      </c>
      <c r="C22" s="29" t="s">
        <v>723</v>
      </c>
      <c r="D22" s="14" t="s">
        <v>10</v>
      </c>
      <c r="E22" s="14" t="s">
        <v>734</v>
      </c>
      <c r="F22" s="14" t="s">
        <v>67</v>
      </c>
      <c r="G22" s="6" t="s">
        <v>735</v>
      </c>
      <c r="H22" s="6" t="s">
        <v>727</v>
      </c>
      <c r="I22" s="1">
        <f t="shared" si="6"/>
        <v>40</v>
      </c>
      <c r="J22" s="1">
        <f t="shared" ref="J22:J23" si="10">2+ROUNDDOWN(0.05*I22,0)</f>
        <v>4</v>
      </c>
      <c r="K22" s="1">
        <f t="shared" ref="K22:K23" si="11">I22+J22</f>
        <v>44</v>
      </c>
      <c r="L22" s="1"/>
      <c r="M22" s="1"/>
      <c r="N22" s="9">
        <v>50</v>
      </c>
      <c r="O22" s="9">
        <v>50</v>
      </c>
      <c r="P22" s="7">
        <f t="shared" ref="P22:P23" si="12">N22-O22</f>
        <v>0</v>
      </c>
      <c r="Q22" s="10">
        <v>0.54879999999999995</v>
      </c>
      <c r="R22" s="10">
        <f t="shared" si="7"/>
        <v>2.1951999999999998</v>
      </c>
      <c r="S22" s="3">
        <f t="shared" si="8"/>
        <v>27.439999999999998</v>
      </c>
      <c r="W22" s="9"/>
      <c r="X22" s="9"/>
      <c r="Y22" s="10"/>
      <c r="Z22" s="10"/>
      <c r="AD22" s="8"/>
    </row>
    <row r="23" spans="2:30" ht="30" x14ac:dyDescent="0.25">
      <c r="B23" s="9">
        <v>6</v>
      </c>
      <c r="C23" s="29" t="s">
        <v>728</v>
      </c>
      <c r="D23" s="14" t="s">
        <v>10</v>
      </c>
      <c r="E23" s="14" t="s">
        <v>736</v>
      </c>
      <c r="F23" s="14" t="s">
        <v>55</v>
      </c>
      <c r="G23" s="6" t="s">
        <v>737</v>
      </c>
      <c r="H23" s="6" t="s">
        <v>729</v>
      </c>
      <c r="I23" s="1">
        <f t="shared" si="6"/>
        <v>60</v>
      </c>
      <c r="J23" s="1">
        <f t="shared" si="10"/>
        <v>5</v>
      </c>
      <c r="K23" s="1">
        <f t="shared" si="11"/>
        <v>65</v>
      </c>
      <c r="L23" s="1"/>
      <c r="M23" s="1"/>
      <c r="N23" s="9">
        <v>100</v>
      </c>
      <c r="O23" s="9">
        <v>100</v>
      </c>
      <c r="P23" s="7">
        <f t="shared" si="12"/>
        <v>0</v>
      </c>
      <c r="Q23" s="10">
        <v>0.16400000000000001</v>
      </c>
      <c r="R23" s="10">
        <f t="shared" si="7"/>
        <v>0.98399999999999999</v>
      </c>
      <c r="S23" s="3">
        <f t="shared" si="8"/>
        <v>16.400000000000002</v>
      </c>
      <c r="W23" s="9"/>
      <c r="X23" s="9"/>
      <c r="Y23" s="10"/>
      <c r="Z23" s="10"/>
      <c r="AD23" s="8"/>
    </row>
    <row r="24" spans="2:30" x14ac:dyDescent="0.25">
      <c r="C24" s="29"/>
      <c r="I24" s="1"/>
      <c r="J24" s="1"/>
      <c r="K24" s="1"/>
      <c r="L24" s="1"/>
      <c r="P24" s="7"/>
      <c r="S24" s="3"/>
      <c r="W24" s="9"/>
      <c r="X24" s="9"/>
      <c r="Y24" s="10"/>
      <c r="Z24" s="10"/>
      <c r="AD24" s="8"/>
    </row>
    <row r="25" spans="2:30" ht="30" x14ac:dyDescent="0.25">
      <c r="B25" s="9">
        <v>12</v>
      </c>
      <c r="C25" s="29" t="s">
        <v>714</v>
      </c>
      <c r="D25" s="14" t="s">
        <v>45</v>
      </c>
      <c r="E25" s="14" t="s">
        <v>48</v>
      </c>
      <c r="I25" s="1">
        <f t="shared" ref="I25:I26" si="13">$B$3*B25</f>
        <v>120</v>
      </c>
      <c r="J25" s="1">
        <f>2+ROUNDDOWN(0.05*I25,0)</f>
        <v>8</v>
      </c>
      <c r="K25" s="1">
        <f>I25+J25</f>
        <v>128</v>
      </c>
      <c r="L25" s="1"/>
      <c r="M25" s="1"/>
      <c r="N25" s="9">
        <v>200</v>
      </c>
      <c r="O25" s="9">
        <v>200</v>
      </c>
      <c r="P25" s="7">
        <f>N25-O25</f>
        <v>0</v>
      </c>
      <c r="Q25" s="10">
        <v>5.45E-2</v>
      </c>
      <c r="R25" s="10">
        <f>B25*Q25</f>
        <v>0.65400000000000003</v>
      </c>
      <c r="S25" s="3">
        <f>N25*Q25</f>
        <v>10.9</v>
      </c>
    </row>
    <row r="26" spans="2:30" ht="60" x14ac:dyDescent="0.25">
      <c r="B26" s="9">
        <v>27</v>
      </c>
      <c r="C26" s="29" t="s">
        <v>713</v>
      </c>
      <c r="D26" s="14" t="s">
        <v>45</v>
      </c>
      <c r="E26" s="14" t="s">
        <v>47</v>
      </c>
      <c r="I26" s="1">
        <f t="shared" si="13"/>
        <v>270</v>
      </c>
      <c r="J26" s="1">
        <f>2+ROUNDDOWN(0.05*I26,0)</f>
        <v>15</v>
      </c>
      <c r="K26" s="1">
        <f>I26+J26</f>
        <v>285</v>
      </c>
      <c r="L26" s="1"/>
      <c r="M26" s="1"/>
      <c r="N26" s="9">
        <v>400</v>
      </c>
      <c r="O26" s="9">
        <v>400</v>
      </c>
      <c r="P26" s="7">
        <f>N26-O26</f>
        <v>0</v>
      </c>
      <c r="Q26" s="10">
        <v>5.6000000000000001E-2</v>
      </c>
      <c r="R26" s="10">
        <f>B26*Q26</f>
        <v>1.512</v>
      </c>
      <c r="S26" s="3">
        <f>N26*Q26</f>
        <v>22.400000000000002</v>
      </c>
    </row>
    <row r="27" spans="2:30" x14ac:dyDescent="0.25">
      <c r="C27" s="29"/>
      <c r="I27" s="1"/>
      <c r="J27" s="1"/>
      <c r="K27" s="1"/>
      <c r="L27" s="1"/>
      <c r="M27" s="15"/>
      <c r="P27" s="7"/>
      <c r="S27" s="3"/>
    </row>
    <row r="28" spans="2:30" ht="30" x14ac:dyDescent="0.25">
      <c r="B28" s="9">
        <v>12</v>
      </c>
      <c r="C28" s="29" t="s">
        <v>711</v>
      </c>
      <c r="D28" s="14" t="s">
        <v>45</v>
      </c>
      <c r="E28" s="14" t="s">
        <v>46</v>
      </c>
      <c r="I28" s="1">
        <f t="shared" ref="I28:I29" si="14">$B$3*B28</f>
        <v>120</v>
      </c>
      <c r="J28" s="1">
        <f>2+ROUNDDOWN(0.05*I28,0)</f>
        <v>8</v>
      </c>
      <c r="K28" s="1">
        <f>I28+J28</f>
        <v>128</v>
      </c>
      <c r="L28" s="1"/>
      <c r="M28" s="1"/>
      <c r="N28" s="9">
        <v>600</v>
      </c>
      <c r="O28" s="9">
        <v>600</v>
      </c>
      <c r="P28" s="7">
        <f>N28-O28</f>
        <v>0</v>
      </c>
      <c r="Q28" s="10">
        <v>1.4E-2</v>
      </c>
      <c r="R28" s="10">
        <f>B28*Q28</f>
        <v>0.16800000000000001</v>
      </c>
      <c r="S28" s="3">
        <f>N28*Q28</f>
        <v>8.4</v>
      </c>
    </row>
    <row r="29" spans="2:30" ht="30" x14ac:dyDescent="0.25">
      <c r="B29" s="9">
        <v>0</v>
      </c>
      <c r="C29" s="29" t="s">
        <v>732</v>
      </c>
      <c r="D29" s="14" t="s">
        <v>45</v>
      </c>
      <c r="E29" s="14" t="s">
        <v>733</v>
      </c>
      <c r="I29" s="1">
        <f t="shared" si="14"/>
        <v>0</v>
      </c>
      <c r="J29" s="1">
        <f>2+ROUNDDOWN(0.05*I29,0)</f>
        <v>2</v>
      </c>
      <c r="K29" s="1">
        <f>I29+J29</f>
        <v>2</v>
      </c>
      <c r="L29" s="1"/>
      <c r="M29" s="1"/>
      <c r="N29" s="9">
        <v>500</v>
      </c>
      <c r="O29" s="9">
        <v>500</v>
      </c>
      <c r="P29" s="7">
        <f>N29-O29</f>
        <v>0</v>
      </c>
      <c r="Q29" s="10">
        <v>1.4E-2</v>
      </c>
      <c r="R29" s="10">
        <f>B29*Q29</f>
        <v>0</v>
      </c>
      <c r="S29" s="3">
        <f>N29*Q29</f>
        <v>7</v>
      </c>
    </row>
    <row r="30" spans="2:30" x14ac:dyDescent="0.25">
      <c r="C30" s="29"/>
      <c r="I30" s="1"/>
      <c r="J30" s="1"/>
      <c r="K30" s="1"/>
      <c r="L30" s="1"/>
      <c r="M30" s="15"/>
      <c r="P30" s="7"/>
      <c r="S30" s="3"/>
    </row>
    <row r="31" spans="2:30" ht="60" x14ac:dyDescent="0.25">
      <c r="B31" s="9">
        <v>27</v>
      </c>
      <c r="C31" s="30" t="s">
        <v>712</v>
      </c>
      <c r="D31" s="14" t="s">
        <v>45</v>
      </c>
      <c r="E31" s="14" t="s">
        <v>730</v>
      </c>
      <c r="I31" s="1">
        <f t="shared" ref="I31:I32" si="15">$B$3*B31</f>
        <v>270</v>
      </c>
      <c r="J31" s="1">
        <f t="shared" ref="J31:J32" si="16">2+ROUNDDOWN(0.05*I31,0)</f>
        <v>15</v>
      </c>
      <c r="K31" s="1">
        <f t="shared" ref="K31:K32" si="17">I31+J31</f>
        <v>285</v>
      </c>
      <c r="L31" s="1"/>
      <c r="M31" s="1"/>
      <c r="N31" s="9">
        <v>350</v>
      </c>
      <c r="O31" s="9">
        <v>350</v>
      </c>
      <c r="P31" s="7">
        <f t="shared" ref="P31:P32" si="18">N31-O31</f>
        <v>0</v>
      </c>
      <c r="R31" s="10">
        <f>B31*Q31</f>
        <v>0</v>
      </c>
    </row>
    <row r="32" spans="2:30" ht="45" x14ac:dyDescent="0.25">
      <c r="B32" s="9">
        <v>28</v>
      </c>
      <c r="C32" s="30" t="s">
        <v>722</v>
      </c>
      <c r="D32" s="14" t="s">
        <v>45</v>
      </c>
      <c r="E32" s="14" t="s">
        <v>731</v>
      </c>
      <c r="I32" s="1">
        <f t="shared" si="15"/>
        <v>280</v>
      </c>
      <c r="J32" s="1">
        <f t="shared" si="16"/>
        <v>16</v>
      </c>
      <c r="K32" s="1">
        <f t="shared" si="17"/>
        <v>296</v>
      </c>
      <c r="L32" s="1"/>
      <c r="M32" s="1"/>
      <c r="N32" s="9">
        <v>500</v>
      </c>
      <c r="O32" s="9">
        <v>500</v>
      </c>
      <c r="P32" s="7">
        <f t="shared" si="18"/>
        <v>0</v>
      </c>
      <c r="R32" s="10">
        <f>B32*Q32</f>
        <v>0</v>
      </c>
    </row>
    <row r="34" spans="2:30" x14ac:dyDescent="0.25">
      <c r="B34" s="9">
        <v>4</v>
      </c>
      <c r="C34" s="29" t="s">
        <v>751</v>
      </c>
      <c r="D34" s="14" t="s">
        <v>752</v>
      </c>
      <c r="E34" s="14">
        <v>12697</v>
      </c>
      <c r="F34" s="14" t="s">
        <v>754</v>
      </c>
      <c r="G34" s="6" t="s">
        <v>753</v>
      </c>
      <c r="I34" s="1">
        <f>$B$3*B34</f>
        <v>40</v>
      </c>
      <c r="J34" s="1">
        <f t="shared" ref="J34" si="19">2+ROUNDDOWN(0.05*I34,0)</f>
        <v>4</v>
      </c>
      <c r="K34" s="1">
        <f t="shared" ref="K34" si="20">I34+J34</f>
        <v>44</v>
      </c>
      <c r="L34" s="1"/>
      <c r="M34" s="1"/>
      <c r="N34" s="9">
        <v>12</v>
      </c>
      <c r="O34" s="9">
        <v>12</v>
      </c>
      <c r="P34" s="7">
        <f t="shared" ref="P34" si="21">N34-O34</f>
        <v>0</v>
      </c>
      <c r="Q34" s="10">
        <v>32.479999999999997</v>
      </c>
      <c r="R34" s="10">
        <f>B34*Q34</f>
        <v>129.91999999999999</v>
      </c>
      <c r="S34" s="3">
        <f t="shared" ref="S34" si="22">N34*Q34</f>
        <v>389.76</v>
      </c>
      <c r="W34" s="9"/>
      <c r="X34" s="9"/>
      <c r="Y34" s="10"/>
      <c r="Z34" s="10"/>
      <c r="AD34" s="8"/>
    </row>
    <row r="36" spans="2:30" x14ac:dyDescent="0.25">
      <c r="B36" s="9">
        <v>7</v>
      </c>
      <c r="C36" s="12" t="s">
        <v>755</v>
      </c>
      <c r="D36" s="14" t="s">
        <v>10</v>
      </c>
      <c r="E36" s="14" t="s">
        <v>756</v>
      </c>
      <c r="F36" s="14" t="s">
        <v>757</v>
      </c>
      <c r="G36" s="6" t="s">
        <v>758</v>
      </c>
      <c r="I36" s="1">
        <f>$B$3*B36</f>
        <v>70</v>
      </c>
      <c r="J36" s="1">
        <f t="shared" ref="J36" si="23">2+ROUNDDOWN(0.05*I36,0)</f>
        <v>5</v>
      </c>
      <c r="K36" s="1">
        <f t="shared" ref="K36" si="24">I36+J36</f>
        <v>75</v>
      </c>
      <c r="L36" s="1"/>
      <c r="M36" s="1"/>
      <c r="N36" s="9">
        <v>100</v>
      </c>
      <c r="O36" s="9">
        <v>0</v>
      </c>
      <c r="P36" s="7">
        <f t="shared" ref="P36" si="25">N36-O36</f>
        <v>100</v>
      </c>
      <c r="Q36" s="10">
        <v>0.42699999999999999</v>
      </c>
      <c r="R36" s="10">
        <f>B36*Q36</f>
        <v>2.9889999999999999</v>
      </c>
      <c r="S36" s="3">
        <f t="shared" ref="S36" si="26">N36*Q36</f>
        <v>42.699999999999996</v>
      </c>
    </row>
    <row r="38" spans="2:30" x14ac:dyDescent="0.25">
      <c r="B38" s="9">
        <v>1</v>
      </c>
      <c r="C38" s="13" t="s">
        <v>296</v>
      </c>
      <c r="D38" s="14" t="s">
        <v>299</v>
      </c>
      <c r="G38" s="15"/>
      <c r="H38" s="15" t="s">
        <v>297</v>
      </c>
      <c r="I38" s="1">
        <f t="shared" ref="I38:I39" si="27">$B$3*B38</f>
        <v>10</v>
      </c>
      <c r="J38" s="1">
        <f t="shared" ref="J38:J39" si="28">2+ROUNDDOWN(0.05*I38,0)</f>
        <v>2</v>
      </c>
      <c r="K38" s="1">
        <f t="shared" ref="K38:K39" si="29">I38+J38</f>
        <v>12</v>
      </c>
      <c r="L38" s="1"/>
      <c r="M38" s="1"/>
      <c r="N38" s="14"/>
      <c r="O38" s="14"/>
      <c r="P38" s="7">
        <f t="shared" ref="P38:P39" si="30">N38-O38</f>
        <v>0</v>
      </c>
      <c r="Q38" s="14"/>
      <c r="R38" s="10">
        <f>B38*Q38</f>
        <v>0</v>
      </c>
    </row>
    <row r="39" spans="2:30" x14ac:dyDescent="0.25">
      <c r="B39" s="9">
        <v>1</v>
      </c>
      <c r="C39" s="13" t="s">
        <v>300</v>
      </c>
      <c r="D39" s="14" t="s">
        <v>299</v>
      </c>
      <c r="G39" s="15"/>
      <c r="H39" s="15" t="s">
        <v>301</v>
      </c>
      <c r="I39" s="1">
        <f t="shared" si="27"/>
        <v>10</v>
      </c>
      <c r="J39" s="1">
        <f t="shared" si="28"/>
        <v>2</v>
      </c>
      <c r="K39" s="1">
        <f t="shared" si="29"/>
        <v>12</v>
      </c>
      <c r="L39" s="1"/>
      <c r="M39" s="1"/>
      <c r="N39" s="1"/>
      <c r="O39" s="1"/>
      <c r="P39" s="7">
        <f t="shared" si="30"/>
        <v>0</v>
      </c>
      <c r="Q39" s="3"/>
      <c r="R39" s="10">
        <f>B39*Q39</f>
        <v>0</v>
      </c>
      <c r="S39" s="10">
        <f>N39*Q39</f>
        <v>0</v>
      </c>
      <c r="T39" s="4"/>
    </row>
    <row r="40" spans="2:30" x14ac:dyDescent="0.25">
      <c r="R40" s="10">
        <f>B40*Q40</f>
        <v>0</v>
      </c>
    </row>
    <row r="43" spans="2:30" x14ac:dyDescent="0.25">
      <c r="R43" s="10">
        <f>SUM(R6:R42)</f>
        <v>932.40079999999989</v>
      </c>
    </row>
  </sheetData>
  <conditionalFormatting sqref="M14 M6:M10 M16 M25:M26 M28 M18:M19 M38:M39">
    <cfRule type="expression" dxfId="30" priority="38">
      <formula>N6&lt;=K6</formula>
    </cfRule>
  </conditionalFormatting>
  <conditionalFormatting sqref="P14 P6:P10 P16:P19 P24:P28 P30 P38:P39">
    <cfRule type="expression" dxfId="29" priority="36">
      <formula>"r6&lt;q6"</formula>
    </cfRule>
  </conditionalFormatting>
  <conditionalFormatting sqref="P14 P6:P10 P16:P19 P24:P28 P30 P38:P39">
    <cfRule type="cellIs" dxfId="28" priority="35" operator="greaterThan">
      <formula>0</formula>
    </cfRule>
  </conditionalFormatting>
  <conditionalFormatting sqref="P11:P12">
    <cfRule type="expression" dxfId="27" priority="25">
      <formula>"r6&lt;q6"</formula>
    </cfRule>
  </conditionalFormatting>
  <conditionalFormatting sqref="P11:P12">
    <cfRule type="cellIs" dxfId="26" priority="24" operator="greaterThan">
      <formula>0</formula>
    </cfRule>
  </conditionalFormatting>
  <conditionalFormatting sqref="M22:M23">
    <cfRule type="expression" dxfId="25" priority="23">
      <formula>N22&lt;=K22</formula>
    </cfRule>
  </conditionalFormatting>
  <conditionalFormatting sqref="P22:P23">
    <cfRule type="expression" dxfId="24" priority="22">
      <formula>"r6&lt;q6"</formula>
    </cfRule>
  </conditionalFormatting>
  <conditionalFormatting sqref="P22:P23">
    <cfRule type="cellIs" dxfId="23" priority="21" operator="greaterThan">
      <formula>0</formula>
    </cfRule>
  </conditionalFormatting>
  <conditionalFormatting sqref="M20">
    <cfRule type="expression" dxfId="22" priority="29">
      <formula>N20&lt;=K20</formula>
    </cfRule>
  </conditionalFormatting>
  <conditionalFormatting sqref="P20">
    <cfRule type="expression" dxfId="21" priority="28">
      <formula>"r6&lt;q6"</formula>
    </cfRule>
  </conditionalFormatting>
  <conditionalFormatting sqref="P20">
    <cfRule type="cellIs" dxfId="20" priority="27" operator="greaterThan">
      <formula>0</formula>
    </cfRule>
  </conditionalFormatting>
  <conditionalFormatting sqref="M11:M12">
    <cfRule type="expression" dxfId="19" priority="26">
      <formula>N11&lt;=K11</formula>
    </cfRule>
  </conditionalFormatting>
  <conditionalFormatting sqref="M31:M32">
    <cfRule type="expression" dxfId="18" priority="20">
      <formula>N31&lt;=K31</formula>
    </cfRule>
  </conditionalFormatting>
  <conditionalFormatting sqref="P31:P32">
    <cfRule type="expression" dxfId="17" priority="19">
      <formula>"r6&lt;q6"</formula>
    </cfRule>
  </conditionalFormatting>
  <conditionalFormatting sqref="P31:P32">
    <cfRule type="cellIs" dxfId="16" priority="18" operator="greaterThan">
      <formula>0</formula>
    </cfRule>
  </conditionalFormatting>
  <conditionalFormatting sqref="M29">
    <cfRule type="expression" dxfId="15" priority="17">
      <formula>N29&lt;=K29</formula>
    </cfRule>
  </conditionalFormatting>
  <conditionalFormatting sqref="P29">
    <cfRule type="expression" dxfId="14" priority="16">
      <formula>"r6&lt;q6"</formula>
    </cfRule>
  </conditionalFormatting>
  <conditionalFormatting sqref="P29">
    <cfRule type="cellIs" dxfId="13" priority="15" operator="greaterThan">
      <formula>0</formula>
    </cfRule>
  </conditionalFormatting>
  <conditionalFormatting sqref="P34">
    <cfRule type="expression" dxfId="12" priority="9">
      <formula>"r6&lt;q6"</formula>
    </cfRule>
  </conditionalFormatting>
  <conditionalFormatting sqref="P34">
    <cfRule type="cellIs" dxfId="11" priority="8" operator="greaterThan">
      <formula>0</formula>
    </cfRule>
  </conditionalFormatting>
  <conditionalFormatting sqref="M34">
    <cfRule type="expression" dxfId="10" priority="7">
      <formula>N34&lt;=K34</formula>
    </cfRule>
  </conditionalFormatting>
  <conditionalFormatting sqref="P36">
    <cfRule type="expression" dxfId="9" priority="6">
      <formula>"r6&lt;q6"</formula>
    </cfRule>
  </conditionalFormatting>
  <conditionalFormatting sqref="P36">
    <cfRule type="cellIs" dxfId="8" priority="5" operator="greaterThan">
      <formula>0</formula>
    </cfRule>
  </conditionalFormatting>
  <conditionalFormatting sqref="M36">
    <cfRule type="expression" dxfId="7" priority="4">
      <formula>N36&lt;=K36</formula>
    </cfRule>
  </conditionalFormatting>
  <conditionalFormatting sqref="M21">
    <cfRule type="expression" dxfId="6" priority="3">
      <formula>N21&lt;=K21</formula>
    </cfRule>
  </conditionalFormatting>
  <conditionalFormatting sqref="P21">
    <cfRule type="expression" dxfId="5" priority="2">
      <formula>"r6&lt;q6"</formula>
    </cfRule>
  </conditionalFormatting>
  <conditionalFormatting sqref="P21">
    <cfRule type="cellIs" dxfId="4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A4" workbookViewId="0">
      <selection activeCell="Q40" sqref="Q40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16" style="6" customWidth="1"/>
    <col min="9" max="9" width="20" style="15" customWidth="1"/>
    <col min="10" max="16" width="10.140625" style="9" customWidth="1"/>
    <col min="17" max="17" width="13" style="10" customWidth="1"/>
    <col min="18" max="18" width="11.7109375" style="10" customWidth="1"/>
    <col min="19" max="19" width="11.140625" style="14" customWidth="1"/>
    <col min="20" max="16384" width="9.140625" style="14"/>
  </cols>
  <sheetData>
    <row r="1" spans="1:19" x14ac:dyDescent="0.25">
      <c r="A1" s="9" t="s">
        <v>19</v>
      </c>
      <c r="P1" s="7"/>
    </row>
    <row r="2" spans="1:19" x14ac:dyDescent="0.25">
      <c r="A2" s="9" t="s">
        <v>20</v>
      </c>
      <c r="P2" s="7"/>
    </row>
    <row r="3" spans="1:19" x14ac:dyDescent="0.25">
      <c r="A3" s="9" t="s">
        <v>4</v>
      </c>
      <c r="B3" s="9">
        <v>10</v>
      </c>
      <c r="P3" s="7"/>
    </row>
    <row r="4" spans="1:19" x14ac:dyDescent="0.25">
      <c r="P4" s="7"/>
    </row>
    <row r="5" spans="1:19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15" t="s">
        <v>17</v>
      </c>
      <c r="J5" s="9" t="s">
        <v>15</v>
      </c>
      <c r="K5" s="9" t="s">
        <v>701</v>
      </c>
      <c r="L5" s="9" t="s">
        <v>702</v>
      </c>
      <c r="M5" s="9" t="s">
        <v>704</v>
      </c>
      <c r="N5" s="9" t="s">
        <v>14</v>
      </c>
      <c r="O5" s="9" t="s">
        <v>18</v>
      </c>
      <c r="P5" s="7" t="s">
        <v>703</v>
      </c>
      <c r="Q5" s="10" t="s">
        <v>5</v>
      </c>
      <c r="R5" s="10" t="s">
        <v>6</v>
      </c>
      <c r="S5" s="14" t="s">
        <v>13</v>
      </c>
    </row>
    <row r="6" spans="1:19" x14ac:dyDescent="0.25">
      <c r="B6" s="9" t="s">
        <v>49</v>
      </c>
      <c r="C6" s="13"/>
      <c r="J6" s="1"/>
      <c r="K6" s="1">
        <f t="shared" ref="K6" si="0">2+ROUNDDOWN(0.05*J6,0)</f>
        <v>2</v>
      </c>
      <c r="L6" s="1">
        <f>J6+K6</f>
        <v>2</v>
      </c>
      <c r="M6" s="1"/>
      <c r="P6" s="7">
        <f>N6-O6</f>
        <v>0</v>
      </c>
      <c r="R6" s="3"/>
    </row>
    <row r="9" spans="1:19" x14ac:dyDescent="0.25">
      <c r="K9" s="1">
        <f t="shared" ref="K9:K34" si="1">2+ROUNDDOWN(0.05*J9,0)</f>
        <v>2</v>
      </c>
      <c r="L9" s="1">
        <f t="shared" ref="L9:L34" si="2">J9+K9</f>
        <v>2</v>
      </c>
      <c r="M9" s="1"/>
      <c r="P9" s="7">
        <f t="shared" ref="P9:P34" si="3">N9-O9</f>
        <v>0</v>
      </c>
    </row>
    <row r="10" spans="1:19" x14ac:dyDescent="0.25">
      <c r="C10" s="13"/>
      <c r="G10" s="15"/>
      <c r="H10" s="15"/>
      <c r="I10" s="14"/>
      <c r="K10" s="1"/>
      <c r="L10" s="1"/>
      <c r="M10" s="1"/>
      <c r="P10" s="7"/>
      <c r="S10" s="4"/>
    </row>
    <row r="14" spans="1:19" x14ac:dyDescent="0.25">
      <c r="C14" s="13"/>
      <c r="J14" s="1"/>
      <c r="K14" s="1"/>
      <c r="L14" s="1"/>
      <c r="M14" s="1"/>
      <c r="N14" s="1"/>
      <c r="P14" s="7"/>
      <c r="R14" s="3"/>
      <c r="S14" s="4"/>
    </row>
    <row r="17" spans="2:29" x14ac:dyDescent="0.25">
      <c r="B17" s="9" t="s">
        <v>418</v>
      </c>
      <c r="C17" s="13" t="s">
        <v>53</v>
      </c>
      <c r="D17" s="14" t="s">
        <v>10</v>
      </c>
      <c r="E17" s="14" t="s">
        <v>51</v>
      </c>
      <c r="F17" s="14" t="s">
        <v>50</v>
      </c>
      <c r="G17" s="6" t="s">
        <v>52</v>
      </c>
      <c r="J17" s="1"/>
      <c r="K17" s="1">
        <f t="shared" si="1"/>
        <v>2</v>
      </c>
      <c r="L17" s="1">
        <f t="shared" si="2"/>
        <v>2</v>
      </c>
      <c r="M17" s="1"/>
      <c r="N17" s="9">
        <v>1</v>
      </c>
      <c r="O17" s="9">
        <v>1</v>
      </c>
      <c r="P17" s="7">
        <f t="shared" si="3"/>
        <v>0</v>
      </c>
      <c r="Q17" s="10">
        <v>39.85</v>
      </c>
      <c r="R17" s="3">
        <f t="shared" ref="R17:R26" si="4">N17*Q17</f>
        <v>39.85</v>
      </c>
    </row>
    <row r="18" spans="2:29" x14ac:dyDescent="0.25">
      <c r="B18" s="9" t="s">
        <v>418</v>
      </c>
      <c r="C18" s="13" t="s">
        <v>68</v>
      </c>
      <c r="D18" s="14" t="s">
        <v>10</v>
      </c>
      <c r="E18" s="14" t="s">
        <v>69</v>
      </c>
      <c r="F18" s="14" t="s">
        <v>70</v>
      </c>
      <c r="G18" s="6" t="s">
        <v>71</v>
      </c>
      <c r="J18" s="1"/>
      <c r="K18" s="1">
        <f t="shared" si="1"/>
        <v>2</v>
      </c>
      <c r="L18" s="1">
        <f t="shared" si="2"/>
        <v>2</v>
      </c>
      <c r="M18" s="1"/>
      <c r="N18" s="1">
        <v>1</v>
      </c>
      <c r="O18" s="1">
        <v>1</v>
      </c>
      <c r="P18" s="7">
        <f t="shared" si="3"/>
        <v>0</v>
      </c>
      <c r="Q18" s="10">
        <v>20</v>
      </c>
      <c r="R18" s="3">
        <f t="shared" si="4"/>
        <v>20</v>
      </c>
      <c r="S18" s="4"/>
    </row>
    <row r="20" spans="2:29" x14ac:dyDescent="0.25">
      <c r="B20" s="9" t="s">
        <v>418</v>
      </c>
      <c r="C20" s="12" t="s">
        <v>462</v>
      </c>
      <c r="D20" s="14" t="s">
        <v>10</v>
      </c>
      <c r="E20" s="14" t="s">
        <v>466</v>
      </c>
      <c r="F20" s="14" t="s">
        <v>179</v>
      </c>
      <c r="G20" s="6" t="s">
        <v>467</v>
      </c>
      <c r="J20" s="1">
        <v>10</v>
      </c>
      <c r="K20" s="1">
        <f t="shared" si="1"/>
        <v>2</v>
      </c>
      <c r="L20" s="1">
        <f t="shared" si="2"/>
        <v>12</v>
      </c>
      <c r="M20" s="1"/>
      <c r="P20" s="7">
        <f t="shared" si="3"/>
        <v>0</v>
      </c>
      <c r="R20" s="10">
        <f t="shared" si="4"/>
        <v>0</v>
      </c>
    </row>
    <row r="21" spans="2:29" x14ac:dyDescent="0.25">
      <c r="B21" s="9" t="s">
        <v>418</v>
      </c>
      <c r="C21" s="12" t="s">
        <v>463</v>
      </c>
      <c r="D21" s="14" t="s">
        <v>10</v>
      </c>
      <c r="E21" s="14" t="s">
        <v>464</v>
      </c>
      <c r="F21" s="14" t="s">
        <v>179</v>
      </c>
      <c r="G21" s="6" t="s">
        <v>465</v>
      </c>
      <c r="J21" s="1">
        <v>10</v>
      </c>
      <c r="K21" s="1">
        <f t="shared" si="1"/>
        <v>2</v>
      </c>
      <c r="L21" s="1">
        <f t="shared" si="2"/>
        <v>12</v>
      </c>
      <c r="M21" s="1"/>
      <c r="P21" s="7">
        <f t="shared" si="3"/>
        <v>0</v>
      </c>
      <c r="R21" s="10">
        <f t="shared" si="4"/>
        <v>0</v>
      </c>
    </row>
    <row r="22" spans="2:29" x14ac:dyDescent="0.25">
      <c r="B22" s="9" t="s">
        <v>418</v>
      </c>
      <c r="C22" s="12" t="s">
        <v>468</v>
      </c>
      <c r="D22" s="14" t="s">
        <v>10</v>
      </c>
      <c r="E22" s="14" t="s">
        <v>469</v>
      </c>
      <c r="F22" s="14" t="s">
        <v>179</v>
      </c>
      <c r="G22" s="6" t="s">
        <v>470</v>
      </c>
      <c r="J22" s="1">
        <v>100</v>
      </c>
      <c r="K22" s="1">
        <f t="shared" si="1"/>
        <v>7</v>
      </c>
      <c r="L22" s="1">
        <f t="shared" si="2"/>
        <v>107</v>
      </c>
      <c r="M22" s="1"/>
      <c r="P22" s="7">
        <f t="shared" si="3"/>
        <v>0</v>
      </c>
      <c r="R22" s="10">
        <f t="shared" si="4"/>
        <v>0</v>
      </c>
    </row>
    <row r="23" spans="2:29" x14ac:dyDescent="0.25">
      <c r="B23" s="9" t="s">
        <v>418</v>
      </c>
      <c r="C23" s="12" t="s">
        <v>478</v>
      </c>
      <c r="D23" s="14" t="s">
        <v>10</v>
      </c>
      <c r="E23" s="14" t="s">
        <v>479</v>
      </c>
      <c r="F23" s="14" t="s">
        <v>480</v>
      </c>
      <c r="G23" s="6" t="s">
        <v>481</v>
      </c>
      <c r="J23" s="1">
        <v>100</v>
      </c>
      <c r="K23" s="1">
        <f t="shared" si="1"/>
        <v>7</v>
      </c>
      <c r="L23" s="1">
        <f t="shared" si="2"/>
        <v>107</v>
      </c>
      <c r="M23" s="1"/>
      <c r="P23" s="7">
        <f t="shared" si="3"/>
        <v>0</v>
      </c>
      <c r="R23" s="10">
        <f t="shared" si="4"/>
        <v>0</v>
      </c>
    </row>
    <row r="24" spans="2:29" x14ac:dyDescent="0.25">
      <c r="B24" s="9" t="s">
        <v>418</v>
      </c>
      <c r="C24" s="12" t="s">
        <v>482</v>
      </c>
      <c r="D24" s="14" t="s">
        <v>10</v>
      </c>
      <c r="E24" s="14" t="s">
        <v>483</v>
      </c>
      <c r="F24" s="14" t="s">
        <v>480</v>
      </c>
      <c r="G24" s="6" t="s">
        <v>484</v>
      </c>
      <c r="J24" s="1">
        <v>100</v>
      </c>
      <c r="K24" s="1">
        <f t="shared" si="1"/>
        <v>7</v>
      </c>
      <c r="L24" s="1">
        <f t="shared" si="2"/>
        <v>107</v>
      </c>
      <c r="M24" s="1"/>
      <c r="P24" s="7">
        <f t="shared" si="3"/>
        <v>0</v>
      </c>
      <c r="R24" s="10">
        <f t="shared" si="4"/>
        <v>0</v>
      </c>
    </row>
    <row r="25" spans="2:29" x14ac:dyDescent="0.25">
      <c r="B25" s="9" t="s">
        <v>418</v>
      </c>
      <c r="C25" s="12" t="s">
        <v>489</v>
      </c>
      <c r="D25" s="14" t="s">
        <v>10</v>
      </c>
      <c r="E25" s="14" t="s">
        <v>485</v>
      </c>
      <c r="F25" s="14" t="s">
        <v>192</v>
      </c>
      <c r="G25" s="6" t="s">
        <v>486</v>
      </c>
      <c r="J25" s="1">
        <v>100</v>
      </c>
      <c r="K25" s="1">
        <f t="shared" si="1"/>
        <v>7</v>
      </c>
      <c r="L25" s="1">
        <f t="shared" si="2"/>
        <v>107</v>
      </c>
      <c r="M25" s="1"/>
      <c r="P25" s="7">
        <f t="shared" si="3"/>
        <v>0</v>
      </c>
      <c r="R25" s="10">
        <f t="shared" si="4"/>
        <v>0</v>
      </c>
    </row>
    <row r="26" spans="2:29" x14ac:dyDescent="0.25">
      <c r="B26" s="9" t="s">
        <v>418</v>
      </c>
      <c r="C26" s="12" t="s">
        <v>490</v>
      </c>
      <c r="D26" s="14" t="s">
        <v>10</v>
      </c>
      <c r="E26" s="14" t="s">
        <v>487</v>
      </c>
      <c r="F26" s="14" t="s">
        <v>3</v>
      </c>
      <c r="G26" s="6" t="s">
        <v>488</v>
      </c>
      <c r="J26" s="1">
        <v>100</v>
      </c>
      <c r="K26" s="1">
        <f t="shared" si="1"/>
        <v>7</v>
      </c>
      <c r="L26" s="1">
        <f t="shared" si="2"/>
        <v>107</v>
      </c>
      <c r="M26" s="1"/>
      <c r="P26" s="7">
        <f t="shared" si="3"/>
        <v>0</v>
      </c>
      <c r="R26" s="10">
        <f t="shared" si="4"/>
        <v>0</v>
      </c>
    </row>
    <row r="27" spans="2:29" x14ac:dyDescent="0.25">
      <c r="K27" s="1">
        <f t="shared" si="1"/>
        <v>2</v>
      </c>
      <c r="L27" s="1">
        <f t="shared" si="2"/>
        <v>2</v>
      </c>
      <c r="M27" s="1"/>
      <c r="P27" s="7">
        <f t="shared" si="3"/>
        <v>0</v>
      </c>
    </row>
    <row r="28" spans="2:29" x14ac:dyDescent="0.25">
      <c r="B28" s="9" t="s">
        <v>405</v>
      </c>
      <c r="K28" s="1">
        <f t="shared" si="1"/>
        <v>2</v>
      </c>
      <c r="L28" s="1">
        <f t="shared" si="2"/>
        <v>2</v>
      </c>
      <c r="M28" s="1"/>
      <c r="P28" s="7">
        <f t="shared" si="3"/>
        <v>0</v>
      </c>
      <c r="R28" s="10">
        <f>N28*Q28</f>
        <v>0</v>
      </c>
    </row>
    <row r="29" spans="2:29" x14ac:dyDescent="0.25">
      <c r="B29" s="9">
        <v>0</v>
      </c>
      <c r="C29" s="13" t="s">
        <v>98</v>
      </c>
      <c r="E29" s="14" t="s">
        <v>94</v>
      </c>
      <c r="F29" s="14" t="s">
        <v>95</v>
      </c>
      <c r="G29" s="6" t="s">
        <v>96</v>
      </c>
      <c r="H29" s="6" t="s">
        <v>97</v>
      </c>
      <c r="I29" s="14" t="s">
        <v>76</v>
      </c>
      <c r="J29" s="1">
        <f>NUM_BOARDS*B29</f>
        <v>0</v>
      </c>
      <c r="K29" s="1">
        <f t="shared" si="1"/>
        <v>2</v>
      </c>
      <c r="L29" s="1">
        <f t="shared" si="2"/>
        <v>2</v>
      </c>
      <c r="M29" s="1"/>
      <c r="N29" s="9">
        <v>500</v>
      </c>
      <c r="O29" s="9">
        <v>500</v>
      </c>
      <c r="P29" s="7">
        <f t="shared" si="3"/>
        <v>0</v>
      </c>
      <c r="Q29" s="10">
        <v>0.78500000000000003</v>
      </c>
      <c r="R29" s="10">
        <f>N29*Q29</f>
        <v>392.5</v>
      </c>
    </row>
    <row r="30" spans="2:29" x14ac:dyDescent="0.25">
      <c r="B30" s="9">
        <v>0</v>
      </c>
      <c r="C30" s="13" t="s">
        <v>184</v>
      </c>
      <c r="D30" s="14" t="s">
        <v>10</v>
      </c>
      <c r="E30" s="14" t="s">
        <v>185</v>
      </c>
      <c r="F30" s="14" t="s">
        <v>186</v>
      </c>
      <c r="G30" s="15" t="s">
        <v>187</v>
      </c>
      <c r="H30" s="15" t="s">
        <v>188</v>
      </c>
      <c r="I30" s="14" t="s">
        <v>189</v>
      </c>
      <c r="J30" s="1">
        <f>NUM_BOARDS*B30</f>
        <v>0</v>
      </c>
      <c r="K30" s="1">
        <f t="shared" si="1"/>
        <v>2</v>
      </c>
      <c r="L30" s="1">
        <f t="shared" si="2"/>
        <v>2</v>
      </c>
      <c r="M30" s="1"/>
      <c r="N30" s="9">
        <v>60</v>
      </c>
      <c r="O30" s="9">
        <v>60</v>
      </c>
      <c r="P30" s="7">
        <f t="shared" si="3"/>
        <v>0</v>
      </c>
      <c r="Q30" s="10">
        <v>0.86</v>
      </c>
      <c r="R30" s="10">
        <f>N30*Q30</f>
        <v>51.6</v>
      </c>
    </row>
    <row r="31" spans="2:29" x14ac:dyDescent="0.25">
      <c r="B31" s="9">
        <v>0</v>
      </c>
      <c r="C31" s="12" t="s">
        <v>64</v>
      </c>
      <c r="D31" s="14" t="s">
        <v>10</v>
      </c>
      <c r="E31" s="14" t="s">
        <v>65</v>
      </c>
      <c r="F31" s="14" t="s">
        <v>67</v>
      </c>
      <c r="G31" s="6" t="s">
        <v>66</v>
      </c>
      <c r="H31" s="15" t="s">
        <v>182</v>
      </c>
      <c r="I31" s="14" t="s">
        <v>183</v>
      </c>
      <c r="J31" s="1">
        <f>NUM_BOARDS*B31</f>
        <v>0</v>
      </c>
      <c r="K31" s="1">
        <f t="shared" si="1"/>
        <v>2</v>
      </c>
      <c r="L31" s="1">
        <f t="shared" si="2"/>
        <v>2</v>
      </c>
      <c r="M31" s="1"/>
      <c r="N31" s="9">
        <v>12</v>
      </c>
      <c r="O31" s="9">
        <v>12</v>
      </c>
      <c r="P31" s="7">
        <f t="shared" si="3"/>
        <v>0</v>
      </c>
      <c r="Q31" s="10">
        <v>0.27900000000000003</v>
      </c>
      <c r="R31" s="10">
        <f>N31*Q31</f>
        <v>3.3480000000000003</v>
      </c>
      <c r="AC31" s="11"/>
    </row>
    <row r="32" spans="2:29" x14ac:dyDescent="0.25">
      <c r="K32" s="1">
        <f t="shared" si="1"/>
        <v>2</v>
      </c>
      <c r="L32" s="1">
        <f t="shared" si="2"/>
        <v>2</v>
      </c>
      <c r="M32" s="1"/>
      <c r="P32" s="7">
        <f t="shared" si="3"/>
        <v>0</v>
      </c>
    </row>
    <row r="33" spans="2:19" x14ac:dyDescent="0.25">
      <c r="B33" s="9">
        <v>1</v>
      </c>
      <c r="C33" s="13" t="s">
        <v>296</v>
      </c>
      <c r="D33" s="14" t="s">
        <v>299</v>
      </c>
      <c r="G33" s="15"/>
      <c r="H33" s="15" t="s">
        <v>297</v>
      </c>
      <c r="I33" s="14" t="s">
        <v>298</v>
      </c>
      <c r="J33" s="1">
        <f>NUM_BOARDS*B33</f>
        <v>7</v>
      </c>
      <c r="K33" s="1">
        <f t="shared" si="1"/>
        <v>2</v>
      </c>
      <c r="L33" s="1">
        <f t="shared" si="2"/>
        <v>9</v>
      </c>
      <c r="M33" s="1"/>
      <c r="N33" s="14"/>
      <c r="O33" s="14"/>
      <c r="P33" s="7">
        <f t="shared" si="3"/>
        <v>0</v>
      </c>
      <c r="Q33" s="14">
        <v>1000</v>
      </c>
    </row>
    <row r="34" spans="2:19" x14ac:dyDescent="0.25">
      <c r="B34" s="9">
        <v>1</v>
      </c>
      <c r="C34" s="13" t="s">
        <v>300</v>
      </c>
      <c r="D34" s="14" t="s">
        <v>299</v>
      </c>
      <c r="G34" s="15"/>
      <c r="H34" s="15" t="s">
        <v>301</v>
      </c>
      <c r="I34" s="14" t="s">
        <v>302</v>
      </c>
      <c r="J34" s="1">
        <f>NUM_BOARDS*B34</f>
        <v>7</v>
      </c>
      <c r="K34" s="1">
        <f t="shared" si="1"/>
        <v>2</v>
      </c>
      <c r="L34" s="1">
        <f t="shared" si="2"/>
        <v>9</v>
      </c>
      <c r="M34" s="1"/>
      <c r="N34" s="1"/>
      <c r="O34" s="1"/>
      <c r="P34" s="7">
        <f t="shared" si="3"/>
        <v>0</v>
      </c>
      <c r="Q34" s="3">
        <v>1000</v>
      </c>
      <c r="R34" s="10">
        <f>N34*Q34</f>
        <v>0</v>
      </c>
      <c r="S34" s="4"/>
    </row>
  </sheetData>
  <conditionalFormatting sqref="M14 M17:M18 M20:M34 M9:M10 M6">
    <cfRule type="expression" dxfId="3" priority="9">
      <formula>N6&lt;=L6</formula>
    </cfRule>
  </conditionalFormatting>
  <conditionalFormatting sqref="P14 P6 P17:P18 P20:P34 P9:P10">
    <cfRule type="expression" dxfId="2" priority="7">
      <formula>"r6&lt;q6"</formula>
    </cfRule>
  </conditionalFormatting>
  <conditionalFormatting sqref="P14 P6 P17:P18 P20:P34 P9:P10">
    <cfRule type="cellIs" dxfId="1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SCHEMATIC PARTS</vt:lpstr>
      <vt:lpstr>OTHER PARTS PER BOARD</vt:lpstr>
      <vt:lpstr>SHARED PARTS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2017-06-28T14:12:45Z</cp:lastPrinted>
  <dcterms:created xsi:type="dcterms:W3CDTF">2015-07-28T15:22:36Z</dcterms:created>
  <dcterms:modified xsi:type="dcterms:W3CDTF">2019-07-23T13:37:25Z</dcterms:modified>
</cp:coreProperties>
</file>