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nan\Documents\MATLAB\PUGA-TRGEP\"/>
    </mc:Choice>
  </mc:AlternateContent>
  <bookViews>
    <workbookView minimized="1" xWindow="-120" yWindow="-120" windowWidth="27876" windowHeight="16440" activeTab="4"/>
  </bookViews>
  <sheets>
    <sheet name="nomenclature" sheetId="7" r:id="rId1"/>
    <sheet name="t" sheetId="14" r:id="rId2"/>
    <sheet name="genunits" sheetId="3" r:id="rId3"/>
    <sheet name="capfactor" sheetId="10" r:id="rId4"/>
    <sheet name="climit" sheetId="18" r:id="rId5"/>
    <sheet name="demandalpha" sheetId="26" r:id="rId6"/>
    <sheet name="demand" sheetId="1" r:id="rId7"/>
    <sheet name="emratestd" sheetId="20" r:id="rId8"/>
    <sheet name="emrate" sheetId="12" r:id="rId9"/>
    <sheet name="existing" sheetId="17" r:id="rId10"/>
    <sheet name="gencoststd" sheetId="21" r:id="rId11"/>
    <sheet name="gencost" sheetId="16" r:id="rId12"/>
    <sheet name="hours" sheetId="11" r:id="rId13"/>
    <sheet name="invcoststd" sheetId="22" r:id="rId14"/>
    <sheet name="invcost" sheetId="8" r:id="rId15"/>
    <sheet name="omcoststd" sheetId="23" r:id="rId16"/>
    <sheet name="omcost" sheetId="9" r:id="rId17"/>
    <sheet name="XMAX" sheetId="15" r:id="rId18"/>
    <sheet name="peakalpha" sheetId="27" r:id="rId19"/>
    <sheet name="peak" sheetId="6" r:id="rId20"/>
    <sheet name="planned" sheetId="19" r:id="rId21"/>
    <sheet name="variables" sheetId="4" r:id="rId22"/>
    <sheet name="technical" sheetId="2" r:id="rId23"/>
  </sheets>
  <definedNames>
    <definedName name="demand" localSheetId="6">demand!$A$1:$B$16</definedName>
    <definedName name="technical_2" localSheetId="22">technical!$A$1:$I$25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6" i="19" l="1"/>
  <c r="S26" i="19"/>
  <c r="T26" i="19"/>
  <c r="U26" i="19"/>
  <c r="V26" i="19"/>
  <c r="W26" i="19"/>
  <c r="X26" i="19"/>
  <c r="Y26" i="19"/>
  <c r="Z26" i="19"/>
  <c r="AA26" i="19"/>
  <c r="Q26" i="19"/>
  <c r="B1" i="27" l="1"/>
  <c r="G17" i="27" s="1"/>
  <c r="F4" i="26"/>
  <c r="G4" i="26"/>
  <c r="H4" i="26"/>
  <c r="F5" i="26"/>
  <c r="G5" i="26"/>
  <c r="H5" i="26"/>
  <c r="F6" i="26"/>
  <c r="G6" i="26"/>
  <c r="H6" i="26"/>
  <c r="F7" i="26"/>
  <c r="G7" i="26"/>
  <c r="H7" i="26"/>
  <c r="F8" i="26"/>
  <c r="G8" i="26"/>
  <c r="H8" i="26"/>
  <c r="F9" i="26"/>
  <c r="G9" i="26"/>
  <c r="H9" i="26"/>
  <c r="F10" i="26"/>
  <c r="G10" i="26"/>
  <c r="H10" i="26"/>
  <c r="F11" i="26"/>
  <c r="G11" i="26"/>
  <c r="H11" i="26"/>
  <c r="F12" i="26"/>
  <c r="G12" i="26"/>
  <c r="H12" i="26"/>
  <c r="F13" i="26"/>
  <c r="G13" i="26"/>
  <c r="H13" i="26"/>
  <c r="F14" i="26"/>
  <c r="G14" i="26"/>
  <c r="H14" i="26"/>
  <c r="F15" i="26"/>
  <c r="G15" i="26"/>
  <c r="H15" i="26"/>
  <c r="F16" i="26"/>
  <c r="G16" i="26"/>
  <c r="H16" i="26"/>
  <c r="F17" i="26"/>
  <c r="G17" i="26"/>
  <c r="H17" i="26"/>
  <c r="F18" i="26"/>
  <c r="G18" i="26"/>
  <c r="H18" i="26"/>
  <c r="F3" i="26"/>
  <c r="G3" i="26"/>
  <c r="H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3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2" i="18"/>
  <c r="C2" i="18" s="1"/>
  <c r="B2" i="18" s="1"/>
  <c r="D3" i="18"/>
  <c r="C3" i="18" s="1"/>
  <c r="B3" i="18" s="1"/>
  <c r="D4" i="18"/>
  <c r="C4" i="18" s="1"/>
  <c r="B4" i="18" s="1"/>
  <c r="D5" i="18"/>
  <c r="C5" i="18" s="1"/>
  <c r="B5" i="18" s="1"/>
  <c r="D6" i="18"/>
  <c r="C6" i="18" s="1"/>
  <c r="D7" i="18"/>
  <c r="C7" i="18" s="1"/>
  <c r="D8" i="18"/>
  <c r="C8" i="18" s="1"/>
  <c r="B8" i="18" s="1"/>
  <c r="D9" i="18"/>
  <c r="C9" i="18" s="1"/>
  <c r="B9" i="18" s="1"/>
  <c r="D10" i="18"/>
  <c r="C10" i="18" s="1"/>
  <c r="B10" i="18" s="1"/>
  <c r="D11" i="18"/>
  <c r="C11" i="18" s="1"/>
  <c r="B11" i="18" s="1"/>
  <c r="D1" i="18"/>
  <c r="C1" i="18" s="1"/>
  <c r="B1" i="18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E5" i="1" s="1"/>
  <c r="B2" i="17"/>
  <c r="B3" i="17" s="1"/>
  <c r="P3" i="8"/>
  <c r="Q3" i="8"/>
  <c r="R3" i="8"/>
  <c r="E3" i="8" s="1"/>
  <c r="S3" i="8"/>
  <c r="T3" i="8"/>
  <c r="U3" i="8"/>
  <c r="V3" i="8"/>
  <c r="I3" i="8" s="1"/>
  <c r="W3" i="8"/>
  <c r="X3" i="8"/>
  <c r="Y3" i="8"/>
  <c r="P4" i="8"/>
  <c r="C4" i="8" s="1"/>
  <c r="Q4" i="8"/>
  <c r="R4" i="8"/>
  <c r="S4" i="8"/>
  <c r="T4" i="8"/>
  <c r="G4" i="8" s="1"/>
  <c r="U4" i="8"/>
  <c r="V4" i="8"/>
  <c r="W4" i="8"/>
  <c r="X4" i="8"/>
  <c r="K4" i="8" s="1"/>
  <c r="Y4" i="8"/>
  <c r="P5" i="8"/>
  <c r="Q5" i="8"/>
  <c r="R5" i="8"/>
  <c r="E5" i="8" s="1"/>
  <c r="S5" i="8"/>
  <c r="T5" i="8"/>
  <c r="U5" i="8"/>
  <c r="V5" i="8"/>
  <c r="I5" i="8" s="1"/>
  <c r="W5" i="8"/>
  <c r="X5" i="8"/>
  <c r="Y5" i="8"/>
  <c r="P6" i="8"/>
  <c r="C6" i="8" s="1"/>
  <c r="Q6" i="8"/>
  <c r="R6" i="8"/>
  <c r="S6" i="8"/>
  <c r="T6" i="8"/>
  <c r="G6" i="8" s="1"/>
  <c r="U6" i="8"/>
  <c r="V6" i="8"/>
  <c r="W6" i="8"/>
  <c r="X6" i="8"/>
  <c r="K6" i="8" s="1"/>
  <c r="Y6" i="8"/>
  <c r="P7" i="8"/>
  <c r="Q7" i="8"/>
  <c r="R7" i="8"/>
  <c r="E7" i="8" s="1"/>
  <c r="S7" i="8"/>
  <c r="T7" i="8"/>
  <c r="U7" i="8"/>
  <c r="V7" i="8"/>
  <c r="I7" i="8" s="1"/>
  <c r="W7" i="8"/>
  <c r="X7" i="8"/>
  <c r="Y7" i="8"/>
  <c r="P8" i="8"/>
  <c r="C8" i="8" s="1"/>
  <c r="Q8" i="8"/>
  <c r="R8" i="8"/>
  <c r="S8" i="8"/>
  <c r="T8" i="8"/>
  <c r="G8" i="8" s="1"/>
  <c r="U8" i="8"/>
  <c r="V8" i="8"/>
  <c r="W8" i="8"/>
  <c r="X8" i="8"/>
  <c r="K8" i="8" s="1"/>
  <c r="Y8" i="8"/>
  <c r="P9" i="8"/>
  <c r="Q9" i="8"/>
  <c r="R9" i="8"/>
  <c r="E9" i="8" s="1"/>
  <c r="S9" i="8"/>
  <c r="T9" i="8"/>
  <c r="U9" i="8"/>
  <c r="V9" i="8"/>
  <c r="I9" i="8" s="1"/>
  <c r="W9" i="8"/>
  <c r="X9" i="8"/>
  <c r="Y9" i="8"/>
  <c r="P10" i="8"/>
  <c r="C10" i="8" s="1"/>
  <c r="Q10" i="8"/>
  <c r="R10" i="8"/>
  <c r="S10" i="8"/>
  <c r="T10" i="8"/>
  <c r="G10" i="8" s="1"/>
  <c r="U10" i="8"/>
  <c r="V10" i="8"/>
  <c r="W10" i="8"/>
  <c r="X10" i="8"/>
  <c r="K10" i="8" s="1"/>
  <c r="Y10" i="8"/>
  <c r="P11" i="8"/>
  <c r="Q11" i="8"/>
  <c r="R11" i="8"/>
  <c r="E11" i="8" s="1"/>
  <c r="S11" i="8"/>
  <c r="T11" i="8"/>
  <c r="U11" i="8"/>
  <c r="V11" i="8"/>
  <c r="I11" i="8" s="1"/>
  <c r="W11" i="8"/>
  <c r="X11" i="8"/>
  <c r="Y11" i="8"/>
  <c r="P12" i="8"/>
  <c r="C12" i="8" s="1"/>
  <c r="Q12" i="8"/>
  <c r="R12" i="8"/>
  <c r="S12" i="8"/>
  <c r="T12" i="8"/>
  <c r="G12" i="8" s="1"/>
  <c r="U12" i="8"/>
  <c r="V12" i="8"/>
  <c r="W12" i="8"/>
  <c r="X12" i="8"/>
  <c r="K12" i="8" s="1"/>
  <c r="Y12" i="8"/>
  <c r="P13" i="8"/>
  <c r="Q13" i="8"/>
  <c r="R13" i="8"/>
  <c r="E13" i="8" s="1"/>
  <c r="S13" i="8"/>
  <c r="T13" i="8"/>
  <c r="U13" i="8"/>
  <c r="V13" i="8"/>
  <c r="I13" i="8" s="1"/>
  <c r="W13" i="8"/>
  <c r="X13" i="8"/>
  <c r="Y13" i="8"/>
  <c r="P14" i="8"/>
  <c r="C14" i="8" s="1"/>
  <c r="Q14" i="8"/>
  <c r="R14" i="8"/>
  <c r="S14" i="8"/>
  <c r="T14" i="8"/>
  <c r="G14" i="8" s="1"/>
  <c r="U14" i="8"/>
  <c r="V14" i="8"/>
  <c r="W14" i="8"/>
  <c r="X14" i="8"/>
  <c r="K14" i="8" s="1"/>
  <c r="Y14" i="8"/>
  <c r="P15" i="8"/>
  <c r="Q15" i="8"/>
  <c r="R15" i="8"/>
  <c r="E15" i="8" s="1"/>
  <c r="S15" i="8"/>
  <c r="T15" i="8"/>
  <c r="U15" i="8"/>
  <c r="V15" i="8"/>
  <c r="I15" i="8" s="1"/>
  <c r="W15" i="8"/>
  <c r="X15" i="8"/>
  <c r="Y15" i="8"/>
  <c r="P16" i="8"/>
  <c r="C16" i="8" s="1"/>
  <c r="Q16" i="8"/>
  <c r="R16" i="8"/>
  <c r="S16" i="8"/>
  <c r="T16" i="8"/>
  <c r="G16" i="8" s="1"/>
  <c r="U16" i="8"/>
  <c r="V16" i="8"/>
  <c r="W16" i="8"/>
  <c r="X16" i="8"/>
  <c r="K16" i="8" s="1"/>
  <c r="Y16" i="8"/>
  <c r="P17" i="8"/>
  <c r="Q17" i="8"/>
  <c r="R17" i="8"/>
  <c r="E17" i="8" s="1"/>
  <c r="S17" i="8"/>
  <c r="T17" i="8"/>
  <c r="U17" i="8"/>
  <c r="V17" i="8"/>
  <c r="I17" i="8" s="1"/>
  <c r="W17" i="8"/>
  <c r="X17" i="8"/>
  <c r="Y17" i="8"/>
  <c r="O4" i="8"/>
  <c r="B4" i="8" s="1"/>
  <c r="O5" i="8"/>
  <c r="O6" i="8"/>
  <c r="O7" i="8"/>
  <c r="O8" i="8"/>
  <c r="B8" i="8" s="1"/>
  <c r="O9" i="8"/>
  <c r="O10" i="8"/>
  <c r="O11" i="8"/>
  <c r="O12" i="8"/>
  <c r="B12" i="8" s="1"/>
  <c r="O13" i="8"/>
  <c r="O14" i="8"/>
  <c r="O15" i="8"/>
  <c r="O16" i="8"/>
  <c r="B16" i="8" s="1"/>
  <c r="O17" i="8"/>
  <c r="O3" i="8"/>
  <c r="B4" i="16"/>
  <c r="D4" i="16"/>
  <c r="F4" i="16"/>
  <c r="G4" i="16"/>
  <c r="H4" i="16"/>
  <c r="I4" i="16"/>
  <c r="J4" i="16"/>
  <c r="K4" i="16"/>
  <c r="L4" i="16"/>
  <c r="B5" i="16"/>
  <c r="D5" i="16"/>
  <c r="F5" i="16"/>
  <c r="G5" i="16"/>
  <c r="H5" i="16"/>
  <c r="I5" i="16"/>
  <c r="J5" i="16"/>
  <c r="K5" i="16"/>
  <c r="L5" i="16"/>
  <c r="B6" i="16"/>
  <c r="D6" i="16"/>
  <c r="F6" i="16"/>
  <c r="G6" i="16"/>
  <c r="H6" i="16"/>
  <c r="I6" i="16"/>
  <c r="J6" i="16"/>
  <c r="K6" i="16"/>
  <c r="L6" i="16"/>
  <c r="B7" i="16"/>
  <c r="D7" i="16"/>
  <c r="F7" i="16"/>
  <c r="G7" i="16"/>
  <c r="H7" i="16"/>
  <c r="I7" i="16"/>
  <c r="J7" i="16"/>
  <c r="K7" i="16"/>
  <c r="L7" i="16"/>
  <c r="B8" i="16"/>
  <c r="D8" i="16"/>
  <c r="F8" i="16"/>
  <c r="G8" i="16"/>
  <c r="H8" i="16"/>
  <c r="I8" i="16"/>
  <c r="J8" i="16"/>
  <c r="K8" i="16"/>
  <c r="L8" i="16"/>
  <c r="B9" i="16"/>
  <c r="D9" i="16"/>
  <c r="F9" i="16"/>
  <c r="G9" i="16"/>
  <c r="H9" i="16"/>
  <c r="I9" i="16"/>
  <c r="J9" i="16"/>
  <c r="K9" i="16"/>
  <c r="L9" i="16"/>
  <c r="B10" i="16"/>
  <c r="D10" i="16"/>
  <c r="F10" i="16"/>
  <c r="G10" i="16"/>
  <c r="H10" i="16"/>
  <c r="I10" i="16"/>
  <c r="J10" i="16"/>
  <c r="K10" i="16"/>
  <c r="L10" i="16"/>
  <c r="B11" i="16"/>
  <c r="D11" i="16"/>
  <c r="F11" i="16"/>
  <c r="G11" i="16"/>
  <c r="H11" i="16"/>
  <c r="I11" i="16"/>
  <c r="J11" i="16"/>
  <c r="K11" i="16"/>
  <c r="L11" i="16"/>
  <c r="B12" i="16"/>
  <c r="D12" i="16"/>
  <c r="F12" i="16"/>
  <c r="G12" i="16"/>
  <c r="H12" i="16"/>
  <c r="I12" i="16"/>
  <c r="J12" i="16"/>
  <c r="K12" i="16"/>
  <c r="L12" i="16"/>
  <c r="B13" i="16"/>
  <c r="D13" i="16"/>
  <c r="F13" i="16"/>
  <c r="G13" i="16"/>
  <c r="H13" i="16"/>
  <c r="I13" i="16"/>
  <c r="J13" i="16"/>
  <c r="K13" i="16"/>
  <c r="L13" i="16"/>
  <c r="B14" i="16"/>
  <c r="D14" i="16"/>
  <c r="F14" i="16"/>
  <c r="G14" i="16"/>
  <c r="H14" i="16"/>
  <c r="I14" i="16"/>
  <c r="J14" i="16"/>
  <c r="K14" i="16"/>
  <c r="L14" i="16"/>
  <c r="B15" i="16"/>
  <c r="D15" i="16"/>
  <c r="F15" i="16"/>
  <c r="G15" i="16"/>
  <c r="H15" i="16"/>
  <c r="I15" i="16"/>
  <c r="J15" i="16"/>
  <c r="K15" i="16"/>
  <c r="L15" i="16"/>
  <c r="B16" i="16"/>
  <c r="D16" i="16"/>
  <c r="F16" i="16"/>
  <c r="G16" i="16"/>
  <c r="H16" i="16"/>
  <c r="I16" i="16"/>
  <c r="J16" i="16"/>
  <c r="K16" i="16"/>
  <c r="L16" i="16"/>
  <c r="B17" i="16"/>
  <c r="D17" i="16"/>
  <c r="F17" i="16"/>
  <c r="G17" i="16"/>
  <c r="H17" i="16"/>
  <c r="I17" i="16"/>
  <c r="J17" i="16"/>
  <c r="K17" i="16"/>
  <c r="L17" i="16"/>
  <c r="D3" i="16"/>
  <c r="F3" i="16"/>
  <c r="G3" i="16"/>
  <c r="H3" i="16"/>
  <c r="I3" i="16"/>
  <c r="J3" i="16"/>
  <c r="K3" i="16"/>
  <c r="L3" i="16"/>
  <c r="B3" i="16"/>
  <c r="O4" i="9"/>
  <c r="P4" i="9"/>
  <c r="C4" i="9" s="1"/>
  <c r="Q4" i="9"/>
  <c r="D4" i="9" s="1"/>
  <c r="R4" i="9"/>
  <c r="S4" i="9"/>
  <c r="T4" i="9"/>
  <c r="G4" i="9" s="1"/>
  <c r="U4" i="9"/>
  <c r="H4" i="9" s="1"/>
  <c r="V4" i="9"/>
  <c r="W4" i="9"/>
  <c r="X4" i="9"/>
  <c r="K4" i="9" s="1"/>
  <c r="Y4" i="9"/>
  <c r="L4" i="9" s="1"/>
  <c r="O5" i="9"/>
  <c r="P5" i="9"/>
  <c r="Q5" i="9"/>
  <c r="R5" i="9"/>
  <c r="S5" i="9"/>
  <c r="T5" i="9"/>
  <c r="U5" i="9"/>
  <c r="V5" i="9"/>
  <c r="W5" i="9"/>
  <c r="X5" i="9"/>
  <c r="Y5" i="9"/>
  <c r="O6" i="9"/>
  <c r="P6" i="9"/>
  <c r="Q6" i="9"/>
  <c r="D6" i="9" s="1"/>
  <c r="R6" i="9"/>
  <c r="E6" i="9" s="1"/>
  <c r="S6" i="9"/>
  <c r="T6" i="9"/>
  <c r="U6" i="9"/>
  <c r="H6" i="9" s="1"/>
  <c r="V6" i="9"/>
  <c r="I6" i="9" s="1"/>
  <c r="W6" i="9"/>
  <c r="X6" i="9"/>
  <c r="Y6" i="9"/>
  <c r="L6" i="9" s="1"/>
  <c r="O7" i="9"/>
  <c r="P7" i="9"/>
  <c r="Q7" i="9"/>
  <c r="R7" i="9"/>
  <c r="S7" i="9"/>
  <c r="F7" i="9" s="1"/>
  <c r="T7" i="9"/>
  <c r="U7" i="9"/>
  <c r="V7" i="9"/>
  <c r="W7" i="9"/>
  <c r="J7" i="9" s="1"/>
  <c r="X7" i="9"/>
  <c r="Y7" i="9"/>
  <c r="O8" i="9"/>
  <c r="P8" i="9"/>
  <c r="C8" i="9" s="1"/>
  <c r="Q8" i="9"/>
  <c r="D8" i="9" s="1"/>
  <c r="R8" i="9"/>
  <c r="S8" i="9"/>
  <c r="T8" i="9"/>
  <c r="G8" i="9" s="1"/>
  <c r="U8" i="9"/>
  <c r="H8" i="9" s="1"/>
  <c r="V8" i="9"/>
  <c r="W8" i="9"/>
  <c r="X8" i="9"/>
  <c r="K8" i="9" s="1"/>
  <c r="Y8" i="9"/>
  <c r="L8" i="9" s="1"/>
  <c r="O9" i="9"/>
  <c r="P9" i="9"/>
  <c r="Q9" i="9"/>
  <c r="R9" i="9"/>
  <c r="S9" i="9"/>
  <c r="T9" i="9"/>
  <c r="U9" i="9"/>
  <c r="V9" i="9"/>
  <c r="W9" i="9"/>
  <c r="X9" i="9"/>
  <c r="Y9" i="9"/>
  <c r="O10" i="9"/>
  <c r="P10" i="9"/>
  <c r="Q10" i="9"/>
  <c r="D10" i="9" s="1"/>
  <c r="R10" i="9"/>
  <c r="E10" i="9" s="1"/>
  <c r="S10" i="9"/>
  <c r="T10" i="9"/>
  <c r="U10" i="9"/>
  <c r="H10" i="9" s="1"/>
  <c r="V10" i="9"/>
  <c r="I10" i="9" s="1"/>
  <c r="W10" i="9"/>
  <c r="X10" i="9"/>
  <c r="Y10" i="9"/>
  <c r="L10" i="9" s="1"/>
  <c r="O11" i="9"/>
  <c r="P11" i="9"/>
  <c r="Q11" i="9"/>
  <c r="R11" i="9"/>
  <c r="S11" i="9"/>
  <c r="F11" i="9" s="1"/>
  <c r="T11" i="9"/>
  <c r="U11" i="9"/>
  <c r="V11" i="9"/>
  <c r="W11" i="9"/>
  <c r="J11" i="9" s="1"/>
  <c r="X11" i="9"/>
  <c r="Y11" i="9"/>
  <c r="O12" i="9"/>
  <c r="P12" i="9"/>
  <c r="C12" i="9" s="1"/>
  <c r="Q12" i="9"/>
  <c r="D12" i="9" s="1"/>
  <c r="R12" i="9"/>
  <c r="S12" i="9"/>
  <c r="T12" i="9"/>
  <c r="G12" i="9" s="1"/>
  <c r="U12" i="9"/>
  <c r="H12" i="9" s="1"/>
  <c r="V12" i="9"/>
  <c r="W12" i="9"/>
  <c r="X12" i="9"/>
  <c r="K12" i="9" s="1"/>
  <c r="Y12" i="9"/>
  <c r="L12" i="9" s="1"/>
  <c r="O13" i="9"/>
  <c r="P13" i="9"/>
  <c r="Q13" i="9"/>
  <c r="R13" i="9"/>
  <c r="S13" i="9"/>
  <c r="T13" i="9"/>
  <c r="U13" i="9"/>
  <c r="V13" i="9"/>
  <c r="W13" i="9"/>
  <c r="X13" i="9"/>
  <c r="Y13" i="9"/>
  <c r="O14" i="9"/>
  <c r="P14" i="9"/>
  <c r="Q14" i="9"/>
  <c r="D14" i="9" s="1"/>
  <c r="R14" i="9"/>
  <c r="E14" i="9" s="1"/>
  <c r="S14" i="9"/>
  <c r="T14" i="9"/>
  <c r="U14" i="9"/>
  <c r="H14" i="9" s="1"/>
  <c r="V14" i="9"/>
  <c r="I14" i="9" s="1"/>
  <c r="W14" i="9"/>
  <c r="X14" i="9"/>
  <c r="Y14" i="9"/>
  <c r="L14" i="9" s="1"/>
  <c r="O15" i="9"/>
  <c r="P15" i="9"/>
  <c r="Q15" i="9"/>
  <c r="R15" i="9"/>
  <c r="S15" i="9"/>
  <c r="F15" i="9" s="1"/>
  <c r="T15" i="9"/>
  <c r="U15" i="9"/>
  <c r="V15" i="9"/>
  <c r="W15" i="9"/>
  <c r="J15" i="9" s="1"/>
  <c r="X15" i="9"/>
  <c r="Y15" i="9"/>
  <c r="O16" i="9"/>
  <c r="P16" i="9"/>
  <c r="C16" i="9" s="1"/>
  <c r="Q16" i="9"/>
  <c r="D16" i="9" s="1"/>
  <c r="R16" i="9"/>
  <c r="S16" i="9"/>
  <c r="T16" i="9"/>
  <c r="G16" i="9" s="1"/>
  <c r="U16" i="9"/>
  <c r="H16" i="9" s="1"/>
  <c r="V16" i="9"/>
  <c r="W16" i="9"/>
  <c r="X16" i="9"/>
  <c r="K16" i="9" s="1"/>
  <c r="Y16" i="9"/>
  <c r="L16" i="9" s="1"/>
  <c r="O17" i="9"/>
  <c r="P17" i="9"/>
  <c r="Q17" i="9"/>
  <c r="R17" i="9"/>
  <c r="S17" i="9"/>
  <c r="T17" i="9"/>
  <c r="U17" i="9"/>
  <c r="V17" i="9"/>
  <c r="W17" i="9"/>
  <c r="X17" i="9"/>
  <c r="Y17" i="9"/>
  <c r="P3" i="9"/>
  <c r="C3" i="9" s="1"/>
  <c r="Q3" i="9"/>
  <c r="D3" i="9" s="1"/>
  <c r="R3" i="9"/>
  <c r="E3" i="9" s="1"/>
  <c r="S3" i="9"/>
  <c r="F3" i="9" s="1"/>
  <c r="T3" i="9"/>
  <c r="G3" i="9" s="1"/>
  <c r="U3" i="9"/>
  <c r="H3" i="9" s="1"/>
  <c r="V3" i="9"/>
  <c r="I3" i="9" s="1"/>
  <c r="W3" i="9"/>
  <c r="J3" i="9" s="1"/>
  <c r="X3" i="9"/>
  <c r="K3" i="9" s="1"/>
  <c r="Y3" i="9"/>
  <c r="L3" i="9" s="1"/>
  <c r="O3" i="9"/>
  <c r="B3" i="9" s="1"/>
  <c r="C2" i="16"/>
  <c r="C10" i="16" s="1"/>
  <c r="E2" i="16"/>
  <c r="E4" i="16" s="1"/>
  <c r="C2" i="9"/>
  <c r="D2" i="9"/>
  <c r="E2" i="9"/>
  <c r="F2" i="9"/>
  <c r="G2" i="9"/>
  <c r="H2" i="9"/>
  <c r="I2" i="9"/>
  <c r="J2" i="9"/>
  <c r="K2" i="9"/>
  <c r="L2" i="9"/>
  <c r="B2" i="9"/>
  <c r="C2" i="8"/>
  <c r="D2" i="8"/>
  <c r="E2" i="8"/>
  <c r="F2" i="8"/>
  <c r="G2" i="8"/>
  <c r="H2" i="8"/>
  <c r="I2" i="8"/>
  <c r="J2" i="8"/>
  <c r="K2" i="8"/>
  <c r="L2" i="8"/>
  <c r="C3" i="8"/>
  <c r="D3" i="8"/>
  <c r="F3" i="8"/>
  <c r="G3" i="8"/>
  <c r="H3" i="8"/>
  <c r="J3" i="8"/>
  <c r="K3" i="8"/>
  <c r="L3" i="8"/>
  <c r="D4" i="8"/>
  <c r="E4" i="8"/>
  <c r="F4" i="8"/>
  <c r="H4" i="8"/>
  <c r="I4" i="8"/>
  <c r="J4" i="8"/>
  <c r="L4" i="8"/>
  <c r="C5" i="8"/>
  <c r="D5" i="8"/>
  <c r="F5" i="8"/>
  <c r="G5" i="8"/>
  <c r="H5" i="8"/>
  <c r="J5" i="8"/>
  <c r="K5" i="8"/>
  <c r="L5" i="8"/>
  <c r="D6" i="8"/>
  <c r="E6" i="8"/>
  <c r="F6" i="8"/>
  <c r="H6" i="8"/>
  <c r="I6" i="8"/>
  <c r="J6" i="8"/>
  <c r="L6" i="8"/>
  <c r="C7" i="8"/>
  <c r="D7" i="8"/>
  <c r="F7" i="8"/>
  <c r="G7" i="8"/>
  <c r="H7" i="8"/>
  <c r="J7" i="8"/>
  <c r="K7" i="8"/>
  <c r="L7" i="8"/>
  <c r="D8" i="8"/>
  <c r="E8" i="8"/>
  <c r="F8" i="8"/>
  <c r="H8" i="8"/>
  <c r="I8" i="8"/>
  <c r="J8" i="8"/>
  <c r="L8" i="8"/>
  <c r="C9" i="8"/>
  <c r="D9" i="8"/>
  <c r="F9" i="8"/>
  <c r="G9" i="8"/>
  <c r="H9" i="8"/>
  <c r="J9" i="8"/>
  <c r="K9" i="8"/>
  <c r="L9" i="8"/>
  <c r="D10" i="8"/>
  <c r="E10" i="8"/>
  <c r="F10" i="8"/>
  <c r="H10" i="8"/>
  <c r="I10" i="8"/>
  <c r="J10" i="8"/>
  <c r="L10" i="8"/>
  <c r="C11" i="8"/>
  <c r="D11" i="8"/>
  <c r="F11" i="8"/>
  <c r="G11" i="8"/>
  <c r="H11" i="8"/>
  <c r="J11" i="8"/>
  <c r="K11" i="8"/>
  <c r="L11" i="8"/>
  <c r="D12" i="8"/>
  <c r="E12" i="8"/>
  <c r="F12" i="8"/>
  <c r="H12" i="8"/>
  <c r="I12" i="8"/>
  <c r="J12" i="8"/>
  <c r="L12" i="8"/>
  <c r="C13" i="8"/>
  <c r="D13" i="8"/>
  <c r="F13" i="8"/>
  <c r="G13" i="8"/>
  <c r="H13" i="8"/>
  <c r="J13" i="8"/>
  <c r="K13" i="8"/>
  <c r="L13" i="8"/>
  <c r="D14" i="8"/>
  <c r="E14" i="8"/>
  <c r="F14" i="8"/>
  <c r="H14" i="8"/>
  <c r="I14" i="8"/>
  <c r="J14" i="8"/>
  <c r="L14" i="8"/>
  <c r="C15" i="8"/>
  <c r="D15" i="8"/>
  <c r="F15" i="8"/>
  <c r="G15" i="8"/>
  <c r="H15" i="8"/>
  <c r="J15" i="8"/>
  <c r="K15" i="8"/>
  <c r="L15" i="8"/>
  <c r="D16" i="8"/>
  <c r="E16" i="8"/>
  <c r="F16" i="8"/>
  <c r="H16" i="8"/>
  <c r="I16" i="8"/>
  <c r="J16" i="8"/>
  <c r="L16" i="8"/>
  <c r="C17" i="8"/>
  <c r="D17" i="8"/>
  <c r="F17" i="8"/>
  <c r="G17" i="8"/>
  <c r="H17" i="8"/>
  <c r="J17" i="8"/>
  <c r="K17" i="8"/>
  <c r="L17" i="8"/>
  <c r="B5" i="8"/>
  <c r="B6" i="8"/>
  <c r="B7" i="8"/>
  <c r="B9" i="8"/>
  <c r="B10" i="8"/>
  <c r="B11" i="8"/>
  <c r="B13" i="8"/>
  <c r="B14" i="8"/>
  <c r="B15" i="8"/>
  <c r="B17" i="8"/>
  <c r="B2" i="8"/>
  <c r="C2" i="10"/>
  <c r="D2" i="10"/>
  <c r="E2" i="10"/>
  <c r="F2" i="10"/>
  <c r="G2" i="10"/>
  <c r="H2" i="10"/>
  <c r="I2" i="10"/>
  <c r="J2" i="10"/>
  <c r="K2" i="10"/>
  <c r="L2" i="10"/>
  <c r="C3" i="10"/>
  <c r="D3" i="10"/>
  <c r="E3" i="10"/>
  <c r="F3" i="10"/>
  <c r="G3" i="10"/>
  <c r="H3" i="10"/>
  <c r="I3" i="10"/>
  <c r="J3" i="10"/>
  <c r="K3" i="10"/>
  <c r="L3" i="10"/>
  <c r="C4" i="10"/>
  <c r="D4" i="10"/>
  <c r="E4" i="10"/>
  <c r="F4" i="10"/>
  <c r="G4" i="10"/>
  <c r="H4" i="10"/>
  <c r="I4" i="10"/>
  <c r="J4" i="10"/>
  <c r="K4" i="10"/>
  <c r="L4" i="10"/>
  <c r="C5" i="10"/>
  <c r="D5" i="10"/>
  <c r="E5" i="10"/>
  <c r="F5" i="10"/>
  <c r="G5" i="10"/>
  <c r="H5" i="10"/>
  <c r="I5" i="10"/>
  <c r="J5" i="10"/>
  <c r="K5" i="10"/>
  <c r="L5" i="10"/>
  <c r="C6" i="10"/>
  <c r="D6" i="10"/>
  <c r="E6" i="10"/>
  <c r="F6" i="10"/>
  <c r="G6" i="10"/>
  <c r="H6" i="10"/>
  <c r="I6" i="10"/>
  <c r="J6" i="10"/>
  <c r="K6" i="10"/>
  <c r="L6" i="10"/>
  <c r="C7" i="10"/>
  <c r="D7" i="10"/>
  <c r="E7" i="10"/>
  <c r="F7" i="10"/>
  <c r="G7" i="10"/>
  <c r="H7" i="10"/>
  <c r="I7" i="10"/>
  <c r="J7" i="10"/>
  <c r="K7" i="10"/>
  <c r="L7" i="10"/>
  <c r="C8" i="10"/>
  <c r="D8" i="10"/>
  <c r="E8" i="10"/>
  <c r="F8" i="10"/>
  <c r="G8" i="10"/>
  <c r="H8" i="10"/>
  <c r="I8" i="10"/>
  <c r="J8" i="10"/>
  <c r="K8" i="10"/>
  <c r="L8" i="10"/>
  <c r="C9" i="10"/>
  <c r="D9" i="10"/>
  <c r="E9" i="10"/>
  <c r="F9" i="10"/>
  <c r="G9" i="10"/>
  <c r="H9" i="10"/>
  <c r="I9" i="10"/>
  <c r="J9" i="10"/>
  <c r="K9" i="10"/>
  <c r="L9" i="10"/>
  <c r="C10" i="10"/>
  <c r="D10" i="10"/>
  <c r="E10" i="10"/>
  <c r="F10" i="10"/>
  <c r="G10" i="10"/>
  <c r="H10" i="10"/>
  <c r="I10" i="10"/>
  <c r="J10" i="10"/>
  <c r="K10" i="10"/>
  <c r="L10" i="10"/>
  <c r="C11" i="10"/>
  <c r="D11" i="10"/>
  <c r="E11" i="10"/>
  <c r="F11" i="10"/>
  <c r="G11" i="10"/>
  <c r="H11" i="10"/>
  <c r="I11" i="10"/>
  <c r="J11" i="10"/>
  <c r="K11" i="10"/>
  <c r="L11" i="10"/>
  <c r="C12" i="10"/>
  <c r="D12" i="10"/>
  <c r="E12" i="10"/>
  <c r="F12" i="10"/>
  <c r="G12" i="10"/>
  <c r="H12" i="10"/>
  <c r="I12" i="10"/>
  <c r="J12" i="10"/>
  <c r="K12" i="10"/>
  <c r="L12" i="10"/>
  <c r="C13" i="10"/>
  <c r="D13" i="10"/>
  <c r="E13" i="10"/>
  <c r="F13" i="10"/>
  <c r="G13" i="10"/>
  <c r="H13" i="10"/>
  <c r="I13" i="10"/>
  <c r="J13" i="10"/>
  <c r="K13" i="10"/>
  <c r="L13" i="10"/>
  <c r="C14" i="10"/>
  <c r="D14" i="10"/>
  <c r="E14" i="10"/>
  <c r="F14" i="10"/>
  <c r="G14" i="10"/>
  <c r="H14" i="10"/>
  <c r="I14" i="10"/>
  <c r="J14" i="10"/>
  <c r="K14" i="10"/>
  <c r="L14" i="10"/>
  <c r="C15" i="10"/>
  <c r="D15" i="10"/>
  <c r="E15" i="10"/>
  <c r="F15" i="10"/>
  <c r="G15" i="10"/>
  <c r="H15" i="10"/>
  <c r="I15" i="10"/>
  <c r="J15" i="10"/>
  <c r="K15" i="10"/>
  <c r="L15" i="10"/>
  <c r="C16" i="10"/>
  <c r="D16" i="10"/>
  <c r="E16" i="10"/>
  <c r="F16" i="10"/>
  <c r="G16" i="10"/>
  <c r="H16" i="10"/>
  <c r="I16" i="10"/>
  <c r="J16" i="10"/>
  <c r="K16" i="10"/>
  <c r="L16" i="10"/>
  <c r="C17" i="10"/>
  <c r="D17" i="10"/>
  <c r="E17" i="10"/>
  <c r="F17" i="10"/>
  <c r="G17" i="10"/>
  <c r="H17" i="10"/>
  <c r="I17" i="10"/>
  <c r="J17" i="10"/>
  <c r="K17" i="10"/>
  <c r="L17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2" i="10"/>
  <c r="E4" i="9"/>
  <c r="F4" i="9"/>
  <c r="I4" i="9"/>
  <c r="J4" i="9"/>
  <c r="C5" i="9"/>
  <c r="D5" i="9"/>
  <c r="E5" i="9"/>
  <c r="F5" i="9"/>
  <c r="G5" i="9"/>
  <c r="H5" i="9"/>
  <c r="I5" i="9"/>
  <c r="J5" i="9"/>
  <c r="K5" i="9"/>
  <c r="L5" i="9"/>
  <c r="C6" i="9"/>
  <c r="F6" i="9"/>
  <c r="G6" i="9"/>
  <c r="J6" i="9"/>
  <c r="K6" i="9"/>
  <c r="C7" i="9"/>
  <c r="D7" i="9"/>
  <c r="E7" i="9"/>
  <c r="G7" i="9"/>
  <c r="H7" i="9"/>
  <c r="I7" i="9"/>
  <c r="K7" i="9"/>
  <c r="L7" i="9"/>
  <c r="E8" i="9"/>
  <c r="F8" i="9"/>
  <c r="I8" i="9"/>
  <c r="J8" i="9"/>
  <c r="C9" i="9"/>
  <c r="D9" i="9"/>
  <c r="E9" i="9"/>
  <c r="F9" i="9"/>
  <c r="G9" i="9"/>
  <c r="H9" i="9"/>
  <c r="I9" i="9"/>
  <c r="J9" i="9"/>
  <c r="K9" i="9"/>
  <c r="L9" i="9"/>
  <c r="C10" i="9"/>
  <c r="F10" i="9"/>
  <c r="G10" i="9"/>
  <c r="J10" i="9"/>
  <c r="K10" i="9"/>
  <c r="C11" i="9"/>
  <c r="D11" i="9"/>
  <c r="E11" i="9"/>
  <c r="G11" i="9"/>
  <c r="H11" i="9"/>
  <c r="I11" i="9"/>
  <c r="K11" i="9"/>
  <c r="L11" i="9"/>
  <c r="E12" i="9"/>
  <c r="F12" i="9"/>
  <c r="I12" i="9"/>
  <c r="J12" i="9"/>
  <c r="C13" i="9"/>
  <c r="D13" i="9"/>
  <c r="E13" i="9"/>
  <c r="F13" i="9"/>
  <c r="G13" i="9"/>
  <c r="H13" i="9"/>
  <c r="I13" i="9"/>
  <c r="J13" i="9"/>
  <c r="K13" i="9"/>
  <c r="L13" i="9"/>
  <c r="C14" i="9"/>
  <c r="F14" i="9"/>
  <c r="G14" i="9"/>
  <c r="J14" i="9"/>
  <c r="K14" i="9"/>
  <c r="C15" i="9"/>
  <c r="D15" i="9"/>
  <c r="E15" i="9"/>
  <c r="G15" i="9"/>
  <c r="H15" i="9"/>
  <c r="I15" i="9"/>
  <c r="K15" i="9"/>
  <c r="L15" i="9"/>
  <c r="E16" i="9"/>
  <c r="F16" i="9"/>
  <c r="I16" i="9"/>
  <c r="J16" i="9"/>
  <c r="C17" i="9"/>
  <c r="D17" i="9"/>
  <c r="E17" i="9"/>
  <c r="F17" i="9"/>
  <c r="G17" i="9"/>
  <c r="H17" i="9"/>
  <c r="I17" i="9"/>
  <c r="J17" i="9"/>
  <c r="K17" i="9"/>
  <c r="L17" i="9"/>
  <c r="B17" i="9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D5" i="4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F5" i="4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G5" i="4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H5" i="4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I5" i="4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J5" i="4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K5" i="4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L5" i="4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E6" i="27" l="1"/>
  <c r="G4" i="27"/>
  <c r="H7" i="27"/>
  <c r="E3" i="16"/>
  <c r="D3" i="27"/>
  <c r="F9" i="27"/>
  <c r="D11" i="27"/>
  <c r="G12" i="27"/>
  <c r="E14" i="27"/>
  <c r="H15" i="27"/>
  <c r="F17" i="27"/>
  <c r="F4" i="27"/>
  <c r="D6" i="27"/>
  <c r="G7" i="27"/>
  <c r="E9" i="27"/>
  <c r="H10" i="27"/>
  <c r="F12" i="27"/>
  <c r="D14" i="27"/>
  <c r="G15" i="27"/>
  <c r="E17" i="27"/>
  <c r="H18" i="27"/>
  <c r="E4" i="27"/>
  <c r="H5" i="27"/>
  <c r="F7" i="27"/>
  <c r="D9" i="27"/>
  <c r="G10" i="27"/>
  <c r="E12" i="27"/>
  <c r="H13" i="27"/>
  <c r="F15" i="27"/>
  <c r="D17" i="27"/>
  <c r="G18" i="27"/>
  <c r="D4" i="27"/>
  <c r="G5" i="27"/>
  <c r="E7" i="27"/>
  <c r="H8" i="27"/>
  <c r="F10" i="27"/>
  <c r="D12" i="27"/>
  <c r="G13" i="27"/>
  <c r="E15" i="27"/>
  <c r="H16" i="27"/>
  <c r="F18" i="27"/>
  <c r="H3" i="27"/>
  <c r="F5" i="27"/>
  <c r="D7" i="27"/>
  <c r="G8" i="27"/>
  <c r="E10" i="27"/>
  <c r="H11" i="27"/>
  <c r="F13" i="27"/>
  <c r="D15" i="27"/>
  <c r="G16" i="27"/>
  <c r="E18" i="27"/>
  <c r="G3" i="27"/>
  <c r="E5" i="27"/>
  <c r="H6" i="27"/>
  <c r="F8" i="27"/>
  <c r="D10" i="27"/>
  <c r="G11" i="27"/>
  <c r="E13" i="27"/>
  <c r="H14" i="27"/>
  <c r="F16" i="27"/>
  <c r="D18" i="27"/>
  <c r="F3" i="27"/>
  <c r="D5" i="27"/>
  <c r="G6" i="27"/>
  <c r="E8" i="27"/>
  <c r="H9" i="27"/>
  <c r="F11" i="27"/>
  <c r="D13" i="27"/>
  <c r="G14" i="27"/>
  <c r="E16" i="27"/>
  <c r="H17" i="27"/>
  <c r="E3" i="27"/>
  <c r="H4" i="27"/>
  <c r="F6" i="27"/>
  <c r="D8" i="27"/>
  <c r="G9" i="27"/>
  <c r="E11" i="27"/>
  <c r="H12" i="27"/>
  <c r="F14" i="27"/>
  <c r="D16" i="27"/>
  <c r="E15" i="16"/>
  <c r="C13" i="16"/>
  <c r="E7" i="16"/>
  <c r="C5" i="16"/>
  <c r="C16" i="16"/>
  <c r="E10" i="16"/>
  <c r="C8" i="16"/>
  <c r="E13" i="16"/>
  <c r="C11" i="16"/>
  <c r="E5" i="16"/>
  <c r="E16" i="16"/>
  <c r="C14" i="16"/>
  <c r="E8" i="16"/>
  <c r="C6" i="16"/>
  <c r="C17" i="16"/>
  <c r="E11" i="16"/>
  <c r="C9" i="16"/>
  <c r="E14" i="16"/>
  <c r="C12" i="16"/>
  <c r="E6" i="16"/>
  <c r="C4" i="16"/>
  <c r="C3" i="16"/>
  <c r="E17" i="16"/>
  <c r="C15" i="16"/>
  <c r="E9" i="16"/>
  <c r="C7" i="16"/>
  <c r="E12" i="16"/>
  <c r="F12" i="17"/>
  <c r="B5" i="17" s="1"/>
  <c r="B15" i="9"/>
  <c r="B13" i="9"/>
  <c r="B11" i="9"/>
  <c r="B9" i="9"/>
  <c r="B7" i="9"/>
  <c r="B5" i="9"/>
  <c r="B16" i="9"/>
  <c r="B14" i="9"/>
  <c r="B12" i="9"/>
  <c r="B10" i="9"/>
  <c r="B8" i="9"/>
  <c r="B6" i="9"/>
  <c r="B4" i="9"/>
  <c r="B3" i="8"/>
</calcChain>
</file>

<file path=xl/connections.xml><?xml version="1.0" encoding="utf-8"?>
<connections xmlns="http://schemas.openxmlformats.org/spreadsheetml/2006/main">
  <connection id="1" name="demand" type="6" refreshedVersion="3" background="1" saveData="1">
    <textPr codePage="437" sourceFile="C:\Users\Saltuk Bugra\Google Drive\Temp\Turkey GEP\demand.txt" delimited="0">
      <textFields count="3">
        <textField/>
        <textField position="4"/>
        <textField position="11"/>
      </textFields>
    </textPr>
  </connection>
  <connection id="2" name="technical1" type="6" refreshedVersion="3" background="1" saveData="1">
    <textPr codePage="932" sourceFile="C:\Users\Saltuk Bugra\Google Drive\Temp\Turkey GEP\technical.txt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<sst xmlns="http://schemas.openxmlformats.org/spreadsheetml/2006/main" count="362" uniqueCount="110">
  <si>
    <t>Unittype</t>
  </si>
  <si>
    <t>Lj(year)</t>
  </si>
  <si>
    <t>j</t>
  </si>
  <si>
    <t>fj0($/kW-year)</t>
  </si>
  <si>
    <t>cj0(%)</t>
  </si>
  <si>
    <t>ejc-ejf</t>
  </si>
  <si>
    <t>kj</t>
  </si>
  <si>
    <t>hj(h)</t>
  </si>
  <si>
    <t>Naturalgas</t>
  </si>
  <si>
    <t>Lignite</t>
  </si>
  <si>
    <t>Hardcoal</t>
  </si>
  <si>
    <t>Importcoal</t>
  </si>
  <si>
    <t>Nuclear</t>
  </si>
  <si>
    <t>Hydro</t>
  </si>
  <si>
    <t>Wind</t>
  </si>
  <si>
    <t>Geothermal</t>
  </si>
  <si>
    <t>Biomass</t>
  </si>
  <si>
    <t>Solar</t>
  </si>
  <si>
    <t>Fueloil</t>
  </si>
  <si>
    <t>emissions</t>
  </si>
  <si>
    <t>n(j,t)</t>
  </si>
  <si>
    <t>cap</t>
  </si>
  <si>
    <t>invcost</t>
  </si>
  <si>
    <t>MW</t>
  </si>
  <si>
    <t>X(jmax)</t>
  </si>
  <si>
    <t>E(t)</t>
  </si>
  <si>
    <t>demand</t>
  </si>
  <si>
    <t>P(t)</t>
  </si>
  <si>
    <t>peak</t>
  </si>
  <si>
    <t>genunits</t>
  </si>
  <si>
    <t>C(jt)</t>
  </si>
  <si>
    <t>interest rate</t>
  </si>
  <si>
    <t>f(jtk)</t>
  </si>
  <si>
    <t>omcost</t>
  </si>
  <si>
    <t>c(jt)</t>
  </si>
  <si>
    <t>capfactor</t>
  </si>
  <si>
    <t>h(jt)</t>
  </si>
  <si>
    <t>hours</t>
  </si>
  <si>
    <t>h(j)</t>
  </si>
  <si>
    <t>expected</t>
  </si>
  <si>
    <t>Coal</t>
  </si>
  <si>
    <t>NaturalGasCCGT</t>
  </si>
  <si>
    <t>NaturalGasGT</t>
  </si>
  <si>
    <t>Oil</t>
  </si>
  <si>
    <t>CoalCCS</t>
  </si>
  <si>
    <t>SO2</t>
  </si>
  <si>
    <t>NOX</t>
  </si>
  <si>
    <t>CO2</t>
  </si>
  <si>
    <t>emrate</t>
  </si>
  <si>
    <t>t</t>
  </si>
  <si>
    <t>years</t>
  </si>
  <si>
    <t>paper symbol</t>
  </si>
  <si>
    <t>tab name</t>
  </si>
  <si>
    <t>explanation</t>
  </si>
  <si>
    <t>generation units</t>
  </si>
  <si>
    <t>SETS</t>
  </si>
  <si>
    <t>PARAMETERS</t>
  </si>
  <si>
    <t>GAMS SYMBOL</t>
  </si>
  <si>
    <t>demand in year t</t>
  </si>
  <si>
    <t>MWh</t>
  </si>
  <si>
    <t>C(j,t)</t>
  </si>
  <si>
    <t>unit investment cost for unit j in year t</t>
  </si>
  <si>
    <t>XMAX</t>
  </si>
  <si>
    <t>XMAX(j)</t>
  </si>
  <si>
    <t xml:space="preserve">maximum investment capacity of unit j </t>
  </si>
  <si>
    <t>f(t,j)</t>
  </si>
  <si>
    <t>operation and maintenance cost</t>
  </si>
  <si>
    <t>cf(t,j)</t>
  </si>
  <si>
    <t>capacity factors</t>
  </si>
  <si>
    <t>peak demand in year t</t>
  </si>
  <si>
    <t>working hours of j type unit per a year</t>
  </si>
  <si>
    <t>N/A</t>
  </si>
  <si>
    <t>v(t,j)</t>
  </si>
  <si>
    <t>gencost</t>
  </si>
  <si>
    <t>variable cost of unit j in year t (generation cost per MWh)</t>
  </si>
  <si>
    <t>em(t,j)</t>
  </si>
  <si>
    <t>emissions rate of unit j in year t</t>
  </si>
  <si>
    <t>existing(j)</t>
  </si>
  <si>
    <t>existing</t>
  </si>
  <si>
    <t>existing generation units</t>
  </si>
  <si>
    <t>C(t,j) $/MW</t>
  </si>
  <si>
    <t>$/kW</t>
  </si>
  <si>
    <t>f(jtk) $/MW</t>
  </si>
  <si>
    <t>total</t>
  </si>
  <si>
    <t>climit(j)</t>
  </si>
  <si>
    <t>climit</t>
  </si>
  <si>
    <t>total construction limit for each unit j</t>
  </si>
  <si>
    <t>climit (MW)</t>
  </si>
  <si>
    <t>climit(units)</t>
  </si>
  <si>
    <t>climit(units/year)</t>
  </si>
  <si>
    <t>horizon is 16 years</t>
  </si>
  <si>
    <t>242,4 milyar kWh</t>
  </si>
  <si>
    <t xml:space="preserve">data from: </t>
  </si>
  <si>
    <t>http://www.enerji.gov.tr/tr-TR/Sayfalar/Elektrik</t>
  </si>
  <si>
    <t>yillik buyume</t>
  </si>
  <si>
    <t>plan(t,j)</t>
  </si>
  <si>
    <t>planned</t>
  </si>
  <si>
    <t>already planned investments for unit j in year t</t>
  </si>
  <si>
    <t>CC</t>
  </si>
  <si>
    <t>CT</t>
  </si>
  <si>
    <t>GEO</t>
  </si>
  <si>
    <t>HY</t>
  </si>
  <si>
    <t>NU</t>
  </si>
  <si>
    <t>PV</t>
  </si>
  <si>
    <t>STOG</t>
  </si>
  <si>
    <t>WT</t>
  </si>
  <si>
    <t>AC</t>
  </si>
  <si>
    <t>std of demand</t>
  </si>
  <si>
    <t>alphas--&gt;</t>
  </si>
  <si>
    <t>std of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</si>
</sst>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/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/>
    <xf numFmtId="0" fontId="1" fillId="2" borderId="1" xfId="0" applyFont="1" applyFill="1" applyBorder="1"/>
    <xf numFmtId="0" fontId="1" fillId="0" borderId="0" xfId="0" applyFont="1" applyFill="1" applyBorder="1"/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/>
    <xf numFmtId="0" fontId="2" fillId="0" borderId="2" xfId="0" applyFont="1" applyFill="1" applyBorder="1"/>
    <xf numFmtId="0" fontId="0" fillId="0" borderId="2" xfId="0" applyFill="1" applyBorder="1"/>
    <xf numFmtId="2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Border="1"/>
    <xf numFmtId="0" fontId="0" fillId="0" borderId="6" xfId="0" applyFill="1" applyBorder="1"/>
    <xf numFmtId="0" fontId="0" fillId="0" borderId="0" xfId="0" applyFill="1" applyBorder="1"/>
    <xf numFmtId="0" fontId="0" fillId="0" borderId="0" xfId="0" applyBorder="1" applyAlignment="1"/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0" fontId="0" fillId="3" borderId="0" xfId="0" applyFill="1"/>
    <xf numFmtId="3" fontId="0" fillId="3" borderId="0" xfId="0" applyNumberFormat="1" applyFill="1"/>
    <xf numFmtId="0" fontId="0" fillId="4" borderId="0" xfId="0" applyFill="1"/>
    <xf numFmtId="0" fontId="3" fillId="3" borderId="0" xfId="1" applyFill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2">
    <cellStyle name="Köprü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mand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chnical_2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hyperlink" Target="http://www.enerji.gov.tr/tr-TR/Sayfalar/Elektri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C6" sqref="C6:C8"/>
    </sheetView>
  </sheetViews>
  <sheetFormatPr defaultRowHeight="14.4" x14ac:dyDescent="0.3"/>
  <cols>
    <col min="1" max="1" width="13.109375" bestFit="1" customWidth="1"/>
    <col min="2" max="2" width="13.109375" customWidth="1"/>
    <col min="3" max="3" width="9.33203125" style="20" bestFit="1" customWidth="1"/>
    <col min="4" max="4" width="52.5546875" bestFit="1" customWidth="1"/>
  </cols>
  <sheetData>
    <row r="1" spans="1:13" x14ac:dyDescent="0.3">
      <c r="A1" s="16" t="s">
        <v>51</v>
      </c>
      <c r="B1" s="16" t="s">
        <v>57</v>
      </c>
      <c r="C1" s="19" t="s">
        <v>52</v>
      </c>
      <c r="D1" s="16" t="s">
        <v>53</v>
      </c>
    </row>
    <row r="2" spans="1:13" x14ac:dyDescent="0.3">
      <c r="A2" s="41" t="s">
        <v>55</v>
      </c>
      <c r="B2" s="42"/>
      <c r="C2" s="42"/>
      <c r="D2" s="43"/>
    </row>
    <row r="3" spans="1:13" x14ac:dyDescent="0.3">
      <c r="A3" s="17" t="s">
        <v>49</v>
      </c>
      <c r="B3" s="17" t="s">
        <v>49</v>
      </c>
      <c r="C3" s="20" t="s">
        <v>49</v>
      </c>
      <c r="D3" s="17" t="s">
        <v>50</v>
      </c>
    </row>
    <row r="4" spans="1:13" x14ac:dyDescent="0.3">
      <c r="A4" s="17" t="s">
        <v>2</v>
      </c>
      <c r="B4" s="17" t="s">
        <v>2</v>
      </c>
      <c r="C4" s="20" t="s">
        <v>29</v>
      </c>
      <c r="D4" s="17" t="s">
        <v>54</v>
      </c>
    </row>
    <row r="5" spans="1:13" x14ac:dyDescent="0.3">
      <c r="A5" s="41" t="s">
        <v>56</v>
      </c>
      <c r="B5" s="42"/>
      <c r="C5" s="42"/>
      <c r="D5" s="43"/>
    </row>
    <row r="6" spans="1:13" x14ac:dyDescent="0.3">
      <c r="A6" s="17" t="s">
        <v>25</v>
      </c>
      <c r="B6" s="17" t="s">
        <v>25</v>
      </c>
      <c r="C6" s="20" t="s">
        <v>26</v>
      </c>
      <c r="D6" s="17" t="s">
        <v>58</v>
      </c>
    </row>
    <row r="7" spans="1:13" x14ac:dyDescent="0.3">
      <c r="A7" s="17" t="s">
        <v>30</v>
      </c>
      <c r="B7" s="17" t="s">
        <v>60</v>
      </c>
      <c r="C7" s="20" t="s">
        <v>22</v>
      </c>
      <c r="D7" s="17" t="s">
        <v>61</v>
      </c>
    </row>
    <row r="8" spans="1:13" x14ac:dyDescent="0.3">
      <c r="A8" s="18" t="s">
        <v>24</v>
      </c>
      <c r="B8" s="20" t="s">
        <v>63</v>
      </c>
      <c r="C8" s="20" t="s">
        <v>62</v>
      </c>
      <c r="D8" s="17" t="s">
        <v>64</v>
      </c>
    </row>
    <row r="9" spans="1:13" x14ac:dyDescent="0.3">
      <c r="A9" s="17" t="s">
        <v>32</v>
      </c>
      <c r="B9" s="17" t="s">
        <v>65</v>
      </c>
      <c r="C9" s="20" t="s">
        <v>33</v>
      </c>
      <c r="D9" s="17" t="s">
        <v>66</v>
      </c>
    </row>
    <row r="10" spans="1:13" x14ac:dyDescent="0.3">
      <c r="A10" s="17" t="s">
        <v>34</v>
      </c>
      <c r="B10" s="17" t="s">
        <v>67</v>
      </c>
      <c r="C10" s="20" t="s">
        <v>35</v>
      </c>
      <c r="D10" s="17" t="s">
        <v>68</v>
      </c>
    </row>
    <row r="11" spans="1:13" x14ac:dyDescent="0.3">
      <c r="A11" s="17" t="s">
        <v>27</v>
      </c>
      <c r="B11" s="17" t="s">
        <v>27</v>
      </c>
      <c r="C11" s="20" t="s">
        <v>28</v>
      </c>
      <c r="D11" s="17" t="s">
        <v>69</v>
      </c>
    </row>
    <row r="12" spans="1:13" x14ac:dyDescent="0.3">
      <c r="A12" s="17" t="s">
        <v>36</v>
      </c>
      <c r="B12" s="17" t="s">
        <v>38</v>
      </c>
      <c r="C12" s="20" t="s">
        <v>37</v>
      </c>
      <c r="D12" s="20" t="s">
        <v>70</v>
      </c>
    </row>
    <row r="13" spans="1:13" x14ac:dyDescent="0.3">
      <c r="A13" s="20" t="s">
        <v>71</v>
      </c>
      <c r="B13" s="20" t="s">
        <v>72</v>
      </c>
      <c r="C13" s="20" t="s">
        <v>73</v>
      </c>
      <c r="D13" s="20" t="s">
        <v>74</v>
      </c>
    </row>
    <row r="14" spans="1:13" x14ac:dyDescent="0.3">
      <c r="A14" s="17" t="s">
        <v>71</v>
      </c>
      <c r="B14" s="17" t="s">
        <v>75</v>
      </c>
      <c r="C14" s="20" t="s">
        <v>48</v>
      </c>
      <c r="D14" s="17" t="s">
        <v>76</v>
      </c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3">
      <c r="A15" s="17" t="s">
        <v>71</v>
      </c>
      <c r="B15" s="20" t="s">
        <v>77</v>
      </c>
      <c r="C15" s="20" t="s">
        <v>78</v>
      </c>
      <c r="D15" s="20" t="s">
        <v>79</v>
      </c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3">
      <c r="A16" s="17" t="s">
        <v>71</v>
      </c>
      <c r="B16" s="20" t="s">
        <v>84</v>
      </c>
      <c r="C16" s="20" t="s">
        <v>85</v>
      </c>
      <c r="D16" s="20" t="s">
        <v>86</v>
      </c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3">
      <c r="A17" s="17" t="s">
        <v>71</v>
      </c>
      <c r="B17" s="20" t="s">
        <v>95</v>
      </c>
      <c r="C17" s="20" t="s">
        <v>96</v>
      </c>
      <c r="D17" s="20" t="s">
        <v>97</v>
      </c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3">
      <c r="A18" s="25"/>
      <c r="B18" s="25"/>
      <c r="C18" s="27"/>
      <c r="D18" s="25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3">
      <c r="A19" s="25"/>
      <c r="B19" s="25"/>
      <c r="C19" s="27"/>
      <c r="D19" s="25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3">
      <c r="A20" s="25"/>
      <c r="B20" s="25"/>
      <c r="C20" s="27"/>
      <c r="D20" s="25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3">
      <c r="A21" s="25"/>
      <c r="B21" s="25"/>
      <c r="C21" s="27"/>
      <c r="D21" s="25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3">
      <c r="A22" s="25"/>
      <c r="B22" s="25"/>
      <c r="C22" s="27"/>
      <c r="D22" s="28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3">
      <c r="A23" s="28"/>
      <c r="B23" s="28"/>
      <c r="C23" s="29"/>
      <c r="D23" s="30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3">
      <c r="A24" s="31"/>
      <c r="B24" s="31"/>
      <c r="C24" s="32"/>
      <c r="D24" s="33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3">
      <c r="A25" s="31"/>
      <c r="B25" s="31"/>
      <c r="C25" s="32"/>
      <c r="D25" s="33"/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3">
      <c r="A26" s="31"/>
      <c r="B26" s="31"/>
      <c r="C26" s="32"/>
      <c r="D26" s="33"/>
      <c r="E26" s="4"/>
      <c r="F26" s="4"/>
      <c r="G26" s="4"/>
      <c r="H26" s="4"/>
      <c r="I26" s="4"/>
      <c r="J26" s="4"/>
      <c r="K26" s="4"/>
      <c r="L26" s="4"/>
      <c r="M26" s="4"/>
    </row>
    <row r="27" spans="1:13" x14ac:dyDescent="0.3">
      <c r="A27" s="31"/>
      <c r="B27" s="31"/>
      <c r="C27" s="32"/>
      <c r="D27" s="33"/>
      <c r="E27" s="4"/>
      <c r="F27" s="4"/>
      <c r="G27" s="4"/>
      <c r="H27" s="4"/>
      <c r="I27" s="4"/>
      <c r="J27" s="4"/>
      <c r="K27" s="4"/>
      <c r="L27" s="4"/>
      <c r="M27" s="4"/>
    </row>
    <row r="28" spans="1:13" x14ac:dyDescent="0.3">
      <c r="A28" s="31"/>
      <c r="B28" s="31"/>
      <c r="C28" s="32"/>
      <c r="D28" s="33"/>
      <c r="E28" s="4"/>
      <c r="F28" s="4"/>
      <c r="G28" s="4"/>
      <c r="H28" s="4"/>
      <c r="I28" s="4"/>
      <c r="J28" s="4"/>
      <c r="K28" s="4"/>
      <c r="L28" s="4"/>
      <c r="M28" s="4"/>
    </row>
    <row r="29" spans="1:13" x14ac:dyDescent="0.3">
      <c r="A29" s="31"/>
      <c r="B29" s="31"/>
      <c r="C29" s="32"/>
      <c r="D29" s="33"/>
      <c r="E29" s="4"/>
      <c r="F29" s="4"/>
      <c r="G29" s="4"/>
      <c r="H29" s="4"/>
      <c r="I29" s="4"/>
      <c r="J29" s="4"/>
      <c r="K29" s="4"/>
      <c r="L29" s="4"/>
      <c r="M29" s="4"/>
    </row>
    <row r="30" spans="1:13" x14ac:dyDescent="0.3">
      <c r="A30" s="31"/>
      <c r="B30" s="31"/>
      <c r="C30" s="32"/>
      <c r="D30" s="33"/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3">
      <c r="A31" s="25"/>
      <c r="B31" s="25"/>
      <c r="C31" s="27"/>
      <c r="D31" s="25"/>
    </row>
    <row r="32" spans="1:13" x14ac:dyDescent="0.3">
      <c r="A32" s="25"/>
      <c r="B32" s="25"/>
      <c r="C32" s="27"/>
      <c r="D32" s="25"/>
    </row>
    <row r="33" spans="1:4" x14ac:dyDescent="0.3">
      <c r="A33" s="25"/>
      <c r="B33" s="25"/>
      <c r="C33" s="27"/>
      <c r="D33" s="25"/>
    </row>
    <row r="34" spans="1:4" x14ac:dyDescent="0.3">
      <c r="C34" s="26"/>
    </row>
  </sheetData>
  <mergeCells count="2">
    <mergeCell ref="A2:D2"/>
    <mergeCell ref="A5:D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14"/>
  <sheetViews>
    <sheetView workbookViewId="0">
      <selection sqref="A1:B11"/>
    </sheetView>
  </sheetViews>
  <sheetFormatPr defaultRowHeight="14.4" x14ac:dyDescent="0.3"/>
  <cols>
    <col min="1" max="1" width="11.5546875" bestFit="1" customWidth="1"/>
  </cols>
  <sheetData>
    <row r="1" spans="1:6" x14ac:dyDescent="0.3">
      <c r="A1" s="2" t="s">
        <v>8</v>
      </c>
      <c r="B1">
        <v>20268</v>
      </c>
      <c r="C1" t="s">
        <v>23</v>
      </c>
      <c r="F1">
        <v>20268</v>
      </c>
    </row>
    <row r="2" spans="1:6" x14ac:dyDescent="0.3">
      <c r="A2" s="2" t="s">
        <v>9</v>
      </c>
      <c r="B2">
        <f>+C3*0.2</f>
        <v>1703</v>
      </c>
      <c r="F2">
        <v>1703</v>
      </c>
    </row>
    <row r="3" spans="1:6" x14ac:dyDescent="0.3">
      <c r="A3" s="2" t="s">
        <v>10</v>
      </c>
      <c r="B3">
        <f>+C3-B2</f>
        <v>6812</v>
      </c>
      <c r="C3">
        <v>8515</v>
      </c>
      <c r="F3">
        <v>6812</v>
      </c>
    </row>
    <row r="4" spans="1:6" x14ac:dyDescent="0.3">
      <c r="A4" s="2" t="s">
        <v>11</v>
      </c>
      <c r="B4">
        <v>4048</v>
      </c>
      <c r="F4">
        <v>4048</v>
      </c>
    </row>
    <row r="5" spans="1:6" x14ac:dyDescent="0.3">
      <c r="A5" s="2" t="s">
        <v>18</v>
      </c>
      <c r="B5">
        <f>+B14-F12</f>
        <v>5759</v>
      </c>
    </row>
    <row r="6" spans="1:6" x14ac:dyDescent="0.3">
      <c r="A6" s="2" t="s">
        <v>12</v>
      </c>
      <c r="B6">
        <v>0</v>
      </c>
      <c r="F6">
        <v>0</v>
      </c>
    </row>
    <row r="7" spans="1:6" x14ac:dyDescent="0.3">
      <c r="A7" s="2" t="s">
        <v>13</v>
      </c>
      <c r="B7">
        <v>22289</v>
      </c>
      <c r="F7">
        <v>22289</v>
      </c>
    </row>
    <row r="8" spans="1:6" x14ac:dyDescent="0.3">
      <c r="A8" s="2" t="s">
        <v>14</v>
      </c>
      <c r="B8">
        <v>2760</v>
      </c>
      <c r="F8">
        <v>2760</v>
      </c>
    </row>
    <row r="9" spans="1:6" x14ac:dyDescent="0.3">
      <c r="A9" s="2" t="s">
        <v>15</v>
      </c>
      <c r="B9">
        <v>405</v>
      </c>
      <c r="F9">
        <v>405</v>
      </c>
    </row>
    <row r="10" spans="1:6" x14ac:dyDescent="0.3">
      <c r="A10" s="2" t="s">
        <v>16</v>
      </c>
      <c r="B10">
        <v>0</v>
      </c>
      <c r="F10">
        <v>0</v>
      </c>
    </row>
    <row r="11" spans="1:6" x14ac:dyDescent="0.3">
      <c r="A11" s="2" t="s">
        <v>17</v>
      </c>
      <c r="B11">
        <v>0</v>
      </c>
      <c r="F11">
        <v>0</v>
      </c>
    </row>
    <row r="12" spans="1:6" x14ac:dyDescent="0.3">
      <c r="F12">
        <f>+SUM(F1:F11)</f>
        <v>58285</v>
      </c>
    </row>
    <row r="14" spans="1:6" x14ac:dyDescent="0.3">
      <c r="A14" s="2" t="s">
        <v>83</v>
      </c>
      <c r="B14">
        <v>64044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23"/>
  <sheetViews>
    <sheetView workbookViewId="0">
      <selection activeCell="C14" sqref="C14"/>
    </sheetView>
  </sheetViews>
  <sheetFormatPr defaultRowHeight="14.4" x14ac:dyDescent="0.3"/>
  <cols>
    <col min="1" max="1" width="11.5546875" bestFit="1" customWidth="1"/>
  </cols>
  <sheetData>
    <row r="1" spans="1:8" x14ac:dyDescent="0.3">
      <c r="A1" s="2" t="s">
        <v>8</v>
      </c>
      <c r="B1" s="2">
        <v>3.95</v>
      </c>
      <c r="C1" s="2" t="s">
        <v>98</v>
      </c>
      <c r="D1" s="2"/>
      <c r="F1" s="2"/>
      <c r="G1" s="2"/>
      <c r="H1" s="2"/>
    </row>
    <row r="2" spans="1:8" x14ac:dyDescent="0.3">
      <c r="A2" s="2" t="s">
        <v>9</v>
      </c>
      <c r="B2" s="2">
        <v>14.6</v>
      </c>
      <c r="C2" s="2" t="s">
        <v>40</v>
      </c>
      <c r="D2" s="2"/>
      <c r="F2" s="2"/>
      <c r="G2" s="2"/>
      <c r="H2" s="2"/>
    </row>
    <row r="3" spans="1:8" x14ac:dyDescent="0.3">
      <c r="A3" s="2" t="s">
        <v>10</v>
      </c>
      <c r="B3" s="2">
        <v>14.6</v>
      </c>
      <c r="C3" s="2" t="s">
        <v>40</v>
      </c>
      <c r="D3" s="2"/>
      <c r="E3" s="2"/>
      <c r="F3" s="2"/>
      <c r="G3" s="2"/>
      <c r="H3" s="2"/>
    </row>
    <row r="4" spans="1:8" x14ac:dyDescent="0.3">
      <c r="A4" s="2" t="s">
        <v>11</v>
      </c>
      <c r="B4" s="2">
        <v>14.6</v>
      </c>
      <c r="C4" s="2" t="s">
        <v>40</v>
      </c>
      <c r="D4" s="2"/>
      <c r="F4" s="2"/>
      <c r="G4" s="2"/>
      <c r="H4" s="2"/>
    </row>
    <row r="5" spans="1:8" x14ac:dyDescent="0.3">
      <c r="A5" s="2" t="s">
        <v>18</v>
      </c>
      <c r="B5" s="2">
        <v>4.9000000000000004</v>
      </c>
      <c r="C5" s="2" t="s">
        <v>104</v>
      </c>
      <c r="D5" s="2"/>
      <c r="F5" s="2"/>
      <c r="G5" s="2"/>
      <c r="H5" s="2"/>
    </row>
    <row r="6" spans="1:8" x14ac:dyDescent="0.3">
      <c r="A6" s="2" t="s">
        <v>12</v>
      </c>
      <c r="B6" s="2">
        <v>1.01</v>
      </c>
      <c r="C6" s="2" t="s">
        <v>102</v>
      </c>
      <c r="D6" s="2"/>
      <c r="E6" s="2"/>
      <c r="F6" s="2"/>
      <c r="G6" s="2"/>
      <c r="H6" s="2"/>
    </row>
    <row r="7" spans="1:8" x14ac:dyDescent="0.3">
      <c r="A7" s="2" t="s">
        <v>13</v>
      </c>
      <c r="B7" s="2">
        <v>0</v>
      </c>
      <c r="C7" s="2" t="s">
        <v>101</v>
      </c>
      <c r="D7" s="2"/>
      <c r="F7" s="2"/>
      <c r="G7" s="2"/>
      <c r="H7" s="2"/>
    </row>
    <row r="8" spans="1:8" x14ac:dyDescent="0.3">
      <c r="A8" s="2" t="s">
        <v>14</v>
      </c>
      <c r="B8" s="2">
        <v>0</v>
      </c>
      <c r="C8" s="2" t="s">
        <v>105</v>
      </c>
      <c r="D8" s="2"/>
      <c r="E8" s="2"/>
      <c r="F8" s="2"/>
      <c r="G8" s="2"/>
      <c r="H8" s="2"/>
    </row>
    <row r="9" spans="1:8" x14ac:dyDescent="0.3">
      <c r="A9" s="2" t="s">
        <v>15</v>
      </c>
      <c r="B9" s="2">
        <v>0</v>
      </c>
      <c r="C9" s="2" t="s">
        <v>100</v>
      </c>
      <c r="D9" s="2"/>
      <c r="F9" s="2"/>
      <c r="G9" s="2"/>
      <c r="H9" s="2"/>
    </row>
    <row r="10" spans="1:8" x14ac:dyDescent="0.3">
      <c r="A10" s="2" t="s">
        <v>16</v>
      </c>
      <c r="B10" s="2">
        <v>3.91</v>
      </c>
      <c r="C10" s="2" t="s">
        <v>16</v>
      </c>
      <c r="D10" s="2"/>
      <c r="E10" s="2"/>
      <c r="F10" s="2"/>
      <c r="G10" s="2"/>
      <c r="H10" s="2"/>
    </row>
    <row r="11" spans="1:8" x14ac:dyDescent="0.3">
      <c r="A11" s="2" t="s">
        <v>17</v>
      </c>
      <c r="B11" s="2">
        <v>0</v>
      </c>
      <c r="C11" s="2" t="s">
        <v>103</v>
      </c>
      <c r="D11" s="2"/>
      <c r="F11" s="2"/>
      <c r="G11" s="2"/>
      <c r="H11" s="2"/>
    </row>
    <row r="12" spans="1:8" x14ac:dyDescent="0.3">
      <c r="B12" s="2"/>
      <c r="C12" s="2"/>
      <c r="D12" s="2"/>
      <c r="E12" s="2"/>
      <c r="F12" s="2"/>
      <c r="G12" s="2"/>
      <c r="H12" s="2"/>
    </row>
    <row r="13" spans="1:8" x14ac:dyDescent="0.3">
      <c r="B13" s="2"/>
      <c r="C13" s="2"/>
      <c r="D13" s="2"/>
      <c r="F13" s="2"/>
      <c r="G13" s="2"/>
      <c r="H13" s="2"/>
    </row>
    <row r="14" spans="1:8" x14ac:dyDescent="0.3">
      <c r="B14" s="2"/>
      <c r="C14" s="2"/>
      <c r="D14" s="2"/>
      <c r="E14" s="2"/>
      <c r="F14" s="2"/>
      <c r="G14" s="2"/>
      <c r="H14" s="2"/>
    </row>
    <row r="15" spans="1:8" x14ac:dyDescent="0.3">
      <c r="B15" s="2"/>
      <c r="C15" s="2"/>
      <c r="D15" s="2"/>
      <c r="E15" s="2"/>
      <c r="F15" s="2"/>
      <c r="G15" s="2"/>
      <c r="H15" s="2"/>
    </row>
    <row r="16" spans="1:8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  <row r="22" spans="2:8" x14ac:dyDescent="0.3">
      <c r="B22" s="2"/>
      <c r="C22" s="2"/>
      <c r="D22" s="2"/>
      <c r="E22" s="2"/>
      <c r="F22" s="2"/>
      <c r="G22" s="2"/>
      <c r="H22" s="2"/>
    </row>
    <row r="23" spans="2:8" x14ac:dyDescent="0.3">
      <c r="B23" s="2"/>
      <c r="C23" s="2"/>
      <c r="D23" s="2"/>
      <c r="E23" s="2"/>
      <c r="F23" s="2"/>
      <c r="G23" s="2"/>
      <c r="H2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22"/>
  <sheetViews>
    <sheetView workbookViewId="0">
      <selection activeCell="B1" sqref="B1:L1"/>
    </sheetView>
  </sheetViews>
  <sheetFormatPr defaultRowHeight="14.4" x14ac:dyDescent="0.3"/>
  <cols>
    <col min="1" max="12" width="11.6640625" customWidth="1"/>
  </cols>
  <sheetData>
    <row r="1" spans="1:14" x14ac:dyDescent="0.3">
      <c r="A1" t="s">
        <v>72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18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</row>
    <row r="2" spans="1:14" x14ac:dyDescent="0.3">
      <c r="A2" s="1">
        <v>2012</v>
      </c>
      <c r="B2" s="22">
        <v>47.450980392156858</v>
      </c>
      <c r="C2" s="22">
        <f>+D2*1.057</f>
        <v>30.259215686274505</v>
      </c>
      <c r="D2" s="22">
        <v>28.627450980392155</v>
      </c>
      <c r="E2" s="22">
        <f>+D2*1.02</f>
        <v>29.2</v>
      </c>
      <c r="F2" s="22">
        <v>58.823529411764703</v>
      </c>
      <c r="G2" s="22">
        <v>12.058823529411764</v>
      </c>
      <c r="H2" s="22">
        <v>0</v>
      </c>
      <c r="I2" s="22">
        <v>0</v>
      </c>
      <c r="J2" s="22">
        <v>0</v>
      </c>
      <c r="K2" s="22">
        <v>41.470588235294116</v>
      </c>
      <c r="L2" s="22">
        <v>0</v>
      </c>
      <c r="N2">
        <v>1</v>
      </c>
    </row>
    <row r="3" spans="1:14" x14ac:dyDescent="0.3">
      <c r="A3" s="1">
        <v>2013</v>
      </c>
      <c r="B3" s="23">
        <f>+B$2*((1-$B$21)*(1+$B$22))^-$N3</f>
        <v>44.883838478270917</v>
      </c>
      <c r="C3" s="23">
        <f t="shared" ref="C3:L17" si="0">+C$2*((1-$B$21)*(1+$B$22))^-$N3</f>
        <v>28.622164139023656</v>
      </c>
      <c r="D3" s="23">
        <f t="shared" si="0"/>
        <v>27.078679412510557</v>
      </c>
      <c r="E3" s="23">
        <f t="shared" si="0"/>
        <v>27.620253000760769</v>
      </c>
      <c r="F3" s="23">
        <f t="shared" si="0"/>
        <v>55.641122080501141</v>
      </c>
      <c r="G3" s="23">
        <f t="shared" si="0"/>
        <v>11.406430026502735</v>
      </c>
      <c r="H3" s="23">
        <f t="shared" si="0"/>
        <v>0</v>
      </c>
      <c r="I3" s="23">
        <f t="shared" si="0"/>
        <v>0</v>
      </c>
      <c r="J3" s="23">
        <f t="shared" si="0"/>
        <v>0</v>
      </c>
      <c r="K3" s="23">
        <f t="shared" si="0"/>
        <v>39.226991066753307</v>
      </c>
      <c r="L3" s="23">
        <f t="shared" si="0"/>
        <v>0</v>
      </c>
      <c r="N3">
        <v>2</v>
      </c>
    </row>
    <row r="4" spans="1:14" x14ac:dyDescent="0.3">
      <c r="A4" s="1">
        <v>2014</v>
      </c>
      <c r="B4" s="23">
        <f t="shared" ref="B4:B17" si="1">+B$2*((1-$B$21)*(1+$B$22))^-$N4</f>
        <v>43.652828708685966</v>
      </c>
      <c r="C4" s="23">
        <f t="shared" si="0"/>
        <v>27.837156330503454</v>
      </c>
      <c r="D4" s="23">
        <f t="shared" si="0"/>
        <v>26.336004096975834</v>
      </c>
      <c r="E4" s="23">
        <f t="shared" si="0"/>
        <v>26.86272417891535</v>
      </c>
      <c r="F4" s="23">
        <f t="shared" si="0"/>
        <v>54.11507691159418</v>
      </c>
      <c r="G4" s="23">
        <f t="shared" si="0"/>
        <v>11.093590766876808</v>
      </c>
      <c r="H4" s="23">
        <f t="shared" si="0"/>
        <v>0</v>
      </c>
      <c r="I4" s="23">
        <f t="shared" si="0"/>
        <v>0</v>
      </c>
      <c r="J4" s="23">
        <f t="shared" si="0"/>
        <v>0</v>
      </c>
      <c r="K4" s="23">
        <f t="shared" si="0"/>
        <v>38.151129222673895</v>
      </c>
      <c r="L4" s="23">
        <f t="shared" si="0"/>
        <v>0</v>
      </c>
      <c r="N4">
        <v>3</v>
      </c>
    </row>
    <row r="5" spans="1:14" x14ac:dyDescent="0.3">
      <c r="A5" s="1">
        <v>2015</v>
      </c>
      <c r="B5" s="23">
        <f t="shared" si="1"/>
        <v>42.455581315586436</v>
      </c>
      <c r="C5" s="23">
        <f t="shared" si="0"/>
        <v>27.073678594148472</v>
      </c>
      <c r="D5" s="23">
        <f t="shared" si="0"/>
        <v>25.613697818494298</v>
      </c>
      <c r="E5" s="23">
        <f t="shared" si="0"/>
        <v>26.125971774864183</v>
      </c>
      <c r="F5" s="23">
        <f t="shared" si="0"/>
        <v>52.630885928412944</v>
      </c>
      <c r="G5" s="23">
        <f t="shared" si="0"/>
        <v>10.789331615324654</v>
      </c>
      <c r="H5" s="23">
        <f t="shared" si="0"/>
        <v>0</v>
      </c>
      <c r="I5" s="23">
        <f t="shared" si="0"/>
        <v>0</v>
      </c>
      <c r="J5" s="23">
        <f t="shared" si="0"/>
        <v>0</v>
      </c>
      <c r="K5" s="23">
        <f t="shared" si="0"/>
        <v>37.104774579531124</v>
      </c>
      <c r="L5" s="23">
        <f t="shared" si="0"/>
        <v>0</v>
      </c>
      <c r="N5">
        <v>4</v>
      </c>
    </row>
    <row r="6" spans="1:14" x14ac:dyDescent="0.3">
      <c r="A6" s="1">
        <v>2016</v>
      </c>
      <c r="B6" s="23">
        <f t="shared" si="1"/>
        <v>41.291170312766432</v>
      </c>
      <c r="C6" s="23">
        <f t="shared" si="0"/>
        <v>26.33114043391215</v>
      </c>
      <c r="D6" s="23">
        <f t="shared" si="0"/>
        <v>24.911201924230987</v>
      </c>
      <c r="E6" s="23">
        <f t="shared" si="0"/>
        <v>25.409425962715609</v>
      </c>
      <c r="F6" s="23">
        <f t="shared" si="0"/>
        <v>51.187401214173263</v>
      </c>
      <c r="G6" s="23">
        <f t="shared" si="0"/>
        <v>10.493417248905519</v>
      </c>
      <c r="H6" s="23">
        <f t="shared" si="0"/>
        <v>0</v>
      </c>
      <c r="I6" s="23">
        <f t="shared" si="0"/>
        <v>0</v>
      </c>
      <c r="J6" s="23">
        <f t="shared" si="0"/>
        <v>0</v>
      </c>
      <c r="K6" s="23">
        <f t="shared" si="0"/>
        <v>36.087117855992147</v>
      </c>
      <c r="L6" s="23">
        <f t="shared" si="0"/>
        <v>0</v>
      </c>
      <c r="N6">
        <v>5</v>
      </c>
    </row>
    <row r="7" spans="1:14" x14ac:dyDescent="0.3">
      <c r="A7" s="1">
        <v>2017</v>
      </c>
      <c r="B7" s="23">
        <f t="shared" si="1"/>
        <v>40.158695110646207</v>
      </c>
      <c r="C7" s="23">
        <f t="shared" si="0"/>
        <v>25.608967549029519</v>
      </c>
      <c r="D7" s="23">
        <f t="shared" si="0"/>
        <v>24.227973083282421</v>
      </c>
      <c r="E7" s="23">
        <f t="shared" si="0"/>
        <v>24.712532544948072</v>
      </c>
      <c r="F7" s="23">
        <f t="shared" si="0"/>
        <v>49.783506335511824</v>
      </c>
      <c r="G7" s="23">
        <f t="shared" si="0"/>
        <v>10.205618798779925</v>
      </c>
      <c r="H7" s="23">
        <f t="shared" si="0"/>
        <v>0</v>
      </c>
      <c r="I7" s="23">
        <f t="shared" si="0"/>
        <v>0</v>
      </c>
      <c r="J7" s="23">
        <f t="shared" si="0"/>
        <v>0</v>
      </c>
      <c r="K7" s="23">
        <f t="shared" si="0"/>
        <v>35.097371966535839</v>
      </c>
      <c r="L7" s="23">
        <f t="shared" si="0"/>
        <v>0</v>
      </c>
      <c r="N7">
        <v>6</v>
      </c>
    </row>
    <row r="8" spans="1:14" x14ac:dyDescent="0.3">
      <c r="A8" s="1">
        <v>2018</v>
      </c>
      <c r="B8" s="23">
        <f t="shared" si="1"/>
        <v>39.057279819729821</v>
      </c>
      <c r="C8" s="23">
        <f t="shared" si="0"/>
        <v>24.906601389836137</v>
      </c>
      <c r="D8" s="23">
        <f t="shared" si="0"/>
        <v>23.56348286644857</v>
      </c>
      <c r="E8" s="23">
        <f t="shared" si="0"/>
        <v>24.034752523777541</v>
      </c>
      <c r="F8" s="23">
        <f t="shared" si="0"/>
        <v>48.418115479003916</v>
      </c>
      <c r="G8" s="23">
        <f t="shared" si="0"/>
        <v>9.9257136731958031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34.134771412697759</v>
      </c>
      <c r="L8" s="23">
        <f t="shared" si="0"/>
        <v>0</v>
      </c>
      <c r="N8">
        <v>7</v>
      </c>
    </row>
    <row r="9" spans="1:14" x14ac:dyDescent="0.3">
      <c r="A9" s="1">
        <v>2019</v>
      </c>
      <c r="B9" s="23">
        <f t="shared" si="1"/>
        <v>37.986072573166524</v>
      </c>
      <c r="C9" s="23">
        <f t="shared" si="0"/>
        <v>24.223498725769439</v>
      </c>
      <c r="D9" s="23">
        <f t="shared" si="0"/>
        <v>22.917217337530218</v>
      </c>
      <c r="E9" s="23">
        <f t="shared" si="0"/>
        <v>23.375561684280825</v>
      </c>
      <c r="F9" s="23">
        <f t="shared" si="0"/>
        <v>47.090172611363464</v>
      </c>
      <c r="G9" s="23">
        <f t="shared" si="0"/>
        <v>9.6534853853295104</v>
      </c>
      <c r="H9" s="23">
        <f t="shared" si="0"/>
        <v>0</v>
      </c>
      <c r="I9" s="23">
        <f t="shared" si="0"/>
        <v>0</v>
      </c>
      <c r="J9" s="23">
        <f t="shared" si="0"/>
        <v>0</v>
      </c>
      <c r="K9" s="23">
        <f t="shared" si="0"/>
        <v>33.198571691011246</v>
      </c>
      <c r="L9" s="23">
        <f t="shared" si="0"/>
        <v>0</v>
      </c>
      <c r="N9">
        <v>8</v>
      </c>
    </row>
    <row r="10" spans="1:14" x14ac:dyDescent="0.3">
      <c r="A10" s="1">
        <v>2020</v>
      </c>
      <c r="B10" s="23">
        <f t="shared" si="1"/>
        <v>36.944244867891975</v>
      </c>
      <c r="C10" s="23">
        <f t="shared" si="0"/>
        <v>23.559131225218284</v>
      </c>
      <c r="D10" s="23">
        <f t="shared" si="0"/>
        <v>22.288676655835655</v>
      </c>
      <c r="E10" s="23">
        <f t="shared" si="0"/>
        <v>22.734450188952369</v>
      </c>
      <c r="F10" s="23">
        <f t="shared" si="0"/>
        <v>45.798650662676003</v>
      </c>
      <c r="G10" s="23">
        <f t="shared" si="0"/>
        <v>9.3887233858485803</v>
      </c>
      <c r="H10" s="23">
        <f t="shared" si="0"/>
        <v>0</v>
      </c>
      <c r="I10" s="23">
        <f t="shared" si="0"/>
        <v>0</v>
      </c>
      <c r="J10" s="23">
        <f t="shared" si="0"/>
        <v>0</v>
      </c>
      <c r="K10" s="23">
        <f t="shared" si="0"/>
        <v>32.288048717186584</v>
      </c>
      <c r="L10" s="23">
        <f t="shared" si="0"/>
        <v>0</v>
      </c>
      <c r="N10">
        <v>9</v>
      </c>
    </row>
    <row r="11" spans="1:14" x14ac:dyDescent="0.3">
      <c r="A11" s="1">
        <v>2021</v>
      </c>
      <c r="B11" s="23">
        <f t="shared" si="1"/>
        <v>35.930990923839694</v>
      </c>
      <c r="C11" s="23">
        <f t="shared" si="0"/>
        <v>22.91298504689582</v>
      </c>
      <c r="D11" s="23">
        <f t="shared" si="0"/>
        <v>21.677374689589236</v>
      </c>
      <c r="E11" s="23">
        <f t="shared" si="0"/>
        <v>22.110922183381021</v>
      </c>
      <c r="F11" s="23">
        <f t="shared" si="0"/>
        <v>44.54255073203268</v>
      </c>
      <c r="G11" s="23">
        <f t="shared" si="0"/>
        <v>9.1312229000666996</v>
      </c>
      <c r="H11" s="23">
        <f t="shared" si="0"/>
        <v>0</v>
      </c>
      <c r="I11" s="23">
        <f t="shared" si="0"/>
        <v>0</v>
      </c>
      <c r="J11" s="23">
        <f t="shared" si="0"/>
        <v>0</v>
      </c>
      <c r="K11" s="23">
        <f t="shared" si="0"/>
        <v>31.40249826608304</v>
      </c>
      <c r="L11" s="23">
        <f t="shared" si="0"/>
        <v>0</v>
      </c>
      <c r="N11">
        <v>10</v>
      </c>
    </row>
    <row r="12" spans="1:14" x14ac:dyDescent="0.3">
      <c r="A12" s="1">
        <v>2022</v>
      </c>
      <c r="B12" s="23">
        <f t="shared" si="1"/>
        <v>34.94552706072718</v>
      </c>
      <c r="C12" s="23">
        <f t="shared" si="0"/>
        <v>22.284560442419586</v>
      </c>
      <c r="D12" s="23">
        <f t="shared" si="0"/>
        <v>21.082838639942846</v>
      </c>
      <c r="E12" s="23">
        <f t="shared" si="0"/>
        <v>21.504495412741704</v>
      </c>
      <c r="F12" s="23">
        <f t="shared" si="0"/>
        <v>43.320901314951058</v>
      </c>
      <c r="G12" s="23">
        <f t="shared" si="0"/>
        <v>8.8807847695649667</v>
      </c>
      <c r="H12" s="23">
        <f t="shared" si="0"/>
        <v>0</v>
      </c>
      <c r="I12" s="23">
        <f t="shared" si="0"/>
        <v>0</v>
      </c>
      <c r="J12" s="23">
        <f t="shared" si="0"/>
        <v>0</v>
      </c>
      <c r="K12" s="23">
        <f t="shared" si="0"/>
        <v>30.541235427040494</v>
      </c>
      <c r="L12" s="23">
        <f t="shared" si="0"/>
        <v>0</v>
      </c>
      <c r="N12">
        <v>11</v>
      </c>
    </row>
    <row r="13" spans="1:14" x14ac:dyDescent="0.3">
      <c r="A13" s="1">
        <v>2023</v>
      </c>
      <c r="B13" s="23">
        <f t="shared" si="1"/>
        <v>33.98709109193463</v>
      </c>
      <c r="C13" s="23">
        <f t="shared" si="0"/>
        <v>21.673371369791468</v>
      </c>
      <c r="D13" s="23">
        <f t="shared" si="0"/>
        <v>20.504608675299405</v>
      </c>
      <c r="E13" s="23">
        <f t="shared" si="0"/>
        <v>20.914700848805396</v>
      </c>
      <c r="F13" s="23">
        <f t="shared" si="0"/>
        <v>42.13275755198508</v>
      </c>
      <c r="G13" s="23">
        <f t="shared" si="0"/>
        <v>8.6372152981569421</v>
      </c>
      <c r="H13" s="23">
        <f t="shared" si="0"/>
        <v>0</v>
      </c>
      <c r="I13" s="23">
        <f t="shared" si="0"/>
        <v>0</v>
      </c>
      <c r="J13" s="23">
        <f t="shared" si="0"/>
        <v>0</v>
      </c>
      <c r="K13" s="23">
        <f t="shared" si="0"/>
        <v>29.703594074149482</v>
      </c>
      <c r="L13" s="23">
        <f t="shared" si="0"/>
        <v>0</v>
      </c>
      <c r="N13">
        <v>12</v>
      </c>
    </row>
    <row r="14" spans="1:14" x14ac:dyDescent="0.3">
      <c r="A14" s="1">
        <v>2024</v>
      </c>
      <c r="B14" s="23">
        <f t="shared" si="1"/>
        <v>33.054941735007425</v>
      </c>
      <c r="C14" s="23">
        <f t="shared" si="0"/>
        <v>21.078945117478575</v>
      </c>
      <c r="D14" s="23">
        <f t="shared" si="0"/>
        <v>19.942237575665636</v>
      </c>
      <c r="E14" s="23">
        <f t="shared" si="0"/>
        <v>20.341082327178952</v>
      </c>
      <c r="F14" s="23">
        <f t="shared" si="0"/>
        <v>40.977200497943095</v>
      </c>
      <c r="G14" s="23">
        <f t="shared" si="0"/>
        <v>8.4003261020783331</v>
      </c>
      <c r="H14" s="23">
        <f t="shared" si="0"/>
        <v>0</v>
      </c>
      <c r="I14" s="23">
        <f t="shared" si="0"/>
        <v>0</v>
      </c>
      <c r="J14" s="23">
        <f t="shared" si="0"/>
        <v>0</v>
      </c>
      <c r="K14" s="23">
        <f t="shared" si="0"/>
        <v>28.888926351049879</v>
      </c>
      <c r="L14" s="23">
        <f t="shared" si="0"/>
        <v>0</v>
      </c>
      <c r="N14">
        <v>13</v>
      </c>
    </row>
    <row r="15" spans="1:14" x14ac:dyDescent="0.3">
      <c r="A15" s="1">
        <v>2025</v>
      </c>
      <c r="B15" s="23">
        <f t="shared" si="1"/>
        <v>32.148358038326606</v>
      </c>
      <c r="C15" s="23">
        <f t="shared" si="0"/>
        <v>20.50082193880429</v>
      </c>
      <c r="D15" s="23">
        <f t="shared" si="0"/>
        <v>19.395290386759029</v>
      </c>
      <c r="E15" s="23">
        <f t="shared" si="0"/>
        <v>19.783196194494209</v>
      </c>
      <c r="F15" s="23">
        <f t="shared" si="0"/>
        <v>39.853336411148689</v>
      </c>
      <c r="G15" s="23">
        <f t="shared" si="0"/>
        <v>8.169933964285482</v>
      </c>
      <c r="H15" s="23">
        <f t="shared" si="0"/>
        <v>0</v>
      </c>
      <c r="I15" s="23">
        <f t="shared" si="0"/>
        <v>0</v>
      </c>
      <c r="J15" s="23">
        <f t="shared" si="0"/>
        <v>0</v>
      </c>
      <c r="K15" s="23">
        <f t="shared" si="0"/>
        <v>28.096602169859825</v>
      </c>
      <c r="L15" s="23">
        <f t="shared" si="0"/>
        <v>0</v>
      </c>
      <c r="N15">
        <v>14</v>
      </c>
    </row>
    <row r="16" spans="1:14" x14ac:dyDescent="0.3">
      <c r="A16" s="1">
        <v>2026</v>
      </c>
      <c r="B16" s="23">
        <f t="shared" si="1"/>
        <v>31.266638823503804</v>
      </c>
      <c r="C16" s="23">
        <f t="shared" si="0"/>
        <v>19.938554696366751</v>
      </c>
      <c r="D16" s="23">
        <f t="shared" si="0"/>
        <v>18.863344083601469</v>
      </c>
      <c r="E16" s="23">
        <f t="shared" si="0"/>
        <v>19.2406109652735</v>
      </c>
      <c r="F16" s="23">
        <f t="shared" si="0"/>
        <v>38.760296062194804</v>
      </c>
      <c r="G16" s="23">
        <f t="shared" si="0"/>
        <v>7.9458606927499345</v>
      </c>
      <c r="H16" s="23">
        <f t="shared" si="0"/>
        <v>0</v>
      </c>
      <c r="I16" s="23">
        <f t="shared" si="0"/>
        <v>0</v>
      </c>
      <c r="J16" s="23">
        <f t="shared" si="0"/>
        <v>0</v>
      </c>
      <c r="K16" s="23">
        <f t="shared" si="0"/>
        <v>27.326008723847334</v>
      </c>
      <c r="L16" s="23">
        <f t="shared" si="0"/>
        <v>0</v>
      </c>
      <c r="N16">
        <v>15</v>
      </c>
    </row>
    <row r="17" spans="1:14" x14ac:dyDescent="0.3">
      <c r="A17" s="1">
        <v>2027</v>
      </c>
      <c r="B17" s="23">
        <f t="shared" si="1"/>
        <v>30.409102143069248</v>
      </c>
      <c r="C17" s="23">
        <f t="shared" si="0"/>
        <v>19.391708516209636</v>
      </c>
      <c r="D17" s="23">
        <f t="shared" si="0"/>
        <v>18.345987243339298</v>
      </c>
      <c r="E17" s="23">
        <f t="shared" si="0"/>
        <v>18.712906988206086</v>
      </c>
      <c r="F17" s="23">
        <f t="shared" si="0"/>
        <v>37.697234061656097</v>
      </c>
      <c r="G17" s="23">
        <f t="shared" si="0"/>
        <v>7.7279329826394996</v>
      </c>
      <c r="H17" s="23">
        <f t="shared" si="0"/>
        <v>0</v>
      </c>
      <c r="I17" s="23">
        <f t="shared" si="0"/>
        <v>0</v>
      </c>
      <c r="J17" s="23">
        <f t="shared" si="0"/>
        <v>0</v>
      </c>
      <c r="K17" s="23">
        <f t="shared" si="0"/>
        <v>26.576550013467546</v>
      </c>
      <c r="L17" s="23">
        <f t="shared" si="0"/>
        <v>0</v>
      </c>
      <c r="N17">
        <v>16</v>
      </c>
    </row>
    <row r="21" spans="1:14" x14ac:dyDescent="0.3">
      <c r="A21" s="5" t="s">
        <v>5</v>
      </c>
      <c r="B21" s="4">
        <v>0.03</v>
      </c>
    </row>
    <row r="22" spans="1:14" x14ac:dyDescent="0.3">
      <c r="A22" t="s">
        <v>31</v>
      </c>
      <c r="B22">
        <v>0.06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17"/>
  <sheetViews>
    <sheetView workbookViewId="0">
      <selection activeCell="B11" sqref="B11"/>
    </sheetView>
  </sheetViews>
  <sheetFormatPr defaultRowHeight="14.4" x14ac:dyDescent="0.3"/>
  <cols>
    <col min="1" max="1" width="11.5546875" bestFit="1" customWidth="1"/>
    <col min="2" max="2" width="7.5546875" bestFit="1" customWidth="1"/>
  </cols>
  <sheetData>
    <row r="1" spans="1:12" x14ac:dyDescent="0.3">
      <c r="A1" s="2" t="s">
        <v>8</v>
      </c>
      <c r="B1" s="4">
        <v>7000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3">
      <c r="A2" s="2" t="s">
        <v>9</v>
      </c>
      <c r="B2" s="4">
        <v>6500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3">
      <c r="A3" s="2" t="s">
        <v>10</v>
      </c>
      <c r="B3" s="4">
        <v>6500</v>
      </c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3">
      <c r="A4" s="2" t="s">
        <v>11</v>
      </c>
      <c r="B4" s="4">
        <v>6500</v>
      </c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3">
      <c r="A5" s="2" t="s">
        <v>18</v>
      </c>
      <c r="B5" s="4">
        <v>6500</v>
      </c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3">
      <c r="A6" s="2" t="s">
        <v>12</v>
      </c>
      <c r="B6" s="4">
        <v>7000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3">
      <c r="A7" s="2" t="s">
        <v>13</v>
      </c>
      <c r="B7" s="4">
        <v>7000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3">
      <c r="A8" s="2" t="s">
        <v>14</v>
      </c>
      <c r="B8" s="4">
        <v>3000</v>
      </c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x14ac:dyDescent="0.3">
      <c r="A9" s="2" t="s">
        <v>15</v>
      </c>
      <c r="B9" s="4">
        <v>8000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x14ac:dyDescent="0.3">
      <c r="A10" s="2" t="s">
        <v>16</v>
      </c>
      <c r="B10" s="4">
        <v>8000</v>
      </c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3">
      <c r="A11" s="2" t="s">
        <v>17</v>
      </c>
      <c r="B11" s="4">
        <v>2640</v>
      </c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3">
      <c r="A12" s="1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3">
      <c r="A13" s="1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3">
      <c r="A14" s="1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3">
      <c r="A15" s="1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3">
      <c r="A16" s="1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3">
      <c r="A17" s="1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21"/>
  <sheetViews>
    <sheetView workbookViewId="0">
      <selection activeCell="B11" sqref="B11"/>
    </sheetView>
  </sheetViews>
  <sheetFormatPr defaultRowHeight="14.4" x14ac:dyDescent="0.3"/>
  <cols>
    <col min="1" max="1" width="11.5546875" bestFit="1" customWidth="1"/>
  </cols>
  <sheetData>
    <row r="1" spans="1:9" x14ac:dyDescent="0.3">
      <c r="A1" s="2" t="s">
        <v>8</v>
      </c>
      <c r="B1" s="2">
        <v>57.5</v>
      </c>
      <c r="C1" s="2" t="s">
        <v>98</v>
      </c>
      <c r="D1" s="2"/>
      <c r="E1" s="2"/>
      <c r="F1" s="2"/>
      <c r="G1" s="2"/>
      <c r="H1" s="2"/>
      <c r="I1" s="2"/>
    </row>
    <row r="2" spans="1:9" x14ac:dyDescent="0.3">
      <c r="A2" s="2" t="s">
        <v>9</v>
      </c>
      <c r="B2" s="2">
        <v>581.95000000000005</v>
      </c>
      <c r="C2" s="2" t="s">
        <v>40</v>
      </c>
      <c r="D2" s="2"/>
      <c r="E2" s="2"/>
      <c r="F2" s="2"/>
      <c r="G2" s="2"/>
      <c r="H2" s="2"/>
      <c r="I2" s="2"/>
    </row>
    <row r="3" spans="1:9" x14ac:dyDescent="0.3">
      <c r="A3" s="2" t="s">
        <v>10</v>
      </c>
      <c r="B3" s="2">
        <v>581.95000000000005</v>
      </c>
      <c r="C3" s="2" t="s">
        <v>40</v>
      </c>
      <c r="D3" s="2"/>
      <c r="E3" s="2"/>
      <c r="F3" s="2"/>
      <c r="G3" s="2"/>
      <c r="H3" s="2"/>
      <c r="I3" s="2"/>
    </row>
    <row r="4" spans="1:9" x14ac:dyDescent="0.3">
      <c r="A4" s="2" t="s">
        <v>11</v>
      </c>
      <c r="B4" s="2">
        <v>581.95000000000005</v>
      </c>
      <c r="C4" s="2" t="s">
        <v>40</v>
      </c>
      <c r="D4" s="2"/>
      <c r="E4" s="2"/>
      <c r="F4" s="2"/>
      <c r="G4" s="2"/>
      <c r="H4" s="2"/>
      <c r="I4" s="2"/>
    </row>
    <row r="5" spans="1:9" x14ac:dyDescent="0.3">
      <c r="A5" s="2" t="s">
        <v>18</v>
      </c>
      <c r="B5" s="2">
        <v>39.5</v>
      </c>
      <c r="C5" s="2" t="s">
        <v>104</v>
      </c>
      <c r="D5" s="2"/>
      <c r="E5" s="2"/>
      <c r="F5" s="2"/>
      <c r="G5" s="2"/>
      <c r="H5" s="2"/>
      <c r="I5" s="2"/>
    </row>
    <row r="6" spans="1:9" x14ac:dyDescent="0.3">
      <c r="A6" s="2" t="s">
        <v>12</v>
      </c>
      <c r="B6" s="2">
        <v>1334.33</v>
      </c>
      <c r="C6" s="2" t="s">
        <v>102</v>
      </c>
      <c r="D6" s="2"/>
      <c r="E6" s="2"/>
      <c r="F6" s="2"/>
      <c r="G6" s="2"/>
      <c r="H6" s="2"/>
      <c r="I6" s="2"/>
    </row>
    <row r="7" spans="1:9" x14ac:dyDescent="0.3">
      <c r="A7" s="2" t="s">
        <v>13</v>
      </c>
      <c r="B7" s="2">
        <v>0</v>
      </c>
      <c r="C7" s="2" t="s">
        <v>101</v>
      </c>
      <c r="D7" s="2"/>
      <c r="E7" s="2"/>
      <c r="F7" s="2"/>
      <c r="G7" s="2"/>
      <c r="H7" s="2"/>
      <c r="I7" s="2"/>
    </row>
    <row r="8" spans="1:9" x14ac:dyDescent="0.3">
      <c r="A8" s="2" t="s">
        <v>14</v>
      </c>
      <c r="B8" s="2">
        <v>584.02</v>
      </c>
      <c r="C8" s="2" t="s">
        <v>105</v>
      </c>
      <c r="D8" s="2"/>
      <c r="E8" s="2"/>
      <c r="F8" s="2"/>
      <c r="G8" s="2"/>
      <c r="H8" s="2"/>
      <c r="I8" s="2"/>
    </row>
    <row r="9" spans="1:9" x14ac:dyDescent="0.3">
      <c r="A9" s="2" t="s">
        <v>15</v>
      </c>
      <c r="B9" s="2">
        <v>231.28</v>
      </c>
      <c r="C9" s="2" t="s">
        <v>100</v>
      </c>
      <c r="D9" s="2"/>
      <c r="E9" s="2"/>
      <c r="F9" s="2"/>
      <c r="G9" s="2"/>
      <c r="H9" s="2"/>
      <c r="I9" s="2"/>
    </row>
    <row r="10" spans="1:9" x14ac:dyDescent="0.3">
      <c r="A10" s="2" t="s">
        <v>16</v>
      </c>
      <c r="B10" s="2">
        <v>368.06</v>
      </c>
      <c r="C10" s="2" t="s">
        <v>16</v>
      </c>
      <c r="D10" s="2"/>
      <c r="E10" s="2"/>
      <c r="F10" s="2"/>
      <c r="G10" s="2"/>
      <c r="H10" s="2"/>
      <c r="I10" s="2"/>
    </row>
    <row r="11" spans="1:9" x14ac:dyDescent="0.3">
      <c r="A11" s="2" t="s">
        <v>17</v>
      </c>
      <c r="B11" s="2">
        <v>1239.92</v>
      </c>
      <c r="C11" s="2" t="s">
        <v>103</v>
      </c>
      <c r="D11" s="2"/>
      <c r="E11" s="2"/>
      <c r="F11" s="2"/>
      <c r="G11" s="2"/>
      <c r="H11" s="2"/>
      <c r="I11" s="2"/>
    </row>
    <row r="12" spans="1:9" x14ac:dyDescent="0.3">
      <c r="B12" s="2"/>
      <c r="C12" s="2"/>
      <c r="D12" s="2"/>
      <c r="E12" s="2"/>
      <c r="F12" s="2"/>
      <c r="G12" s="2"/>
      <c r="H12" s="2"/>
      <c r="I12" s="2"/>
    </row>
    <row r="13" spans="1:9" x14ac:dyDescent="0.3">
      <c r="B13" s="2"/>
      <c r="C13" s="2"/>
      <c r="D13" s="2"/>
      <c r="E13" s="2"/>
      <c r="F13" s="2"/>
      <c r="G13" s="2"/>
      <c r="H13" s="2"/>
      <c r="I13" s="2"/>
    </row>
    <row r="14" spans="1:9" x14ac:dyDescent="0.3">
      <c r="B14" s="2"/>
      <c r="C14" s="2"/>
      <c r="D14" s="2"/>
      <c r="E14" s="2"/>
      <c r="F14" s="2"/>
      <c r="G14" s="2"/>
      <c r="H14" s="2"/>
      <c r="I14" s="2"/>
    </row>
    <row r="15" spans="1:9" x14ac:dyDescent="0.3">
      <c r="B15" s="2"/>
      <c r="C15" s="2"/>
      <c r="D15" s="2"/>
      <c r="E15" s="2"/>
      <c r="F15" s="2"/>
      <c r="G15" s="2"/>
      <c r="H15" s="2"/>
      <c r="I15" s="2"/>
    </row>
    <row r="16" spans="1:9" x14ac:dyDescent="0.3">
      <c r="B16" s="2"/>
      <c r="C16" s="2"/>
      <c r="D16" s="2"/>
      <c r="E16" s="2"/>
      <c r="F16" s="2"/>
      <c r="G16" s="2"/>
      <c r="H16" s="2"/>
      <c r="I16" s="2"/>
    </row>
    <row r="17" spans="2:9" x14ac:dyDescent="0.3">
      <c r="B17" s="2"/>
      <c r="C17" s="2"/>
      <c r="D17" s="2"/>
      <c r="E17" s="2"/>
      <c r="F17" s="2"/>
      <c r="G17" s="2"/>
      <c r="H17" s="2"/>
      <c r="I17" s="2"/>
    </row>
    <row r="18" spans="2:9" x14ac:dyDescent="0.3">
      <c r="B18" s="2"/>
      <c r="C18" s="2"/>
      <c r="D18" s="2"/>
      <c r="E18" s="2"/>
      <c r="F18" s="2"/>
      <c r="G18" s="2"/>
      <c r="H18" s="2"/>
      <c r="I18" s="2"/>
    </row>
    <row r="19" spans="2:9" x14ac:dyDescent="0.3">
      <c r="B19" s="2"/>
      <c r="C19" s="2"/>
      <c r="D19" s="2"/>
      <c r="E19" s="2"/>
      <c r="F19" s="2"/>
      <c r="G19" s="2"/>
      <c r="H19" s="2"/>
      <c r="I19" s="2"/>
    </row>
    <row r="20" spans="2:9" x14ac:dyDescent="0.3">
      <c r="B20" s="2"/>
      <c r="C20" s="2"/>
      <c r="D20" s="2"/>
      <c r="E20" s="2"/>
      <c r="F20" s="2"/>
      <c r="G20" s="2"/>
      <c r="H20" s="2"/>
      <c r="I20" s="2"/>
    </row>
    <row r="21" spans="2:9" x14ac:dyDescent="0.3">
      <c r="B21" s="2"/>
      <c r="C21" s="2"/>
      <c r="D21" s="2"/>
      <c r="E21" s="2"/>
      <c r="F21" s="2"/>
      <c r="G21" s="2"/>
      <c r="H21" s="2"/>
      <c r="I21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Y22"/>
  <sheetViews>
    <sheetView workbookViewId="0">
      <selection activeCell="B2" sqref="B2:L17"/>
    </sheetView>
  </sheetViews>
  <sheetFormatPr defaultRowHeight="14.4" x14ac:dyDescent="0.3"/>
  <cols>
    <col min="1" max="1" width="12" customWidth="1"/>
    <col min="2" max="2" width="10.44140625" bestFit="1" customWidth="1"/>
    <col min="3" max="9" width="10.5546875" bestFit="1" customWidth="1"/>
    <col min="10" max="10" width="11.5546875" bestFit="1" customWidth="1"/>
    <col min="11" max="12" width="10.5546875" bestFit="1" customWidth="1"/>
  </cols>
  <sheetData>
    <row r="1" spans="1:25" x14ac:dyDescent="0.3">
      <c r="A1" t="s">
        <v>80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18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O1" s="2" t="s">
        <v>81</v>
      </c>
    </row>
    <row r="2" spans="1:25" x14ac:dyDescent="0.3">
      <c r="A2" s="1">
        <v>2012</v>
      </c>
      <c r="B2" s="9">
        <f t="shared" ref="B2:B17" si="0">O2*1000</f>
        <v>500000</v>
      </c>
      <c r="C2" s="9">
        <f t="shared" ref="C2:C17" si="1">P2*1000</f>
        <v>1146000</v>
      </c>
      <c r="D2" s="9">
        <f t="shared" ref="D2:D17" si="2">Q2*1000</f>
        <v>1084000</v>
      </c>
      <c r="E2" s="9">
        <f t="shared" ref="E2:E17" si="3">R2*1000</f>
        <v>1110000</v>
      </c>
      <c r="F2" s="9">
        <f t="shared" ref="F2:F17" si="4">S2*1000</f>
        <v>1280000</v>
      </c>
      <c r="G2" s="9">
        <f t="shared" ref="G2:G17" si="5">T2*1000</f>
        <v>2000000</v>
      </c>
      <c r="H2" s="9">
        <f t="shared" ref="H2:H17" si="6">U2*1000</f>
        <v>1350000</v>
      </c>
      <c r="I2" s="9">
        <f t="shared" ref="I2:I17" si="7">V2*1000</f>
        <v>1912000</v>
      </c>
      <c r="J2" s="9">
        <f t="shared" ref="J2:J17" si="8">W2*1000</f>
        <v>3000000</v>
      </c>
      <c r="K2" s="9">
        <f t="shared" ref="K2:K17" si="9">X2*1000</f>
        <v>2599000</v>
      </c>
      <c r="L2" s="9">
        <f t="shared" ref="L2:L17" si="10">Y2*1000</f>
        <v>3500000</v>
      </c>
      <c r="N2">
        <v>1</v>
      </c>
      <c r="O2" s="21">
        <v>500</v>
      </c>
      <c r="P2" s="21">
        <v>1146</v>
      </c>
      <c r="Q2" s="21">
        <v>1084</v>
      </c>
      <c r="R2" s="21">
        <v>1110</v>
      </c>
      <c r="S2" s="21">
        <v>1280</v>
      </c>
      <c r="T2" s="21">
        <v>2000</v>
      </c>
      <c r="U2" s="21">
        <v>1350</v>
      </c>
      <c r="V2" s="21">
        <v>1912</v>
      </c>
      <c r="W2" s="21">
        <v>3000</v>
      </c>
      <c r="X2" s="21">
        <v>2599</v>
      </c>
      <c r="Y2" s="21">
        <v>3500</v>
      </c>
    </row>
    <row r="3" spans="1:25" x14ac:dyDescent="0.3">
      <c r="A3" s="1">
        <v>2013</v>
      </c>
      <c r="B3" s="9">
        <f t="shared" si="0"/>
        <v>472949.5376842597</v>
      </c>
      <c r="C3" s="9">
        <f t="shared" si="1"/>
        <v>1084000.3403723233</v>
      </c>
      <c r="D3" s="9">
        <f t="shared" si="2"/>
        <v>1025354.5976994751</v>
      </c>
      <c r="E3" s="9">
        <f t="shared" si="3"/>
        <v>1049947.9736590565</v>
      </c>
      <c r="F3" s="9">
        <f t="shared" si="4"/>
        <v>1210750.816471705</v>
      </c>
      <c r="G3" s="9">
        <f t="shared" si="5"/>
        <v>1891798.1507370388</v>
      </c>
      <c r="H3" s="9">
        <f t="shared" si="6"/>
        <v>1276963.7517475011</v>
      </c>
      <c r="I3" s="9">
        <f t="shared" si="7"/>
        <v>1808559.0321046093</v>
      </c>
      <c r="J3" s="9">
        <f t="shared" si="8"/>
        <v>2837697.2261055587</v>
      </c>
      <c r="K3" s="9">
        <f t="shared" si="9"/>
        <v>2458391.696882782</v>
      </c>
      <c r="L3" s="9">
        <f t="shared" si="10"/>
        <v>3310646.7637898182</v>
      </c>
      <c r="N3">
        <v>2</v>
      </c>
      <c r="O3" s="6">
        <f>+O$2*((1-$B$21)*(1+$B$22))^-$N3</f>
        <v>472.94953768425972</v>
      </c>
      <c r="P3" s="6">
        <f t="shared" ref="P3:Y3" si="11">+P$2*((1-$B$21)*(1+$B$22))^-$N3</f>
        <v>1084.0003403723233</v>
      </c>
      <c r="Q3" s="6">
        <f t="shared" si="11"/>
        <v>1025.3545976994751</v>
      </c>
      <c r="R3" s="6">
        <f t="shared" si="11"/>
        <v>1049.9479736590565</v>
      </c>
      <c r="S3" s="6">
        <f t="shared" si="11"/>
        <v>1210.7508164717049</v>
      </c>
      <c r="T3" s="6">
        <f t="shared" si="11"/>
        <v>1891.7981507370389</v>
      </c>
      <c r="U3" s="6">
        <f t="shared" si="11"/>
        <v>1276.9637517475012</v>
      </c>
      <c r="V3" s="6">
        <f t="shared" si="11"/>
        <v>1808.5590321046093</v>
      </c>
      <c r="W3" s="6">
        <f t="shared" si="11"/>
        <v>2837.6972261055585</v>
      </c>
      <c r="X3" s="6">
        <f t="shared" si="11"/>
        <v>2458.3916968827821</v>
      </c>
      <c r="Y3" s="6">
        <f t="shared" si="11"/>
        <v>3310.6467637898181</v>
      </c>
    </row>
    <row r="4" spans="1:25" x14ac:dyDescent="0.3">
      <c r="A4" s="1">
        <v>2014</v>
      </c>
      <c r="B4" s="9">
        <f t="shared" si="0"/>
        <v>459978.15374855057</v>
      </c>
      <c r="C4" s="9">
        <f t="shared" si="1"/>
        <v>1054269.928391678</v>
      </c>
      <c r="D4" s="9">
        <f t="shared" si="2"/>
        <v>997232.63732685754</v>
      </c>
      <c r="E4" s="9">
        <f t="shared" si="3"/>
        <v>1021151.5013217822</v>
      </c>
      <c r="F4" s="9">
        <f t="shared" si="4"/>
        <v>1177544.0735962894</v>
      </c>
      <c r="G4" s="9">
        <f t="shared" si="5"/>
        <v>1839912.6149942023</v>
      </c>
      <c r="H4" s="9">
        <f t="shared" si="6"/>
        <v>1241941.0151210865</v>
      </c>
      <c r="I4" s="9">
        <f t="shared" si="7"/>
        <v>1758956.4599344574</v>
      </c>
      <c r="J4" s="9">
        <f t="shared" si="8"/>
        <v>2759868.9224913032</v>
      </c>
      <c r="K4" s="9">
        <f t="shared" si="9"/>
        <v>2390966.4431849662</v>
      </c>
      <c r="L4" s="9">
        <f t="shared" si="10"/>
        <v>3219847.0762398536</v>
      </c>
      <c r="N4">
        <v>3</v>
      </c>
      <c r="O4" s="6">
        <f t="shared" ref="O4:Y17" si="12">+O$2*((1-$B$21)*(1+$B$22))^-$N4</f>
        <v>459.97815374855054</v>
      </c>
      <c r="P4" s="6">
        <f t="shared" si="12"/>
        <v>1054.2699283916779</v>
      </c>
      <c r="Q4" s="6">
        <f t="shared" si="12"/>
        <v>997.23263732685757</v>
      </c>
      <c r="R4" s="6">
        <f t="shared" si="12"/>
        <v>1021.1515013217822</v>
      </c>
      <c r="S4" s="6">
        <f t="shared" si="12"/>
        <v>1177.5440735962893</v>
      </c>
      <c r="T4" s="6">
        <f t="shared" si="12"/>
        <v>1839.9126149942022</v>
      </c>
      <c r="U4" s="6">
        <f t="shared" si="12"/>
        <v>1241.9410151210866</v>
      </c>
      <c r="V4" s="6">
        <f t="shared" si="12"/>
        <v>1758.9564599344574</v>
      </c>
      <c r="W4" s="6">
        <f t="shared" si="12"/>
        <v>2759.8689224913032</v>
      </c>
      <c r="X4" s="6">
        <f t="shared" si="12"/>
        <v>2390.966443184966</v>
      </c>
      <c r="Y4" s="6">
        <f t="shared" si="12"/>
        <v>3219.8470762398538</v>
      </c>
    </row>
    <row r="5" spans="1:25" x14ac:dyDescent="0.3">
      <c r="A5" s="1">
        <v>2015</v>
      </c>
      <c r="B5" s="9">
        <f t="shared" si="0"/>
        <v>447362.53039150999</v>
      </c>
      <c r="C5" s="9">
        <f t="shared" si="1"/>
        <v>1025354.9196573411</v>
      </c>
      <c r="D5" s="9">
        <f t="shared" si="2"/>
        <v>969881.9658887937</v>
      </c>
      <c r="E5" s="9">
        <f t="shared" si="3"/>
        <v>993144.81746915227</v>
      </c>
      <c r="F5" s="9">
        <f t="shared" si="4"/>
        <v>1145248.0778022658</v>
      </c>
      <c r="G5" s="9">
        <f t="shared" si="5"/>
        <v>1789450.12156604</v>
      </c>
      <c r="H5" s="9">
        <f t="shared" si="6"/>
        <v>1207878.832057077</v>
      </c>
      <c r="I5" s="9">
        <f t="shared" si="7"/>
        <v>1710714.3162171345</v>
      </c>
      <c r="J5" s="9">
        <f t="shared" si="8"/>
        <v>2684175.1823490602</v>
      </c>
      <c r="K5" s="9">
        <f t="shared" si="9"/>
        <v>2325390.4329750692</v>
      </c>
      <c r="L5" s="9">
        <f t="shared" si="10"/>
        <v>3131537.7127405698</v>
      </c>
      <c r="N5">
        <v>4</v>
      </c>
      <c r="O5" s="6">
        <f t="shared" si="12"/>
        <v>447.36253039151001</v>
      </c>
      <c r="P5" s="6">
        <f t="shared" si="12"/>
        <v>1025.354919657341</v>
      </c>
      <c r="Q5" s="6">
        <f t="shared" si="12"/>
        <v>969.88196588879373</v>
      </c>
      <c r="R5" s="6">
        <f t="shared" si="12"/>
        <v>993.14481746915226</v>
      </c>
      <c r="S5" s="6">
        <f t="shared" si="12"/>
        <v>1145.2480778022657</v>
      </c>
      <c r="T5" s="6">
        <f t="shared" si="12"/>
        <v>1789.45012156604</v>
      </c>
      <c r="U5" s="6">
        <f t="shared" si="12"/>
        <v>1207.878832057077</v>
      </c>
      <c r="V5" s="6">
        <f t="shared" si="12"/>
        <v>1710.7143162171344</v>
      </c>
      <c r="W5" s="6">
        <f t="shared" si="12"/>
        <v>2684.1751823490604</v>
      </c>
      <c r="X5" s="6">
        <f t="shared" si="12"/>
        <v>2325.390432975069</v>
      </c>
      <c r="Y5" s="6">
        <f t="shared" si="12"/>
        <v>3131.53771274057</v>
      </c>
    </row>
    <row r="6" spans="1:25" x14ac:dyDescent="0.3">
      <c r="A6" s="1">
        <v>2016</v>
      </c>
      <c r="B6" s="9">
        <f t="shared" si="0"/>
        <v>435092.91032047273</v>
      </c>
      <c r="C6" s="9">
        <f t="shared" si="1"/>
        <v>997232.95045452355</v>
      </c>
      <c r="D6" s="9">
        <f t="shared" si="2"/>
        <v>943281.42957478494</v>
      </c>
      <c r="E6" s="9">
        <f t="shared" si="3"/>
        <v>965906.26091144956</v>
      </c>
      <c r="F6" s="9">
        <f t="shared" si="4"/>
        <v>1113837.8504204103</v>
      </c>
      <c r="G6" s="9">
        <f t="shared" si="5"/>
        <v>1740371.6412818909</v>
      </c>
      <c r="H6" s="9">
        <f t="shared" si="6"/>
        <v>1174750.8578652765</v>
      </c>
      <c r="I6" s="9">
        <f t="shared" si="7"/>
        <v>1663795.2890654879</v>
      </c>
      <c r="J6" s="9">
        <f t="shared" si="8"/>
        <v>2610557.4619228365</v>
      </c>
      <c r="K6" s="9">
        <f t="shared" si="9"/>
        <v>2261612.9478458175</v>
      </c>
      <c r="L6" s="9">
        <f t="shared" si="10"/>
        <v>3045650.3722433094</v>
      </c>
      <c r="N6">
        <v>5</v>
      </c>
      <c r="O6" s="6">
        <f t="shared" si="12"/>
        <v>435.09291032047275</v>
      </c>
      <c r="P6" s="6">
        <f t="shared" si="12"/>
        <v>997.23295045452357</v>
      </c>
      <c r="Q6" s="6">
        <f t="shared" si="12"/>
        <v>943.28142957478497</v>
      </c>
      <c r="R6" s="6">
        <f t="shared" si="12"/>
        <v>965.90626091144952</v>
      </c>
      <c r="S6" s="6">
        <f t="shared" si="12"/>
        <v>1113.8378504204102</v>
      </c>
      <c r="T6" s="6">
        <f t="shared" si="12"/>
        <v>1740.371641281891</v>
      </c>
      <c r="U6" s="6">
        <f t="shared" si="12"/>
        <v>1174.7508578652764</v>
      </c>
      <c r="V6" s="6">
        <f t="shared" si="12"/>
        <v>1663.7952890654879</v>
      </c>
      <c r="W6" s="6">
        <f t="shared" si="12"/>
        <v>2610.5574619228364</v>
      </c>
      <c r="X6" s="6">
        <f t="shared" si="12"/>
        <v>2261.6129478458174</v>
      </c>
      <c r="Y6" s="6">
        <f t="shared" si="12"/>
        <v>3045.6503722433094</v>
      </c>
    </row>
    <row r="7" spans="1:25" x14ac:dyDescent="0.3">
      <c r="A7" s="1">
        <v>2017</v>
      </c>
      <c r="B7" s="9">
        <f t="shared" si="0"/>
        <v>423159.80385185056</v>
      </c>
      <c r="C7" s="9">
        <f t="shared" si="1"/>
        <v>969882.27042844146</v>
      </c>
      <c r="D7" s="9">
        <f t="shared" si="2"/>
        <v>917410.45475081191</v>
      </c>
      <c r="E7" s="9">
        <f t="shared" si="3"/>
        <v>939414.76455110824</v>
      </c>
      <c r="F7" s="9">
        <f t="shared" si="4"/>
        <v>1083289.0978607375</v>
      </c>
      <c r="G7" s="9">
        <f t="shared" si="5"/>
        <v>1692639.2154074023</v>
      </c>
      <c r="H7" s="9">
        <f t="shared" si="6"/>
        <v>1142531.4703999963</v>
      </c>
      <c r="I7" s="9">
        <f t="shared" si="7"/>
        <v>1618163.0899294764</v>
      </c>
      <c r="J7" s="9">
        <f t="shared" si="8"/>
        <v>2538958.8231111034</v>
      </c>
      <c r="K7" s="9">
        <f t="shared" si="9"/>
        <v>2199584.6604219191</v>
      </c>
      <c r="L7" s="9">
        <f t="shared" si="10"/>
        <v>2962118.6269629537</v>
      </c>
      <c r="N7">
        <v>6</v>
      </c>
      <c r="O7" s="6">
        <f t="shared" si="12"/>
        <v>423.15980385185054</v>
      </c>
      <c r="P7" s="6">
        <f t="shared" si="12"/>
        <v>969.88227042844142</v>
      </c>
      <c r="Q7" s="6">
        <f t="shared" si="12"/>
        <v>917.41045475081194</v>
      </c>
      <c r="R7" s="6">
        <f t="shared" si="12"/>
        <v>939.41476455110819</v>
      </c>
      <c r="S7" s="6">
        <f t="shared" si="12"/>
        <v>1083.2890978607375</v>
      </c>
      <c r="T7" s="6">
        <f t="shared" si="12"/>
        <v>1692.6392154074022</v>
      </c>
      <c r="U7" s="6">
        <f t="shared" si="12"/>
        <v>1142.5314703999964</v>
      </c>
      <c r="V7" s="6">
        <f t="shared" si="12"/>
        <v>1618.1630899294764</v>
      </c>
      <c r="W7" s="6">
        <f t="shared" si="12"/>
        <v>2538.9588231111034</v>
      </c>
      <c r="X7" s="6">
        <f t="shared" si="12"/>
        <v>2199.5846604219191</v>
      </c>
      <c r="Y7" s="6">
        <f t="shared" si="12"/>
        <v>2962.1186269629538</v>
      </c>
    </row>
    <row r="8" spans="1:25" x14ac:dyDescent="0.3">
      <c r="A8" s="1">
        <v>2018</v>
      </c>
      <c r="B8" s="9">
        <f t="shared" si="0"/>
        <v>411553.98157153325</v>
      </c>
      <c r="C8" s="9">
        <f t="shared" si="1"/>
        <v>943281.72576195421</v>
      </c>
      <c r="D8" s="9">
        <f t="shared" si="2"/>
        <v>892249.03204708418</v>
      </c>
      <c r="E8" s="9">
        <f t="shared" si="3"/>
        <v>913649.83908880386</v>
      </c>
      <c r="F8" s="9">
        <f t="shared" si="4"/>
        <v>1053578.192823125</v>
      </c>
      <c r="G8" s="9">
        <f t="shared" si="5"/>
        <v>1646215.926286133</v>
      </c>
      <c r="H8" s="9">
        <f t="shared" si="6"/>
        <v>1111195.7502431399</v>
      </c>
      <c r="I8" s="9">
        <f t="shared" si="7"/>
        <v>1573782.4255295431</v>
      </c>
      <c r="J8" s="9">
        <f t="shared" si="8"/>
        <v>2469323.8894292</v>
      </c>
      <c r="K8" s="9">
        <f t="shared" si="9"/>
        <v>2139257.5962088299</v>
      </c>
      <c r="L8" s="9">
        <f t="shared" si="10"/>
        <v>2880877.8710007328</v>
      </c>
      <c r="N8">
        <v>7</v>
      </c>
      <c r="O8" s="6">
        <f t="shared" si="12"/>
        <v>411.55398157153326</v>
      </c>
      <c r="P8" s="6">
        <f t="shared" si="12"/>
        <v>943.28172576195425</v>
      </c>
      <c r="Q8" s="6">
        <f t="shared" si="12"/>
        <v>892.24903204708414</v>
      </c>
      <c r="R8" s="6">
        <f t="shared" si="12"/>
        <v>913.6498390888039</v>
      </c>
      <c r="S8" s="6">
        <f t="shared" si="12"/>
        <v>1053.5781928231252</v>
      </c>
      <c r="T8" s="6">
        <f t="shared" si="12"/>
        <v>1646.215926286133</v>
      </c>
      <c r="U8" s="6">
        <f t="shared" si="12"/>
        <v>1111.1957502431399</v>
      </c>
      <c r="V8" s="6">
        <f t="shared" si="12"/>
        <v>1573.7824255295432</v>
      </c>
      <c r="W8" s="6">
        <f t="shared" si="12"/>
        <v>2469.3238894291999</v>
      </c>
      <c r="X8" s="6">
        <f t="shared" si="12"/>
        <v>2139.2575962088299</v>
      </c>
      <c r="Y8" s="6">
        <f t="shared" si="12"/>
        <v>2880.8778710007327</v>
      </c>
    </row>
    <row r="9" spans="1:25" x14ac:dyDescent="0.3">
      <c r="A9" s="1">
        <v>2019</v>
      </c>
      <c r="B9" s="9">
        <f t="shared" si="0"/>
        <v>400266.46719658945</v>
      </c>
      <c r="C9" s="9">
        <f t="shared" si="1"/>
        <v>917410.74281458301</v>
      </c>
      <c r="D9" s="9">
        <f t="shared" si="2"/>
        <v>867777.70088220597</v>
      </c>
      <c r="E9" s="9">
        <f t="shared" si="3"/>
        <v>888591.55717642861</v>
      </c>
      <c r="F9" s="9">
        <f t="shared" si="4"/>
        <v>1024682.1560232691</v>
      </c>
      <c r="G9" s="9">
        <f t="shared" si="5"/>
        <v>1601065.8687863578</v>
      </c>
      <c r="H9" s="9">
        <f t="shared" si="6"/>
        <v>1080719.4614307915</v>
      </c>
      <c r="I9" s="9">
        <f t="shared" si="7"/>
        <v>1530618.9705597584</v>
      </c>
      <c r="J9" s="9">
        <f t="shared" si="8"/>
        <v>2401598.8031795369</v>
      </c>
      <c r="K9" s="9">
        <f t="shared" si="9"/>
        <v>2080585.0964878723</v>
      </c>
      <c r="L9" s="9">
        <f t="shared" si="10"/>
        <v>2801865.2703761263</v>
      </c>
      <c r="N9">
        <v>8</v>
      </c>
      <c r="O9" s="6">
        <f t="shared" si="12"/>
        <v>400.26646719658947</v>
      </c>
      <c r="P9" s="6">
        <f t="shared" si="12"/>
        <v>917.41074281458305</v>
      </c>
      <c r="Q9" s="6">
        <f t="shared" si="12"/>
        <v>867.77770088220598</v>
      </c>
      <c r="R9" s="6">
        <f t="shared" si="12"/>
        <v>888.59155717642864</v>
      </c>
      <c r="S9" s="6">
        <f t="shared" si="12"/>
        <v>1024.682156023269</v>
      </c>
      <c r="T9" s="6">
        <f t="shared" si="12"/>
        <v>1601.0658687863579</v>
      </c>
      <c r="U9" s="6">
        <f t="shared" si="12"/>
        <v>1080.7194614307916</v>
      </c>
      <c r="V9" s="6">
        <f t="shared" si="12"/>
        <v>1530.6189705597583</v>
      </c>
      <c r="W9" s="6">
        <f t="shared" si="12"/>
        <v>2401.5988031795368</v>
      </c>
      <c r="X9" s="6">
        <f t="shared" si="12"/>
        <v>2080.5850964878723</v>
      </c>
      <c r="Y9" s="6">
        <f t="shared" si="12"/>
        <v>2801.8652703761263</v>
      </c>
    </row>
    <row r="10" spans="1:25" x14ac:dyDescent="0.3">
      <c r="A10" s="1">
        <v>2020</v>
      </c>
      <c r="B10" s="9">
        <f t="shared" si="0"/>
        <v>389288.530632746</v>
      </c>
      <c r="C10" s="9">
        <f t="shared" si="1"/>
        <v>892249.31221025391</v>
      </c>
      <c r="D10" s="9">
        <f t="shared" si="2"/>
        <v>843977.53441179334</v>
      </c>
      <c r="E10" s="9">
        <f t="shared" si="3"/>
        <v>864220.53800469625</v>
      </c>
      <c r="F10" s="9">
        <f t="shared" si="4"/>
        <v>996578.63841982989</v>
      </c>
      <c r="G10" s="9">
        <f t="shared" si="5"/>
        <v>1557154.122530984</v>
      </c>
      <c r="H10" s="9">
        <f t="shared" si="6"/>
        <v>1051079.0327084144</v>
      </c>
      <c r="I10" s="9">
        <f t="shared" si="7"/>
        <v>1488639.3411396209</v>
      </c>
      <c r="J10" s="9">
        <f t="shared" si="8"/>
        <v>2335731.1837964761</v>
      </c>
      <c r="K10" s="9">
        <f t="shared" si="9"/>
        <v>2023521.782229014</v>
      </c>
      <c r="L10" s="9">
        <f t="shared" si="10"/>
        <v>2725019.7144292225</v>
      </c>
      <c r="N10">
        <v>9</v>
      </c>
      <c r="O10" s="6">
        <f t="shared" si="12"/>
        <v>389.28853063274602</v>
      </c>
      <c r="P10" s="6">
        <f t="shared" si="12"/>
        <v>892.24931221025395</v>
      </c>
      <c r="Q10" s="6">
        <f t="shared" si="12"/>
        <v>843.97753441179339</v>
      </c>
      <c r="R10" s="6">
        <f t="shared" si="12"/>
        <v>864.22053800469621</v>
      </c>
      <c r="S10" s="6">
        <f t="shared" si="12"/>
        <v>996.57863841982987</v>
      </c>
      <c r="T10" s="6">
        <f t="shared" si="12"/>
        <v>1557.1541225309841</v>
      </c>
      <c r="U10" s="6">
        <f t="shared" si="12"/>
        <v>1051.0790327084144</v>
      </c>
      <c r="V10" s="6">
        <f t="shared" si="12"/>
        <v>1488.6393411396209</v>
      </c>
      <c r="W10" s="6">
        <f t="shared" si="12"/>
        <v>2335.7311837964762</v>
      </c>
      <c r="X10" s="6">
        <f t="shared" si="12"/>
        <v>2023.521782229014</v>
      </c>
      <c r="Y10" s="6">
        <f t="shared" si="12"/>
        <v>2725.0197144292224</v>
      </c>
    </row>
    <row r="11" spans="1:25" x14ac:dyDescent="0.3">
      <c r="A11" s="1">
        <v>2021</v>
      </c>
      <c r="B11" s="9">
        <f t="shared" si="0"/>
        <v>378611.68122227781</v>
      </c>
      <c r="C11" s="9">
        <f t="shared" si="1"/>
        <v>867777.97336146072</v>
      </c>
      <c r="D11" s="9">
        <f t="shared" si="2"/>
        <v>820830.12488989823</v>
      </c>
      <c r="E11" s="9">
        <f t="shared" si="3"/>
        <v>840517.93231345667</v>
      </c>
      <c r="F11" s="9">
        <f t="shared" si="4"/>
        <v>969245.9039290311</v>
      </c>
      <c r="G11" s="9">
        <f t="shared" si="5"/>
        <v>1514446.7248891112</v>
      </c>
      <c r="H11" s="9">
        <f t="shared" si="6"/>
        <v>1022251.53930015</v>
      </c>
      <c r="I11" s="9">
        <f t="shared" si="7"/>
        <v>1447811.0689939901</v>
      </c>
      <c r="J11" s="9">
        <f t="shared" si="8"/>
        <v>2271670.0873336666</v>
      </c>
      <c r="K11" s="9">
        <f t="shared" si="9"/>
        <v>1968023.5189933998</v>
      </c>
      <c r="L11" s="9">
        <f t="shared" si="10"/>
        <v>2650281.7685559443</v>
      </c>
      <c r="N11">
        <v>10</v>
      </c>
      <c r="O11" s="6">
        <f t="shared" si="12"/>
        <v>378.61168122227781</v>
      </c>
      <c r="P11" s="6">
        <f t="shared" si="12"/>
        <v>867.77797336146068</v>
      </c>
      <c r="Q11" s="6">
        <f t="shared" si="12"/>
        <v>820.83012488989823</v>
      </c>
      <c r="R11" s="6">
        <f t="shared" si="12"/>
        <v>840.51793231345664</v>
      </c>
      <c r="S11" s="6">
        <f t="shared" si="12"/>
        <v>969.2459039290311</v>
      </c>
      <c r="T11" s="6">
        <f t="shared" si="12"/>
        <v>1514.4467248891112</v>
      </c>
      <c r="U11" s="6">
        <f t="shared" si="12"/>
        <v>1022.2515393001501</v>
      </c>
      <c r="V11" s="6">
        <f t="shared" si="12"/>
        <v>1447.8110689939901</v>
      </c>
      <c r="W11" s="6">
        <f t="shared" si="12"/>
        <v>2271.6700873336667</v>
      </c>
      <c r="X11" s="6">
        <f t="shared" si="12"/>
        <v>1968.0235189933999</v>
      </c>
      <c r="Y11" s="6">
        <f t="shared" si="12"/>
        <v>2650.2817685559444</v>
      </c>
    </row>
    <row r="12" spans="1:25" x14ac:dyDescent="0.3">
      <c r="A12" s="1">
        <v>2022</v>
      </c>
      <c r="B12" s="9">
        <f t="shared" si="0"/>
        <v>368227.66117708397</v>
      </c>
      <c r="C12" s="9">
        <f t="shared" si="1"/>
        <v>843977.79941787652</v>
      </c>
      <c r="D12" s="9">
        <f t="shared" si="2"/>
        <v>798317.56943191809</v>
      </c>
      <c r="E12" s="9">
        <f t="shared" si="3"/>
        <v>817465.40781312645</v>
      </c>
      <c r="F12" s="9">
        <f t="shared" si="4"/>
        <v>942662.81261333509</v>
      </c>
      <c r="G12" s="9">
        <f t="shared" si="5"/>
        <v>1472910.6447083359</v>
      </c>
      <c r="H12" s="9">
        <f t="shared" si="6"/>
        <v>994214.68517812679</v>
      </c>
      <c r="I12" s="9">
        <f t="shared" si="7"/>
        <v>1408102.5763411692</v>
      </c>
      <c r="J12" s="9">
        <f t="shared" si="8"/>
        <v>2209365.967062504</v>
      </c>
      <c r="K12" s="9">
        <f t="shared" si="9"/>
        <v>1914047.3827984827</v>
      </c>
      <c r="L12" s="9">
        <f t="shared" si="10"/>
        <v>2577593.6282395879</v>
      </c>
      <c r="N12">
        <v>11</v>
      </c>
      <c r="O12" s="6">
        <f t="shared" si="12"/>
        <v>368.22766117708397</v>
      </c>
      <c r="P12" s="6">
        <f t="shared" si="12"/>
        <v>843.97779941787655</v>
      </c>
      <c r="Q12" s="6">
        <f t="shared" si="12"/>
        <v>798.31756943191806</v>
      </c>
      <c r="R12" s="6">
        <f t="shared" si="12"/>
        <v>817.46540781312649</v>
      </c>
      <c r="S12" s="6">
        <f t="shared" si="12"/>
        <v>942.66281261333506</v>
      </c>
      <c r="T12" s="6">
        <f t="shared" si="12"/>
        <v>1472.9106447083359</v>
      </c>
      <c r="U12" s="6">
        <f t="shared" si="12"/>
        <v>994.21468517812684</v>
      </c>
      <c r="V12" s="6">
        <f t="shared" si="12"/>
        <v>1408.1025763411692</v>
      </c>
      <c r="W12" s="6">
        <f t="shared" si="12"/>
        <v>2209.3659670625038</v>
      </c>
      <c r="X12" s="6">
        <f t="shared" si="12"/>
        <v>1914.0473827984827</v>
      </c>
      <c r="Y12" s="6">
        <f t="shared" si="12"/>
        <v>2577.5936282395878</v>
      </c>
    </row>
    <row r="13" spans="1:25" x14ac:dyDescent="0.3">
      <c r="A13" s="1">
        <v>2023</v>
      </c>
      <c r="B13" s="9">
        <f t="shared" si="0"/>
        <v>358128.43919187319</v>
      </c>
      <c r="C13" s="9">
        <f t="shared" si="1"/>
        <v>820830.38262777333</v>
      </c>
      <c r="D13" s="9">
        <f t="shared" si="2"/>
        <v>776422.45616798103</v>
      </c>
      <c r="E13" s="9">
        <f t="shared" si="3"/>
        <v>795045.13500595849</v>
      </c>
      <c r="F13" s="9">
        <f t="shared" si="4"/>
        <v>916808.80433119542</v>
      </c>
      <c r="G13" s="9">
        <f t="shared" si="5"/>
        <v>1432513.7567674927</v>
      </c>
      <c r="H13" s="9">
        <f t="shared" si="6"/>
        <v>966946.7858180576</v>
      </c>
      <c r="I13" s="9">
        <f t="shared" si="7"/>
        <v>1369483.1514697233</v>
      </c>
      <c r="J13" s="9">
        <f t="shared" si="8"/>
        <v>2148770.6351512391</v>
      </c>
      <c r="K13" s="9">
        <f t="shared" si="9"/>
        <v>1861551.6269193569</v>
      </c>
      <c r="L13" s="9">
        <f t="shared" si="10"/>
        <v>2506899.0743431123</v>
      </c>
      <c r="N13">
        <v>12</v>
      </c>
      <c r="O13" s="6">
        <f t="shared" si="12"/>
        <v>358.12843919187321</v>
      </c>
      <c r="P13" s="6">
        <f t="shared" si="12"/>
        <v>820.83038262777336</v>
      </c>
      <c r="Q13" s="6">
        <f t="shared" si="12"/>
        <v>776.42245616798107</v>
      </c>
      <c r="R13" s="6">
        <f t="shared" si="12"/>
        <v>795.04513500595851</v>
      </c>
      <c r="S13" s="6">
        <f t="shared" si="12"/>
        <v>916.80880433119546</v>
      </c>
      <c r="T13" s="6">
        <f t="shared" si="12"/>
        <v>1432.5137567674929</v>
      </c>
      <c r="U13" s="6">
        <f t="shared" si="12"/>
        <v>966.94678581805761</v>
      </c>
      <c r="V13" s="6">
        <f t="shared" si="12"/>
        <v>1369.4831514697232</v>
      </c>
      <c r="W13" s="6">
        <f t="shared" si="12"/>
        <v>2148.7706351512393</v>
      </c>
      <c r="X13" s="6">
        <f t="shared" si="12"/>
        <v>1861.551626919357</v>
      </c>
      <c r="Y13" s="6">
        <f t="shared" si="12"/>
        <v>2506.8990743431123</v>
      </c>
    </row>
    <row r="14" spans="1:25" x14ac:dyDescent="0.3">
      <c r="A14" s="1">
        <v>2024</v>
      </c>
      <c r="B14" s="9">
        <f t="shared" si="0"/>
        <v>348306.20423251629</v>
      </c>
      <c r="C14" s="9">
        <f t="shared" si="1"/>
        <v>798317.82010092726</v>
      </c>
      <c r="D14" s="9">
        <f t="shared" si="2"/>
        <v>755127.85077609529</v>
      </c>
      <c r="E14" s="9">
        <f t="shared" si="3"/>
        <v>773239.77339618618</v>
      </c>
      <c r="F14" s="9">
        <f t="shared" si="4"/>
        <v>891663.88283524173</v>
      </c>
      <c r="G14" s="9">
        <f t="shared" si="5"/>
        <v>1393224.8169300652</v>
      </c>
      <c r="H14" s="9">
        <f t="shared" si="6"/>
        <v>940426.75142779399</v>
      </c>
      <c r="I14" s="9">
        <f t="shared" si="7"/>
        <v>1331922.9249851424</v>
      </c>
      <c r="J14" s="9">
        <f t="shared" si="8"/>
        <v>2089837.2253950979</v>
      </c>
      <c r="K14" s="9">
        <f t="shared" si="9"/>
        <v>1810495.6496006199</v>
      </c>
      <c r="L14" s="9">
        <f t="shared" si="10"/>
        <v>2438143.4296276136</v>
      </c>
      <c r="N14">
        <v>13</v>
      </c>
      <c r="O14" s="6">
        <f t="shared" si="12"/>
        <v>348.30620423251628</v>
      </c>
      <c r="P14" s="6">
        <f t="shared" si="12"/>
        <v>798.31782010092729</v>
      </c>
      <c r="Q14" s="6">
        <f t="shared" si="12"/>
        <v>755.12785077609533</v>
      </c>
      <c r="R14" s="6">
        <f t="shared" si="12"/>
        <v>773.23977339618614</v>
      </c>
      <c r="S14" s="6">
        <f t="shared" si="12"/>
        <v>891.66388283524168</v>
      </c>
      <c r="T14" s="6">
        <f t="shared" si="12"/>
        <v>1393.2248169300651</v>
      </c>
      <c r="U14" s="6">
        <f t="shared" si="12"/>
        <v>940.42675142779399</v>
      </c>
      <c r="V14" s="6">
        <f t="shared" si="12"/>
        <v>1331.9229249851423</v>
      </c>
      <c r="W14" s="6">
        <f t="shared" si="12"/>
        <v>2089.8372253950979</v>
      </c>
      <c r="X14" s="6">
        <f t="shared" si="12"/>
        <v>1810.4956496006198</v>
      </c>
      <c r="Y14" s="6">
        <f t="shared" si="12"/>
        <v>2438.1434296276138</v>
      </c>
    </row>
    <row r="15" spans="1:25" x14ac:dyDescent="0.3">
      <c r="A15" s="1">
        <v>2025</v>
      </c>
      <c r="B15" s="9">
        <f t="shared" si="0"/>
        <v>338753.35949476383</v>
      </c>
      <c r="C15" s="9">
        <f t="shared" si="1"/>
        <v>776422.69996199873</v>
      </c>
      <c r="D15" s="9">
        <f t="shared" si="2"/>
        <v>734417.28338464804</v>
      </c>
      <c r="E15" s="9">
        <f t="shared" si="3"/>
        <v>752032.45807837578</v>
      </c>
      <c r="F15" s="9">
        <f t="shared" si="4"/>
        <v>867208.60030659544</v>
      </c>
      <c r="G15" s="9">
        <f t="shared" si="5"/>
        <v>1355013.4379790553</v>
      </c>
      <c r="H15" s="9">
        <f t="shared" si="6"/>
        <v>914634.07063586253</v>
      </c>
      <c r="I15" s="9">
        <f t="shared" si="7"/>
        <v>1295392.8467079771</v>
      </c>
      <c r="J15" s="9">
        <f t="shared" si="8"/>
        <v>2032520.1569685834</v>
      </c>
      <c r="K15" s="9">
        <f t="shared" si="9"/>
        <v>1760839.9626537825</v>
      </c>
      <c r="L15" s="9">
        <f t="shared" si="10"/>
        <v>2371273.5164633472</v>
      </c>
      <c r="N15">
        <v>14</v>
      </c>
      <c r="O15" s="6">
        <f t="shared" si="12"/>
        <v>338.75335949476386</v>
      </c>
      <c r="P15" s="6">
        <f t="shared" si="12"/>
        <v>776.42269996199877</v>
      </c>
      <c r="Q15" s="6">
        <f t="shared" si="12"/>
        <v>734.41728338464804</v>
      </c>
      <c r="R15" s="6">
        <f t="shared" si="12"/>
        <v>752.03245807837584</v>
      </c>
      <c r="S15" s="6">
        <f t="shared" si="12"/>
        <v>867.20860030659549</v>
      </c>
      <c r="T15" s="6">
        <f t="shared" si="12"/>
        <v>1355.0134379790554</v>
      </c>
      <c r="U15" s="6">
        <f t="shared" si="12"/>
        <v>914.63407063586249</v>
      </c>
      <c r="V15" s="6">
        <f t="shared" si="12"/>
        <v>1295.392846707977</v>
      </c>
      <c r="W15" s="6">
        <f t="shared" si="12"/>
        <v>2032.5201569685833</v>
      </c>
      <c r="X15" s="6">
        <f t="shared" si="12"/>
        <v>1760.8399626537825</v>
      </c>
      <c r="Y15" s="6">
        <f t="shared" si="12"/>
        <v>2371.2735164633473</v>
      </c>
    </row>
    <row r="16" spans="1:25" x14ac:dyDescent="0.3">
      <c r="A16" s="1">
        <v>2026</v>
      </c>
      <c r="B16" s="9">
        <f t="shared" si="0"/>
        <v>329462.51652865583</v>
      </c>
      <c r="C16" s="9">
        <f t="shared" si="1"/>
        <v>755128.0878836792</v>
      </c>
      <c r="D16" s="9">
        <f t="shared" si="2"/>
        <v>714274.7358341259</v>
      </c>
      <c r="E16" s="9">
        <f t="shared" si="3"/>
        <v>731406.78669361596</v>
      </c>
      <c r="F16" s="9">
        <f t="shared" si="4"/>
        <v>843424.04231335886</v>
      </c>
      <c r="G16" s="9">
        <f t="shared" si="5"/>
        <v>1317850.0661146233</v>
      </c>
      <c r="H16" s="9">
        <f t="shared" si="6"/>
        <v>889548.79462737078</v>
      </c>
      <c r="I16" s="9">
        <f t="shared" si="7"/>
        <v>1259864.6632055801</v>
      </c>
      <c r="J16" s="9">
        <f t="shared" si="8"/>
        <v>1976775.0991719349</v>
      </c>
      <c r="K16" s="9">
        <f t="shared" si="9"/>
        <v>1712546.1609159529</v>
      </c>
      <c r="L16" s="9">
        <f t="shared" si="10"/>
        <v>2306237.6157005904</v>
      </c>
      <c r="N16">
        <v>15</v>
      </c>
      <c r="O16" s="6">
        <f t="shared" si="12"/>
        <v>329.46251652865584</v>
      </c>
      <c r="P16" s="6">
        <f t="shared" si="12"/>
        <v>755.1280878836792</v>
      </c>
      <c r="Q16" s="6">
        <f t="shared" si="12"/>
        <v>714.27473583412586</v>
      </c>
      <c r="R16" s="6">
        <f t="shared" si="12"/>
        <v>731.40678669361591</v>
      </c>
      <c r="S16" s="6">
        <f t="shared" si="12"/>
        <v>843.42404231335888</v>
      </c>
      <c r="T16" s="6">
        <f t="shared" si="12"/>
        <v>1317.8500661146234</v>
      </c>
      <c r="U16" s="6">
        <f t="shared" si="12"/>
        <v>889.54879462737074</v>
      </c>
      <c r="V16" s="6">
        <f t="shared" si="12"/>
        <v>1259.86466320558</v>
      </c>
      <c r="W16" s="6">
        <f t="shared" si="12"/>
        <v>1976.7750991719349</v>
      </c>
      <c r="X16" s="6">
        <f t="shared" si="12"/>
        <v>1712.5461609159529</v>
      </c>
      <c r="Y16" s="6">
        <f t="shared" si="12"/>
        <v>2306.2376157005906</v>
      </c>
    </row>
    <row r="17" spans="1:25" x14ac:dyDescent="0.3">
      <c r="A17" s="1">
        <v>2027</v>
      </c>
      <c r="B17" s="9">
        <f t="shared" si="0"/>
        <v>320426.48952407681</v>
      </c>
      <c r="C17" s="9">
        <f t="shared" si="1"/>
        <v>734417.51398918405</v>
      </c>
      <c r="D17" s="9">
        <f t="shared" si="2"/>
        <v>694684.62928819854</v>
      </c>
      <c r="E17" s="9">
        <f t="shared" si="3"/>
        <v>711346.80674345058</v>
      </c>
      <c r="F17" s="9">
        <f t="shared" si="4"/>
        <v>820291.81318163662</v>
      </c>
      <c r="G17" s="9">
        <f t="shared" si="5"/>
        <v>1281705.9580963072</v>
      </c>
      <c r="H17" s="9">
        <f t="shared" si="6"/>
        <v>865151.52171500749</v>
      </c>
      <c r="I17" s="9">
        <f t="shared" si="7"/>
        <v>1225310.8959400698</v>
      </c>
      <c r="J17" s="9">
        <f t="shared" si="8"/>
        <v>1922558.9371444609</v>
      </c>
      <c r="K17" s="9">
        <f t="shared" si="9"/>
        <v>1665576.8925461513</v>
      </c>
      <c r="L17" s="9">
        <f t="shared" si="10"/>
        <v>2242985.4266685378</v>
      </c>
      <c r="N17">
        <v>16</v>
      </c>
      <c r="O17" s="6">
        <f t="shared" si="12"/>
        <v>320.42648952407683</v>
      </c>
      <c r="P17" s="6">
        <f t="shared" si="12"/>
        <v>734.41751398918404</v>
      </c>
      <c r="Q17" s="6">
        <f t="shared" si="12"/>
        <v>694.68462928819849</v>
      </c>
      <c r="R17" s="6">
        <f t="shared" si="12"/>
        <v>711.34680674345054</v>
      </c>
      <c r="S17" s="6">
        <f t="shared" si="12"/>
        <v>820.2918131816366</v>
      </c>
      <c r="T17" s="6">
        <f t="shared" si="12"/>
        <v>1281.7059580963073</v>
      </c>
      <c r="U17" s="6">
        <f t="shared" si="12"/>
        <v>865.15152171500745</v>
      </c>
      <c r="V17" s="6">
        <f t="shared" si="12"/>
        <v>1225.3108959400697</v>
      </c>
      <c r="W17" s="6">
        <f t="shared" si="12"/>
        <v>1922.558937144461</v>
      </c>
      <c r="X17" s="6">
        <f t="shared" si="12"/>
        <v>1665.5768925461514</v>
      </c>
      <c r="Y17" s="6">
        <f t="shared" si="12"/>
        <v>2242.9854266685379</v>
      </c>
    </row>
    <row r="21" spans="1:25" x14ac:dyDescent="0.3">
      <c r="A21" s="5" t="s">
        <v>5</v>
      </c>
      <c r="B21" s="4">
        <v>0.03</v>
      </c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25" x14ac:dyDescent="0.3">
      <c r="A22" t="s">
        <v>31</v>
      </c>
      <c r="B22">
        <v>0.06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21"/>
  <sheetViews>
    <sheetView workbookViewId="0">
      <selection activeCell="I13" sqref="I13"/>
    </sheetView>
  </sheetViews>
  <sheetFormatPr defaultRowHeight="14.4" x14ac:dyDescent="0.3"/>
  <sheetData>
    <row r="1" spans="1:7" x14ac:dyDescent="0.3">
      <c r="A1" s="2" t="s">
        <v>8</v>
      </c>
      <c r="B1" s="2">
        <v>1.6</v>
      </c>
      <c r="C1" s="2" t="s">
        <v>98</v>
      </c>
      <c r="D1" s="2"/>
      <c r="E1" s="2"/>
      <c r="F1" s="2"/>
      <c r="G1" s="2"/>
    </row>
    <row r="2" spans="1:7" x14ac:dyDescent="0.3">
      <c r="A2" s="2" t="s">
        <v>9</v>
      </c>
      <c r="B2" s="2">
        <v>9.0299999999999994</v>
      </c>
      <c r="C2" s="2" t="s">
        <v>106</v>
      </c>
      <c r="D2" s="2"/>
      <c r="E2" s="2"/>
      <c r="F2" s="2"/>
      <c r="G2" s="2"/>
    </row>
    <row r="3" spans="1:7" x14ac:dyDescent="0.3">
      <c r="A3" s="2" t="s">
        <v>10</v>
      </c>
      <c r="B3" s="2">
        <v>9.0299999999999994</v>
      </c>
      <c r="C3" s="2" t="s">
        <v>106</v>
      </c>
      <c r="D3" s="2"/>
      <c r="E3" s="2"/>
      <c r="F3" s="2"/>
      <c r="G3" s="2"/>
    </row>
    <row r="4" spans="1:7" x14ac:dyDescent="0.3">
      <c r="A4" s="2" t="s">
        <v>11</v>
      </c>
      <c r="B4" s="2">
        <v>9.0299999999999994</v>
      </c>
      <c r="C4" s="2" t="s">
        <v>106</v>
      </c>
      <c r="D4" s="2"/>
      <c r="E4" s="2"/>
      <c r="F4" s="2"/>
      <c r="G4" s="2"/>
    </row>
    <row r="5" spans="1:7" x14ac:dyDescent="0.3">
      <c r="A5" s="2" t="s">
        <v>18</v>
      </c>
      <c r="B5" s="2">
        <v>0.74</v>
      </c>
      <c r="C5" s="2" t="s">
        <v>99</v>
      </c>
      <c r="D5" s="2"/>
      <c r="E5" s="2"/>
      <c r="F5" s="2"/>
      <c r="G5" s="2"/>
    </row>
    <row r="6" spans="1:7" x14ac:dyDescent="0.3">
      <c r="A6" s="2" t="s">
        <v>12</v>
      </c>
      <c r="B6" s="2">
        <v>33.479999999999997</v>
      </c>
      <c r="C6" s="2" t="s">
        <v>102</v>
      </c>
      <c r="D6" s="2"/>
      <c r="E6" s="2"/>
      <c r="F6" s="2"/>
      <c r="G6" s="2"/>
    </row>
    <row r="7" spans="1:7" x14ac:dyDescent="0.3">
      <c r="A7" s="2" t="s">
        <v>13</v>
      </c>
      <c r="B7" s="2">
        <v>0</v>
      </c>
      <c r="C7" s="2" t="s">
        <v>101</v>
      </c>
      <c r="D7" s="2"/>
      <c r="E7" s="2"/>
      <c r="F7" s="2"/>
      <c r="G7" s="2"/>
    </row>
    <row r="8" spans="1:7" x14ac:dyDescent="0.3">
      <c r="A8" s="2" t="s">
        <v>14</v>
      </c>
      <c r="B8" s="2">
        <v>12.05</v>
      </c>
      <c r="C8" s="2" t="s">
        <v>105</v>
      </c>
      <c r="D8" s="2"/>
      <c r="E8" s="2"/>
      <c r="F8" s="2"/>
      <c r="G8" s="2"/>
    </row>
    <row r="9" spans="1:7" x14ac:dyDescent="0.3">
      <c r="A9" s="2" t="s">
        <v>15</v>
      </c>
      <c r="B9" s="2">
        <v>4.68</v>
      </c>
      <c r="C9" s="2" t="s">
        <v>100</v>
      </c>
      <c r="D9" s="2"/>
      <c r="E9" s="2"/>
      <c r="F9" s="2"/>
      <c r="G9" s="2"/>
    </row>
    <row r="10" spans="1:7" x14ac:dyDescent="0.3">
      <c r="A10" s="2" t="s">
        <v>16</v>
      </c>
      <c r="B10" s="2">
        <v>9.48</v>
      </c>
      <c r="C10" s="2" t="s">
        <v>16</v>
      </c>
      <c r="D10" s="2"/>
      <c r="E10" s="2"/>
      <c r="F10" s="2"/>
      <c r="G10" s="2"/>
    </row>
    <row r="11" spans="1:7" x14ac:dyDescent="0.3">
      <c r="A11" s="2" t="s">
        <v>17</v>
      </c>
      <c r="B11" s="2">
        <v>11.48</v>
      </c>
      <c r="C11" s="2" t="s">
        <v>103</v>
      </c>
      <c r="D11" s="2"/>
      <c r="E11" s="2"/>
      <c r="F11" s="2"/>
      <c r="G11" s="2"/>
    </row>
    <row r="12" spans="1:7" x14ac:dyDescent="0.3">
      <c r="B12" s="2"/>
      <c r="C12" s="2"/>
      <c r="D12" s="2"/>
      <c r="E12" s="2"/>
      <c r="F12" s="2"/>
      <c r="G12" s="2"/>
    </row>
    <row r="13" spans="1:7" x14ac:dyDescent="0.3">
      <c r="B13" s="2"/>
      <c r="C13" s="2"/>
      <c r="D13" s="2"/>
      <c r="E13" s="2"/>
      <c r="F13" s="2"/>
      <c r="G13" s="2"/>
    </row>
    <row r="14" spans="1:7" x14ac:dyDescent="0.3">
      <c r="B14" s="2"/>
      <c r="C14" s="2"/>
      <c r="D14" s="2"/>
      <c r="E14" s="2"/>
      <c r="F14" s="2"/>
      <c r="G14" s="2"/>
    </row>
    <row r="15" spans="1:7" x14ac:dyDescent="0.3">
      <c r="B15" s="2"/>
      <c r="C15" s="2"/>
      <c r="D15" s="2"/>
      <c r="E15" s="2"/>
      <c r="F15" s="2"/>
      <c r="G15" s="2"/>
    </row>
    <row r="16" spans="1:7" x14ac:dyDescent="0.3">
      <c r="B16" s="2"/>
      <c r="C16" s="2"/>
      <c r="D16" s="2"/>
      <c r="E16" s="2"/>
      <c r="F16" s="2"/>
      <c r="G16" s="2"/>
    </row>
    <row r="17" spans="2:7" x14ac:dyDescent="0.3">
      <c r="B17" s="2"/>
      <c r="C17" s="2"/>
      <c r="D17" s="2"/>
      <c r="E17" s="2"/>
      <c r="F17" s="2"/>
      <c r="G17" s="2"/>
    </row>
    <row r="18" spans="2:7" x14ac:dyDescent="0.3">
      <c r="B18" s="2"/>
      <c r="C18" s="2"/>
      <c r="D18" s="2"/>
      <c r="E18" s="2"/>
      <c r="F18" s="2"/>
      <c r="G18" s="2"/>
    </row>
    <row r="19" spans="2:7" x14ac:dyDescent="0.3">
      <c r="B19" s="2"/>
      <c r="C19" s="2"/>
      <c r="D19" s="2"/>
      <c r="E19" s="2"/>
      <c r="F19" s="2"/>
      <c r="G19" s="2"/>
    </row>
    <row r="20" spans="2:7" x14ac:dyDescent="0.3">
      <c r="B20" s="2"/>
      <c r="C20" s="2"/>
      <c r="D20" s="2"/>
      <c r="E20" s="2"/>
      <c r="F20" s="2"/>
      <c r="G20" s="2"/>
    </row>
    <row r="21" spans="2:7" x14ac:dyDescent="0.3">
      <c r="B21" s="2"/>
      <c r="C21" s="2"/>
      <c r="D21" s="2"/>
      <c r="E21" s="2"/>
      <c r="F21" s="2"/>
      <c r="G21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Y22"/>
  <sheetViews>
    <sheetView workbookViewId="0">
      <selection activeCell="O3" sqref="O3"/>
    </sheetView>
  </sheetViews>
  <sheetFormatPr defaultRowHeight="14.4" x14ac:dyDescent="0.3"/>
  <cols>
    <col min="1" max="1" width="12" bestFit="1" customWidth="1"/>
  </cols>
  <sheetData>
    <row r="1" spans="1:25" x14ac:dyDescent="0.3">
      <c r="A1" t="s">
        <v>82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18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O1" s="2" t="s">
        <v>81</v>
      </c>
    </row>
    <row r="2" spans="1:25" x14ac:dyDescent="0.3">
      <c r="A2" s="1">
        <v>2012</v>
      </c>
      <c r="B2">
        <f>O2*1000</f>
        <v>273500</v>
      </c>
      <c r="C2">
        <f t="shared" ref="C2:L17" si="0">P2*1000</f>
        <v>335400</v>
      </c>
      <c r="D2">
        <f t="shared" si="0"/>
        <v>403800</v>
      </c>
      <c r="E2">
        <f t="shared" si="0"/>
        <v>321900</v>
      </c>
      <c r="F2">
        <f t="shared" si="0"/>
        <v>357800</v>
      </c>
      <c r="G2">
        <f t="shared" si="0"/>
        <v>657000</v>
      </c>
      <c r="H2">
        <f t="shared" si="0"/>
        <v>4400</v>
      </c>
      <c r="I2">
        <f t="shared" si="0"/>
        <v>61770</v>
      </c>
      <c r="J2">
        <f t="shared" si="0"/>
        <v>145680</v>
      </c>
      <c r="K2">
        <f t="shared" si="0"/>
        <v>116880</v>
      </c>
      <c r="L2">
        <f t="shared" si="0"/>
        <v>15050</v>
      </c>
      <c r="N2" s="1">
        <v>1</v>
      </c>
      <c r="O2" s="4">
        <v>273.5</v>
      </c>
      <c r="P2" s="4">
        <v>335.4</v>
      </c>
      <c r="Q2" s="4">
        <v>403.8</v>
      </c>
      <c r="R2" s="4">
        <v>321.89999999999998</v>
      </c>
      <c r="S2" s="4">
        <v>357.8</v>
      </c>
      <c r="T2" s="4">
        <v>657</v>
      </c>
      <c r="U2" s="4">
        <v>4.4000000000000004</v>
      </c>
      <c r="V2" s="4">
        <v>61.77</v>
      </c>
      <c r="W2" s="4">
        <v>145.68</v>
      </c>
      <c r="X2" s="4">
        <v>116.88</v>
      </c>
      <c r="Y2" s="4">
        <v>15.05</v>
      </c>
    </row>
    <row r="3" spans="1:25" x14ac:dyDescent="0.3">
      <c r="A3" s="1">
        <v>2013</v>
      </c>
      <c r="B3">
        <f t="shared" ref="B3:B17" si="1">O3*1000</f>
        <v>258703.39711329006</v>
      </c>
      <c r="C3">
        <f t="shared" si="0"/>
        <v>317254.54987860139</v>
      </c>
      <c r="D3">
        <f t="shared" si="0"/>
        <v>381954.04663380818</v>
      </c>
      <c r="E3">
        <f t="shared" si="0"/>
        <v>304484.91236112639</v>
      </c>
      <c r="F3">
        <f t="shared" si="0"/>
        <v>338442.68916685629</v>
      </c>
      <c r="G3">
        <f t="shared" si="0"/>
        <v>621455.69251711736</v>
      </c>
      <c r="H3">
        <f t="shared" si="0"/>
        <v>4161.9559316214854</v>
      </c>
      <c r="I3">
        <f t="shared" si="0"/>
        <v>58428.185885513449</v>
      </c>
      <c r="J3">
        <f t="shared" si="0"/>
        <v>137798.57729968592</v>
      </c>
      <c r="K3">
        <f t="shared" si="0"/>
        <v>110556.68392907255</v>
      </c>
      <c r="L3">
        <f t="shared" si="0"/>
        <v>14235.781084296219</v>
      </c>
      <c r="N3" s="1">
        <v>2</v>
      </c>
      <c r="O3" s="6">
        <f>+O$2*((1-$B$21)*(1+$B$22))^-$N3</f>
        <v>258.70339711329007</v>
      </c>
      <c r="P3" s="6">
        <f t="shared" ref="P3:Y17" si="2">+P$2*((1-$B$21)*(1+$B$22))^-$N3</f>
        <v>317.25454987860138</v>
      </c>
      <c r="Q3" s="6">
        <f t="shared" si="2"/>
        <v>381.95404663380816</v>
      </c>
      <c r="R3" s="6">
        <f t="shared" si="2"/>
        <v>304.48491236112642</v>
      </c>
      <c r="S3" s="6">
        <f t="shared" si="2"/>
        <v>338.44268916685627</v>
      </c>
      <c r="T3" s="6">
        <f t="shared" si="2"/>
        <v>621.45569251711731</v>
      </c>
      <c r="U3" s="6">
        <f t="shared" si="2"/>
        <v>4.1619559316214856</v>
      </c>
      <c r="V3" s="6">
        <f t="shared" si="2"/>
        <v>58.42818588551345</v>
      </c>
      <c r="W3" s="6">
        <f t="shared" si="2"/>
        <v>137.79857729968592</v>
      </c>
      <c r="X3" s="6">
        <f t="shared" si="2"/>
        <v>110.55668392907255</v>
      </c>
      <c r="Y3" s="6">
        <f t="shared" si="2"/>
        <v>14.235781084296219</v>
      </c>
    </row>
    <row r="4" spans="1:25" x14ac:dyDescent="0.3">
      <c r="A4" s="1">
        <v>2014</v>
      </c>
      <c r="B4">
        <f t="shared" si="1"/>
        <v>251608.05010045716</v>
      </c>
      <c r="C4">
        <f t="shared" si="0"/>
        <v>308553.34553452767</v>
      </c>
      <c r="D4">
        <f t="shared" si="0"/>
        <v>371478.35696732946</v>
      </c>
      <c r="E4">
        <f t="shared" si="0"/>
        <v>296133.93538331683</v>
      </c>
      <c r="F4">
        <f t="shared" si="0"/>
        <v>329160.36682246276</v>
      </c>
      <c r="G4">
        <f t="shared" si="0"/>
        <v>604411.29402559542</v>
      </c>
      <c r="H4">
        <f t="shared" si="0"/>
        <v>4047.8077529872457</v>
      </c>
      <c r="I4">
        <f t="shared" si="0"/>
        <v>56825.701114095944</v>
      </c>
      <c r="J4">
        <f t="shared" si="0"/>
        <v>134019.23487617771</v>
      </c>
      <c r="K4">
        <f t="shared" si="0"/>
        <v>107524.49322026118</v>
      </c>
      <c r="L4">
        <f t="shared" si="0"/>
        <v>13845.342427831372</v>
      </c>
      <c r="N4" s="1">
        <v>3</v>
      </c>
      <c r="O4" s="6">
        <f t="shared" ref="O4:O17" si="3">+O$2*((1-$B$21)*(1+$B$22))^-$N4</f>
        <v>251.60805010045715</v>
      </c>
      <c r="P4" s="6">
        <f t="shared" si="2"/>
        <v>308.55334553452769</v>
      </c>
      <c r="Q4" s="6">
        <f t="shared" si="2"/>
        <v>371.47835696732943</v>
      </c>
      <c r="R4" s="6">
        <f t="shared" si="2"/>
        <v>296.13393538331684</v>
      </c>
      <c r="S4" s="6">
        <f t="shared" si="2"/>
        <v>329.16036682246278</v>
      </c>
      <c r="T4" s="6">
        <f t="shared" si="2"/>
        <v>604.41129402559545</v>
      </c>
      <c r="U4" s="6">
        <f t="shared" si="2"/>
        <v>4.0478077529872456</v>
      </c>
      <c r="V4" s="6">
        <f t="shared" si="2"/>
        <v>56.825701114095942</v>
      </c>
      <c r="W4" s="6">
        <f t="shared" si="2"/>
        <v>134.01923487617771</v>
      </c>
      <c r="X4" s="6">
        <f t="shared" si="2"/>
        <v>107.52449322026118</v>
      </c>
      <c r="Y4" s="6">
        <f t="shared" si="2"/>
        <v>13.845342427831373</v>
      </c>
    </row>
    <row r="5" spans="1:25" x14ac:dyDescent="0.3">
      <c r="A5" s="1">
        <v>2015</v>
      </c>
      <c r="B5">
        <f t="shared" si="1"/>
        <v>244707.30412415598</v>
      </c>
      <c r="C5">
        <f t="shared" si="0"/>
        <v>300090.78538662492</v>
      </c>
      <c r="D5">
        <f t="shared" si="0"/>
        <v>361289.97954418347</v>
      </c>
      <c r="E5">
        <f t="shared" si="0"/>
        <v>288011.99706605409</v>
      </c>
      <c r="F5">
        <f t="shared" si="0"/>
        <v>320132.62674816459</v>
      </c>
      <c r="G5">
        <f t="shared" si="0"/>
        <v>587834.36493444408</v>
      </c>
      <c r="H5">
        <f t="shared" si="0"/>
        <v>3936.7902674452885</v>
      </c>
      <c r="I5">
        <f t="shared" si="0"/>
        <v>55267.167004567149</v>
      </c>
      <c r="J5">
        <f t="shared" si="0"/>
        <v>130343.54685487036</v>
      </c>
      <c r="K5">
        <f t="shared" si="0"/>
        <v>104575.46510431937</v>
      </c>
      <c r="L5">
        <f t="shared" si="0"/>
        <v>13465.612164784452</v>
      </c>
      <c r="N5" s="1">
        <v>4</v>
      </c>
      <c r="O5" s="6">
        <f t="shared" si="3"/>
        <v>244.707304124156</v>
      </c>
      <c r="P5" s="6">
        <f t="shared" si="2"/>
        <v>300.09078538662493</v>
      </c>
      <c r="Q5" s="6">
        <f t="shared" si="2"/>
        <v>361.2899795441835</v>
      </c>
      <c r="R5" s="6">
        <f t="shared" si="2"/>
        <v>288.01199706605411</v>
      </c>
      <c r="S5" s="6">
        <f t="shared" si="2"/>
        <v>320.13262674816457</v>
      </c>
      <c r="T5" s="6">
        <f t="shared" si="2"/>
        <v>587.83436493444412</v>
      </c>
      <c r="U5" s="6">
        <f t="shared" si="2"/>
        <v>3.9367902674452884</v>
      </c>
      <c r="V5" s="6">
        <f t="shared" si="2"/>
        <v>55.267167004567149</v>
      </c>
      <c r="W5" s="6">
        <f t="shared" si="2"/>
        <v>130.34354685487037</v>
      </c>
      <c r="X5" s="6">
        <f t="shared" si="2"/>
        <v>104.57546510431938</v>
      </c>
      <c r="Y5" s="6">
        <f t="shared" si="2"/>
        <v>13.465612164784453</v>
      </c>
    </row>
    <row r="6" spans="1:25" x14ac:dyDescent="0.3">
      <c r="A6" s="1">
        <v>2016</v>
      </c>
      <c r="B6">
        <f t="shared" si="1"/>
        <v>237995.82194529858</v>
      </c>
      <c r="C6">
        <f t="shared" si="0"/>
        <v>291860.32424297312</v>
      </c>
      <c r="D6">
        <f t="shared" si="0"/>
        <v>351381.03437481378</v>
      </c>
      <c r="E6">
        <f t="shared" si="0"/>
        <v>280112.81566432037</v>
      </c>
      <c r="F6">
        <f t="shared" si="0"/>
        <v>311352.48662533029</v>
      </c>
      <c r="G6">
        <f t="shared" si="0"/>
        <v>571712.08416110114</v>
      </c>
      <c r="H6">
        <f t="shared" si="0"/>
        <v>3828.8176108201606</v>
      </c>
      <c r="I6">
        <f t="shared" si="0"/>
        <v>53751.378140991204</v>
      </c>
      <c r="J6">
        <f t="shared" si="0"/>
        <v>126768.67035097296</v>
      </c>
      <c r="K6">
        <f t="shared" si="0"/>
        <v>101707.31871651371</v>
      </c>
      <c r="L6">
        <f t="shared" si="0"/>
        <v>13096.29660064623</v>
      </c>
      <c r="N6" s="1">
        <v>5</v>
      </c>
      <c r="O6" s="6">
        <f t="shared" si="3"/>
        <v>237.99582194529859</v>
      </c>
      <c r="P6" s="6">
        <f t="shared" si="2"/>
        <v>291.86032424297309</v>
      </c>
      <c r="Q6" s="6">
        <f t="shared" si="2"/>
        <v>351.38103437481379</v>
      </c>
      <c r="R6" s="6">
        <f t="shared" si="2"/>
        <v>280.11281566432035</v>
      </c>
      <c r="S6" s="6">
        <f t="shared" si="2"/>
        <v>311.3524866253303</v>
      </c>
      <c r="T6" s="6">
        <f t="shared" si="2"/>
        <v>571.71208416110119</v>
      </c>
      <c r="U6" s="6">
        <f t="shared" si="2"/>
        <v>3.8288176108201606</v>
      </c>
      <c r="V6" s="6">
        <f t="shared" si="2"/>
        <v>53.751378140991207</v>
      </c>
      <c r="W6" s="6">
        <f t="shared" si="2"/>
        <v>126.76867035097295</v>
      </c>
      <c r="X6" s="6">
        <f t="shared" si="2"/>
        <v>101.70731871651371</v>
      </c>
      <c r="Y6" s="6">
        <f t="shared" si="2"/>
        <v>13.09629660064623</v>
      </c>
    </row>
    <row r="7" spans="1:25" x14ac:dyDescent="0.3">
      <c r="A7" s="1">
        <v>2017</v>
      </c>
      <c r="B7">
        <f t="shared" si="1"/>
        <v>231468.41270696226</v>
      </c>
      <c r="C7">
        <f t="shared" si="0"/>
        <v>283855.59642382135</v>
      </c>
      <c r="D7">
        <f t="shared" si="0"/>
        <v>341743.85759075452</v>
      </c>
      <c r="E7">
        <f t="shared" si="0"/>
        <v>272430.28171982139</v>
      </c>
      <c r="F7">
        <f t="shared" si="0"/>
        <v>302813.15563638421</v>
      </c>
      <c r="G7">
        <f t="shared" si="0"/>
        <v>556031.98226133152</v>
      </c>
      <c r="H7">
        <f t="shared" si="0"/>
        <v>3723.8062738962849</v>
      </c>
      <c r="I7">
        <f t="shared" si="0"/>
        <v>52277.162167857619</v>
      </c>
      <c r="J7">
        <f t="shared" si="0"/>
        <v>123291.84045027518</v>
      </c>
      <c r="K7">
        <f t="shared" si="0"/>
        <v>98917.835748408572</v>
      </c>
      <c r="L7">
        <f t="shared" si="0"/>
        <v>12737.110095940701</v>
      </c>
      <c r="N7" s="1">
        <v>6</v>
      </c>
      <c r="O7" s="6">
        <f t="shared" si="3"/>
        <v>231.46841270696225</v>
      </c>
      <c r="P7" s="6">
        <f t="shared" si="2"/>
        <v>283.85559642382134</v>
      </c>
      <c r="Q7" s="6">
        <f t="shared" si="2"/>
        <v>341.74385759075449</v>
      </c>
      <c r="R7" s="6">
        <f t="shared" si="2"/>
        <v>272.43028171982138</v>
      </c>
      <c r="S7" s="6">
        <f t="shared" si="2"/>
        <v>302.81315563638424</v>
      </c>
      <c r="T7" s="6">
        <f t="shared" si="2"/>
        <v>556.03198226133156</v>
      </c>
      <c r="U7" s="6">
        <f t="shared" si="2"/>
        <v>3.7238062738962849</v>
      </c>
      <c r="V7" s="6">
        <f t="shared" si="2"/>
        <v>52.277162167857618</v>
      </c>
      <c r="W7" s="6">
        <f t="shared" si="2"/>
        <v>123.29184045027517</v>
      </c>
      <c r="X7" s="6">
        <f t="shared" si="2"/>
        <v>98.917835748408578</v>
      </c>
      <c r="Y7" s="6">
        <f t="shared" si="2"/>
        <v>12.737110095940702</v>
      </c>
    </row>
    <row r="8" spans="1:25" x14ac:dyDescent="0.3">
      <c r="A8" s="1">
        <v>2018</v>
      </c>
      <c r="B8">
        <f t="shared" si="1"/>
        <v>225120.02791962872</v>
      </c>
      <c r="C8">
        <f t="shared" si="0"/>
        <v>276070.41083818453</v>
      </c>
      <c r="D8">
        <f t="shared" si="0"/>
        <v>332370.99551717029</v>
      </c>
      <c r="E8">
        <f t="shared" si="0"/>
        <v>264958.45333575312</v>
      </c>
      <c r="F8">
        <f t="shared" si="0"/>
        <v>294508.02921258926</v>
      </c>
      <c r="G8">
        <f t="shared" si="0"/>
        <v>540781.93178499478</v>
      </c>
      <c r="H8">
        <f t="shared" si="0"/>
        <v>3621.6750378294932</v>
      </c>
      <c r="I8">
        <f t="shared" si="0"/>
        <v>50843.378883347221</v>
      </c>
      <c r="J8">
        <f t="shared" si="0"/>
        <v>119910.36807068194</v>
      </c>
      <c r="K8">
        <f t="shared" si="0"/>
        <v>96204.858732161607</v>
      </c>
      <c r="L8">
        <f t="shared" si="0"/>
        <v>12387.774845303153</v>
      </c>
      <c r="N8" s="1">
        <v>7</v>
      </c>
      <c r="O8" s="6">
        <f t="shared" si="3"/>
        <v>225.12002791962871</v>
      </c>
      <c r="P8" s="6">
        <f t="shared" si="2"/>
        <v>276.0704108381845</v>
      </c>
      <c r="Q8" s="6">
        <f t="shared" si="2"/>
        <v>332.37099551717029</v>
      </c>
      <c r="R8" s="6">
        <f t="shared" si="2"/>
        <v>264.95845333575312</v>
      </c>
      <c r="S8" s="6">
        <f t="shared" si="2"/>
        <v>294.50802921258924</v>
      </c>
      <c r="T8" s="6">
        <f t="shared" si="2"/>
        <v>540.78193178499475</v>
      </c>
      <c r="U8" s="6">
        <f t="shared" si="2"/>
        <v>3.6216750378294931</v>
      </c>
      <c r="V8" s="6">
        <f t="shared" si="2"/>
        <v>50.843378883347221</v>
      </c>
      <c r="W8" s="6">
        <f t="shared" si="2"/>
        <v>119.91036807068194</v>
      </c>
      <c r="X8" s="6">
        <f t="shared" si="2"/>
        <v>96.204858732161611</v>
      </c>
      <c r="Y8" s="6">
        <f t="shared" si="2"/>
        <v>12.387774845303152</v>
      </c>
    </row>
    <row r="9" spans="1:25" x14ac:dyDescent="0.3">
      <c r="A9" s="1">
        <v>2019</v>
      </c>
      <c r="B9">
        <f t="shared" si="1"/>
        <v>218945.75755653446</v>
      </c>
      <c r="C9">
        <f t="shared" si="0"/>
        <v>268498.74619547219</v>
      </c>
      <c r="D9">
        <f t="shared" si="0"/>
        <v>323255.19890796568</v>
      </c>
      <c r="E9">
        <f t="shared" si="0"/>
        <v>257691.55158116427</v>
      </c>
      <c r="F9">
        <f t="shared" si="0"/>
        <v>286430.68392587948</v>
      </c>
      <c r="G9">
        <f t="shared" si="0"/>
        <v>525950.13789631857</v>
      </c>
      <c r="H9">
        <f t="shared" si="0"/>
        <v>3522.344911329988</v>
      </c>
      <c r="I9">
        <f t="shared" si="0"/>
        <v>49448.919357466664</v>
      </c>
      <c r="J9">
        <f t="shared" si="0"/>
        <v>116621.63788239833</v>
      </c>
      <c r="K9">
        <f t="shared" si="0"/>
        <v>93566.289371874765</v>
      </c>
      <c r="L9">
        <f t="shared" si="0"/>
        <v>12048.020662617344</v>
      </c>
      <c r="N9" s="1">
        <v>8</v>
      </c>
      <c r="O9" s="6">
        <f t="shared" si="3"/>
        <v>218.94575755653446</v>
      </c>
      <c r="P9" s="6">
        <f t="shared" si="2"/>
        <v>268.49874619547222</v>
      </c>
      <c r="Q9" s="6">
        <f t="shared" si="2"/>
        <v>323.25519890796568</v>
      </c>
      <c r="R9" s="6">
        <f t="shared" si="2"/>
        <v>257.69155158116428</v>
      </c>
      <c r="S9" s="6">
        <f t="shared" si="2"/>
        <v>286.43068392587946</v>
      </c>
      <c r="T9" s="6">
        <f t="shared" si="2"/>
        <v>525.95013789631855</v>
      </c>
      <c r="U9" s="6">
        <f t="shared" si="2"/>
        <v>3.5223449113299878</v>
      </c>
      <c r="V9" s="6">
        <f t="shared" si="2"/>
        <v>49.448919357466664</v>
      </c>
      <c r="W9" s="6">
        <f t="shared" si="2"/>
        <v>116.62163788239832</v>
      </c>
      <c r="X9" s="6">
        <f t="shared" si="2"/>
        <v>93.56628937187476</v>
      </c>
      <c r="Y9" s="6">
        <f t="shared" si="2"/>
        <v>12.048020662617343</v>
      </c>
    </row>
    <row r="10" spans="1:25" x14ac:dyDescent="0.3">
      <c r="A10" s="1">
        <v>2020</v>
      </c>
      <c r="B10">
        <f t="shared" si="1"/>
        <v>212940.82625611208</v>
      </c>
      <c r="C10">
        <f t="shared" si="0"/>
        <v>261134.746348446</v>
      </c>
      <c r="D10">
        <f t="shared" si="0"/>
        <v>314389.41733900574</v>
      </c>
      <c r="E10">
        <f t="shared" si="0"/>
        <v>250623.9560213619</v>
      </c>
      <c r="F10">
        <f t="shared" si="0"/>
        <v>278574.87252079305</v>
      </c>
      <c r="G10">
        <f t="shared" si="0"/>
        <v>511525.1292514283</v>
      </c>
      <c r="H10">
        <f t="shared" si="0"/>
        <v>3425.7390695681656</v>
      </c>
      <c r="I10">
        <f t="shared" si="0"/>
        <v>48092.705074369449</v>
      </c>
      <c r="J10">
        <f t="shared" si="0"/>
        <v>113423.10628515689</v>
      </c>
      <c r="K10">
        <f t="shared" si="0"/>
        <v>91000.086920710717</v>
      </c>
      <c r="L10">
        <f t="shared" si="0"/>
        <v>11717.584772045657</v>
      </c>
      <c r="N10" s="1">
        <v>9</v>
      </c>
      <c r="O10" s="6">
        <f t="shared" si="3"/>
        <v>212.94082625611208</v>
      </c>
      <c r="P10" s="6">
        <f t="shared" si="2"/>
        <v>261.13474634844601</v>
      </c>
      <c r="Q10" s="6">
        <f t="shared" si="2"/>
        <v>314.38941733900572</v>
      </c>
      <c r="R10" s="6">
        <f t="shared" si="2"/>
        <v>250.62395602136189</v>
      </c>
      <c r="S10" s="6">
        <f t="shared" si="2"/>
        <v>278.57487252079306</v>
      </c>
      <c r="T10" s="6">
        <f t="shared" si="2"/>
        <v>511.52512925142833</v>
      </c>
      <c r="U10" s="6">
        <f t="shared" si="2"/>
        <v>3.4257390695681655</v>
      </c>
      <c r="V10" s="6">
        <f t="shared" si="2"/>
        <v>48.092705074369448</v>
      </c>
      <c r="W10" s="6">
        <f t="shared" si="2"/>
        <v>113.42310628515689</v>
      </c>
      <c r="X10" s="6">
        <f t="shared" si="2"/>
        <v>91.000086920710714</v>
      </c>
      <c r="Y10" s="6">
        <f t="shared" si="2"/>
        <v>11.717584772045656</v>
      </c>
    </row>
    <row r="11" spans="1:25" x14ac:dyDescent="0.3">
      <c r="A11" s="1">
        <v>2021</v>
      </c>
      <c r="B11">
        <f t="shared" si="1"/>
        <v>207100.58962858593</v>
      </c>
      <c r="C11">
        <f t="shared" si="0"/>
        <v>253972.71576390392</v>
      </c>
      <c r="D11">
        <f t="shared" si="0"/>
        <v>305766.79375511158</v>
      </c>
      <c r="E11">
        <f t="shared" si="0"/>
        <v>243750.20037090243</v>
      </c>
      <c r="F11">
        <f t="shared" si="0"/>
        <v>270934.51908266201</v>
      </c>
      <c r="G11">
        <f t="shared" si="0"/>
        <v>497495.74912607303</v>
      </c>
      <c r="H11">
        <f t="shared" si="0"/>
        <v>3331.782794756045</v>
      </c>
      <c r="I11">
        <f t="shared" si="0"/>
        <v>46773.6870982002</v>
      </c>
      <c r="J11">
        <f t="shared" si="0"/>
        <v>110312.29944092286</v>
      </c>
      <c r="K11">
        <f t="shared" si="0"/>
        <v>88504.266602519652</v>
      </c>
      <c r="L11">
        <f t="shared" si="0"/>
        <v>11396.211604790562</v>
      </c>
      <c r="N11" s="1">
        <v>10</v>
      </c>
      <c r="O11" s="6">
        <f t="shared" si="3"/>
        <v>207.10058962858594</v>
      </c>
      <c r="P11" s="6">
        <f t="shared" si="2"/>
        <v>253.97271576390392</v>
      </c>
      <c r="Q11" s="6">
        <f t="shared" si="2"/>
        <v>305.76679375511156</v>
      </c>
      <c r="R11" s="6">
        <f t="shared" si="2"/>
        <v>243.75020037090243</v>
      </c>
      <c r="S11" s="6">
        <f t="shared" si="2"/>
        <v>270.93451908266201</v>
      </c>
      <c r="T11" s="6">
        <f t="shared" si="2"/>
        <v>497.49574912607301</v>
      </c>
      <c r="U11" s="6">
        <f t="shared" si="2"/>
        <v>3.331782794756045</v>
      </c>
      <c r="V11" s="6">
        <f t="shared" si="2"/>
        <v>46.773687098200199</v>
      </c>
      <c r="W11" s="6">
        <f t="shared" si="2"/>
        <v>110.31229944092286</v>
      </c>
      <c r="X11" s="6">
        <f t="shared" si="2"/>
        <v>88.50426660251965</v>
      </c>
      <c r="Y11" s="6">
        <f t="shared" si="2"/>
        <v>11.396211604790562</v>
      </c>
    </row>
    <row r="12" spans="1:25" x14ac:dyDescent="0.3">
      <c r="A12" s="1">
        <v>2022</v>
      </c>
      <c r="B12">
        <f t="shared" si="1"/>
        <v>201420.53066386495</v>
      </c>
      <c r="C12">
        <f t="shared" si="0"/>
        <v>247007.11511758791</v>
      </c>
      <c r="D12">
        <f t="shared" si="0"/>
        <v>297380.65916661307</v>
      </c>
      <c r="E12">
        <f t="shared" si="0"/>
        <v>237064.96826580667</v>
      </c>
      <c r="F12">
        <f t="shared" si="0"/>
        <v>263503.71433832136</v>
      </c>
      <c r="G12">
        <f t="shared" si="0"/>
        <v>483851.14678668836</v>
      </c>
      <c r="H12">
        <f t="shared" si="0"/>
        <v>3240.4034183583394</v>
      </c>
      <c r="I12">
        <f t="shared" si="0"/>
        <v>45490.845261816954</v>
      </c>
      <c r="J12">
        <f t="shared" si="0"/>
        <v>107286.81136055521</v>
      </c>
      <c r="K12">
        <f t="shared" si="0"/>
        <v>86076.898076755155</v>
      </c>
      <c r="L12">
        <f t="shared" si="0"/>
        <v>11083.652601430229</v>
      </c>
      <c r="N12" s="1">
        <v>11</v>
      </c>
      <c r="O12" s="6">
        <f t="shared" si="3"/>
        <v>201.42053066386495</v>
      </c>
      <c r="P12" s="6">
        <f t="shared" si="2"/>
        <v>247.00711511758792</v>
      </c>
      <c r="Q12" s="6">
        <f t="shared" si="2"/>
        <v>297.38065916661304</v>
      </c>
      <c r="R12" s="6">
        <f t="shared" si="2"/>
        <v>237.06496826580667</v>
      </c>
      <c r="S12" s="6">
        <f t="shared" si="2"/>
        <v>263.50371433832134</v>
      </c>
      <c r="T12" s="6">
        <f t="shared" si="2"/>
        <v>483.85114678668839</v>
      </c>
      <c r="U12" s="6">
        <f t="shared" si="2"/>
        <v>3.2404034183583392</v>
      </c>
      <c r="V12" s="6">
        <f t="shared" si="2"/>
        <v>45.490845261816958</v>
      </c>
      <c r="W12" s="6">
        <f t="shared" si="2"/>
        <v>107.28681136055521</v>
      </c>
      <c r="X12" s="6">
        <f t="shared" si="2"/>
        <v>86.076898076755157</v>
      </c>
      <c r="Y12" s="6">
        <f t="shared" si="2"/>
        <v>11.083652601430229</v>
      </c>
    </row>
    <row r="13" spans="1:25" x14ac:dyDescent="0.3">
      <c r="A13" s="1">
        <v>2023</v>
      </c>
      <c r="B13">
        <f t="shared" si="1"/>
        <v>195896.25623795466</v>
      </c>
      <c r="C13">
        <f t="shared" si="0"/>
        <v>240232.55700990855</v>
      </c>
      <c r="D13">
        <f t="shared" si="0"/>
        <v>289224.52749135683</v>
      </c>
      <c r="E13">
        <f t="shared" si="0"/>
        <v>230563.08915172794</v>
      </c>
      <c r="F13">
        <f t="shared" si="0"/>
        <v>256276.71108570445</v>
      </c>
      <c r="G13">
        <f t="shared" si="0"/>
        <v>470580.76909812138</v>
      </c>
      <c r="H13">
        <f t="shared" si="0"/>
        <v>3151.5302648884845</v>
      </c>
      <c r="I13">
        <f t="shared" si="0"/>
        <v>44243.187377764014</v>
      </c>
      <c r="J13">
        <f t="shared" si="0"/>
        <v>104344.30204294418</v>
      </c>
      <c r="K13">
        <f t="shared" si="0"/>
        <v>83716.103945492272</v>
      </c>
      <c r="L13">
        <f t="shared" si="0"/>
        <v>10779.666019675384</v>
      </c>
      <c r="N13" s="1">
        <v>12</v>
      </c>
      <c r="O13" s="6">
        <f t="shared" si="3"/>
        <v>195.89625623795465</v>
      </c>
      <c r="P13" s="6">
        <f t="shared" si="2"/>
        <v>240.23255700990853</v>
      </c>
      <c r="Q13" s="6">
        <f t="shared" si="2"/>
        <v>289.22452749135681</v>
      </c>
      <c r="R13" s="6">
        <f t="shared" si="2"/>
        <v>230.56308915172795</v>
      </c>
      <c r="S13" s="6">
        <f t="shared" si="2"/>
        <v>256.27671108570445</v>
      </c>
      <c r="T13" s="6">
        <f t="shared" si="2"/>
        <v>470.58076909812138</v>
      </c>
      <c r="U13" s="6">
        <f t="shared" si="2"/>
        <v>3.1515302648884846</v>
      </c>
      <c r="V13" s="6">
        <f t="shared" si="2"/>
        <v>44.243187377764016</v>
      </c>
      <c r="W13" s="6">
        <f t="shared" si="2"/>
        <v>104.34430204294418</v>
      </c>
      <c r="X13" s="6">
        <f t="shared" si="2"/>
        <v>83.716103945492279</v>
      </c>
      <c r="Y13" s="6">
        <f t="shared" si="2"/>
        <v>10.779666019675384</v>
      </c>
    </row>
    <row r="14" spans="1:25" x14ac:dyDescent="0.3">
      <c r="A14" s="1">
        <v>2024</v>
      </c>
      <c r="B14">
        <f t="shared" si="1"/>
        <v>190523.49371518643</v>
      </c>
      <c r="C14">
        <f t="shared" si="0"/>
        <v>233643.80179917192</v>
      </c>
      <c r="D14">
        <f t="shared" si="0"/>
        <v>281292.09053818014</v>
      </c>
      <c r="E14">
        <f t="shared" si="0"/>
        <v>224239.53428489398</v>
      </c>
      <c r="F14">
        <f t="shared" si="0"/>
        <v>249247.91974878867</v>
      </c>
      <c r="G14">
        <f t="shared" si="0"/>
        <v>457674.3523615264</v>
      </c>
      <c r="H14">
        <f t="shared" si="0"/>
        <v>3065.0945972461436</v>
      </c>
      <c r="I14">
        <f t="shared" si="0"/>
        <v>43029.748470885068</v>
      </c>
      <c r="J14">
        <f t="shared" si="0"/>
        <v>101482.49566518595</v>
      </c>
      <c r="K14">
        <f t="shared" si="0"/>
        <v>81420.058301393001</v>
      </c>
      <c r="L14">
        <f t="shared" si="0"/>
        <v>10484.01674739874</v>
      </c>
      <c r="N14" s="1">
        <v>13</v>
      </c>
      <c r="O14" s="6">
        <f t="shared" si="3"/>
        <v>190.52349371518642</v>
      </c>
      <c r="P14" s="6">
        <f t="shared" si="2"/>
        <v>233.64380179917191</v>
      </c>
      <c r="Q14" s="6">
        <f t="shared" si="2"/>
        <v>281.29209053818016</v>
      </c>
      <c r="R14" s="6">
        <f t="shared" si="2"/>
        <v>224.23953428489398</v>
      </c>
      <c r="S14" s="6">
        <f t="shared" si="2"/>
        <v>249.24791974878866</v>
      </c>
      <c r="T14" s="6">
        <f t="shared" si="2"/>
        <v>457.67435236152642</v>
      </c>
      <c r="U14" s="6">
        <f t="shared" si="2"/>
        <v>3.0650945972461434</v>
      </c>
      <c r="V14" s="6">
        <f t="shared" si="2"/>
        <v>43.029748470885067</v>
      </c>
      <c r="W14" s="6">
        <f t="shared" si="2"/>
        <v>101.48249566518595</v>
      </c>
      <c r="X14" s="6">
        <f t="shared" si="2"/>
        <v>81.420058301392999</v>
      </c>
      <c r="Y14" s="6">
        <f t="shared" si="2"/>
        <v>10.484016747398741</v>
      </c>
    </row>
    <row r="15" spans="1:25" x14ac:dyDescent="0.3">
      <c r="A15" s="1">
        <v>2025</v>
      </c>
      <c r="B15">
        <f t="shared" si="1"/>
        <v>185298.08764363584</v>
      </c>
      <c r="C15">
        <f t="shared" si="0"/>
        <v>227235.75354908759</v>
      </c>
      <c r="D15">
        <f t="shared" si="0"/>
        <v>273577.21312797134</v>
      </c>
      <c r="E15">
        <f t="shared" si="0"/>
        <v>218089.41284272895</v>
      </c>
      <c r="F15">
        <f t="shared" si="0"/>
        <v>242411.90405445304</v>
      </c>
      <c r="G15">
        <f t="shared" si="0"/>
        <v>445121.91437611973</v>
      </c>
      <c r="H15">
        <f t="shared" si="0"/>
        <v>2981.0295635539223</v>
      </c>
      <c r="I15">
        <f t="shared" si="0"/>
        <v>41849.590031983134</v>
      </c>
      <c r="J15">
        <f t="shared" si="0"/>
        <v>98699.178822394402</v>
      </c>
      <c r="K15">
        <f t="shared" si="0"/>
        <v>79186.985315496</v>
      </c>
      <c r="L15">
        <f t="shared" si="0"/>
        <v>10196.476120792393</v>
      </c>
      <c r="N15" s="1">
        <v>14</v>
      </c>
      <c r="O15" s="6">
        <f t="shared" si="3"/>
        <v>185.29808764363582</v>
      </c>
      <c r="P15" s="6">
        <f t="shared" si="2"/>
        <v>227.23575354908758</v>
      </c>
      <c r="Q15" s="6">
        <f t="shared" si="2"/>
        <v>273.57721312797133</v>
      </c>
      <c r="R15" s="6">
        <f t="shared" si="2"/>
        <v>218.08941284272896</v>
      </c>
      <c r="S15" s="6">
        <f t="shared" si="2"/>
        <v>242.41190405445303</v>
      </c>
      <c r="T15" s="6">
        <f t="shared" si="2"/>
        <v>445.12191437611972</v>
      </c>
      <c r="U15" s="6">
        <f t="shared" si="2"/>
        <v>2.9810295635539221</v>
      </c>
      <c r="V15" s="6">
        <f t="shared" si="2"/>
        <v>41.849590031983134</v>
      </c>
      <c r="W15" s="6">
        <f t="shared" si="2"/>
        <v>98.699178822394401</v>
      </c>
      <c r="X15" s="6">
        <f t="shared" si="2"/>
        <v>79.186985315496003</v>
      </c>
      <c r="Y15" s="6">
        <f t="shared" si="2"/>
        <v>10.196476120792394</v>
      </c>
    </row>
    <row r="16" spans="1:25" x14ac:dyDescent="0.3">
      <c r="A16" s="1">
        <v>2026</v>
      </c>
      <c r="B16">
        <f t="shared" si="1"/>
        <v>180215.99654117474</v>
      </c>
      <c r="C16">
        <f t="shared" si="0"/>
        <v>221003.4560874223</v>
      </c>
      <c r="D16">
        <f t="shared" si="0"/>
        <v>266073.92834854242</v>
      </c>
      <c r="E16">
        <f t="shared" si="0"/>
        <v>212107.96814114859</v>
      </c>
      <c r="F16">
        <f t="shared" si="0"/>
        <v>235763.37682790612</v>
      </c>
      <c r="G16">
        <f t="shared" si="0"/>
        <v>432913.74671865371</v>
      </c>
      <c r="H16">
        <f t="shared" si="0"/>
        <v>2899.2701454521716</v>
      </c>
      <c r="I16">
        <f t="shared" si="0"/>
        <v>40701.799291950148</v>
      </c>
      <c r="J16">
        <f t="shared" si="0"/>
        <v>95992.198815789161</v>
      </c>
      <c r="K16">
        <f t="shared" si="0"/>
        <v>77015.157863738583</v>
      </c>
      <c r="L16">
        <f t="shared" si="0"/>
        <v>9916.8217475125421</v>
      </c>
      <c r="N16" s="1">
        <v>15</v>
      </c>
      <c r="O16" s="6">
        <f t="shared" si="3"/>
        <v>180.21599654117475</v>
      </c>
      <c r="P16" s="6">
        <f t="shared" si="2"/>
        <v>221.00345608742231</v>
      </c>
      <c r="Q16" s="6">
        <f t="shared" si="2"/>
        <v>266.07392834854244</v>
      </c>
      <c r="R16" s="6">
        <f t="shared" si="2"/>
        <v>212.1079681411486</v>
      </c>
      <c r="S16" s="6">
        <f t="shared" si="2"/>
        <v>235.76337682790611</v>
      </c>
      <c r="T16" s="6">
        <f t="shared" si="2"/>
        <v>432.91374671865373</v>
      </c>
      <c r="U16" s="6">
        <f t="shared" si="2"/>
        <v>2.8992701454521717</v>
      </c>
      <c r="V16" s="6">
        <f t="shared" si="2"/>
        <v>40.701799291950145</v>
      </c>
      <c r="W16" s="6">
        <f t="shared" si="2"/>
        <v>95.992198815789166</v>
      </c>
      <c r="X16" s="6">
        <f t="shared" si="2"/>
        <v>77.01515786373858</v>
      </c>
      <c r="Y16" s="6">
        <f t="shared" si="2"/>
        <v>9.9168217475125413</v>
      </c>
    </row>
    <row r="17" spans="1:25" x14ac:dyDescent="0.3">
      <c r="A17" s="1">
        <v>2027</v>
      </c>
      <c r="B17">
        <f t="shared" si="1"/>
        <v>175273.28976967002</v>
      </c>
      <c r="C17">
        <f t="shared" si="0"/>
        <v>214942.08917275071</v>
      </c>
      <c r="D17">
        <f t="shared" si="0"/>
        <v>258776.43293964444</v>
      </c>
      <c r="E17">
        <f t="shared" si="0"/>
        <v>206290.57395560064</v>
      </c>
      <c r="F17">
        <f t="shared" si="0"/>
        <v>229297.19590342938</v>
      </c>
      <c r="G17">
        <f t="shared" si="0"/>
        <v>421040.40723463689</v>
      </c>
      <c r="H17">
        <f t="shared" si="0"/>
        <v>2819.7531078118764</v>
      </c>
      <c r="I17">
        <f t="shared" si="0"/>
        <v>39585.488515804449</v>
      </c>
      <c r="J17">
        <f t="shared" si="0"/>
        <v>93359.461987735034</v>
      </c>
      <c r="K17">
        <f t="shared" si="0"/>
        <v>74902.896191148189</v>
      </c>
      <c r="L17">
        <f t="shared" si="0"/>
        <v>9644.8373346747121</v>
      </c>
      <c r="N17" s="1">
        <v>16</v>
      </c>
      <c r="O17" s="6">
        <f t="shared" si="3"/>
        <v>175.27328976967001</v>
      </c>
      <c r="P17" s="6">
        <f t="shared" si="2"/>
        <v>214.94208917275071</v>
      </c>
      <c r="Q17" s="6">
        <f t="shared" si="2"/>
        <v>258.77643293964445</v>
      </c>
      <c r="R17" s="6">
        <f t="shared" si="2"/>
        <v>206.29057395560065</v>
      </c>
      <c r="S17" s="6">
        <f t="shared" si="2"/>
        <v>229.29719590342938</v>
      </c>
      <c r="T17" s="6">
        <f t="shared" si="2"/>
        <v>421.04040723463692</v>
      </c>
      <c r="U17" s="6">
        <f t="shared" si="2"/>
        <v>2.8197531078118763</v>
      </c>
      <c r="V17" s="6">
        <f t="shared" si="2"/>
        <v>39.58548851580445</v>
      </c>
      <c r="W17" s="6">
        <f t="shared" si="2"/>
        <v>93.359461987735031</v>
      </c>
      <c r="X17" s="6">
        <f t="shared" si="2"/>
        <v>74.902896191148187</v>
      </c>
      <c r="Y17" s="6">
        <f t="shared" si="2"/>
        <v>9.6448373346747118</v>
      </c>
    </row>
    <row r="21" spans="1:25" x14ac:dyDescent="0.3">
      <c r="A21" s="5" t="s">
        <v>5</v>
      </c>
      <c r="B21" s="4">
        <v>0.03</v>
      </c>
    </row>
    <row r="22" spans="1:25" x14ac:dyDescent="0.3">
      <c r="A22" t="s">
        <v>31</v>
      </c>
      <c r="B22">
        <v>0.06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17"/>
  <sheetViews>
    <sheetView workbookViewId="0">
      <selection activeCell="B11" sqref="B11"/>
    </sheetView>
  </sheetViews>
  <sheetFormatPr defaultRowHeight="14.4" x14ac:dyDescent="0.3"/>
  <cols>
    <col min="1" max="1" width="11.5546875" bestFit="1" customWidth="1"/>
    <col min="2" max="2" width="7.5546875" bestFit="1" customWidth="1"/>
  </cols>
  <sheetData>
    <row r="1" spans="1:12" x14ac:dyDescent="0.3">
      <c r="A1" s="2" t="s">
        <v>8</v>
      </c>
      <c r="B1" s="4">
        <v>700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3">
      <c r="A2" s="2" t="s">
        <v>9</v>
      </c>
      <c r="B2" s="4">
        <v>350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3">
      <c r="A3" s="2" t="s">
        <v>10</v>
      </c>
      <c r="B3" s="4">
        <v>300</v>
      </c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3">
      <c r="A4" s="2" t="s">
        <v>11</v>
      </c>
      <c r="B4" s="4">
        <v>500</v>
      </c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3">
      <c r="A5" s="2" t="s">
        <v>18</v>
      </c>
      <c r="B5" s="4">
        <v>150</v>
      </c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3">
      <c r="A6" s="2" t="s">
        <v>12</v>
      </c>
      <c r="B6" s="4">
        <v>1000</v>
      </c>
      <c r="C6" s="4"/>
      <c r="D6" s="4"/>
      <c r="E6" s="4"/>
      <c r="F6" s="4"/>
      <c r="I6" s="4"/>
      <c r="J6" s="4"/>
      <c r="K6" s="4"/>
      <c r="L6" s="4"/>
    </row>
    <row r="7" spans="1:12" x14ac:dyDescent="0.3">
      <c r="A7" s="2" t="s">
        <v>13</v>
      </c>
      <c r="B7" s="4">
        <v>500</v>
      </c>
      <c r="C7" s="4"/>
      <c r="D7" s="4"/>
      <c r="E7" s="4"/>
      <c r="F7" s="4"/>
      <c r="I7" s="4"/>
      <c r="J7" s="4"/>
      <c r="K7" s="4"/>
      <c r="L7" s="4"/>
    </row>
    <row r="8" spans="1:12" x14ac:dyDescent="0.3">
      <c r="A8" s="2" t="s">
        <v>14</v>
      </c>
      <c r="B8" s="4">
        <v>45</v>
      </c>
      <c r="C8" s="4"/>
      <c r="D8" s="4"/>
      <c r="E8" s="4"/>
      <c r="F8" s="4"/>
      <c r="I8" s="4"/>
      <c r="J8" s="4"/>
      <c r="K8" s="4"/>
      <c r="L8" s="4"/>
    </row>
    <row r="9" spans="1:12" x14ac:dyDescent="0.3">
      <c r="A9" s="2" t="s">
        <v>15</v>
      </c>
      <c r="B9" s="4">
        <v>50</v>
      </c>
      <c r="C9" s="4"/>
      <c r="D9" s="4"/>
      <c r="E9" s="4"/>
      <c r="F9" s="4"/>
      <c r="I9" s="4"/>
      <c r="J9" s="4"/>
      <c r="K9" s="4"/>
      <c r="L9" s="4"/>
    </row>
    <row r="10" spans="1:12" x14ac:dyDescent="0.3">
      <c r="A10" s="2" t="s">
        <v>16</v>
      </c>
      <c r="B10" s="4">
        <v>30</v>
      </c>
      <c r="C10" s="4"/>
      <c r="D10" s="4"/>
      <c r="E10" s="4"/>
      <c r="F10" s="4"/>
      <c r="I10" s="4"/>
      <c r="J10" s="4"/>
      <c r="K10" s="4"/>
      <c r="L10" s="4"/>
    </row>
    <row r="11" spans="1:12" x14ac:dyDescent="0.3">
      <c r="A11" s="2" t="s">
        <v>17</v>
      </c>
      <c r="B11" s="4">
        <v>5</v>
      </c>
      <c r="C11" s="4"/>
      <c r="D11" s="4"/>
      <c r="E11" s="4"/>
      <c r="F11" s="4"/>
      <c r="I11" s="4"/>
      <c r="J11" s="4"/>
      <c r="K11" s="4"/>
      <c r="L11" s="4"/>
    </row>
    <row r="12" spans="1:12" x14ac:dyDescent="0.3">
      <c r="A12" s="1"/>
      <c r="B12" s="4"/>
      <c r="C12" s="4"/>
      <c r="D12" s="4"/>
      <c r="E12" s="4"/>
      <c r="F12" s="4"/>
      <c r="I12" s="4"/>
      <c r="J12" s="4"/>
      <c r="K12" s="4"/>
      <c r="L12" s="4"/>
    </row>
    <row r="13" spans="1:12" x14ac:dyDescent="0.3">
      <c r="A13" s="1"/>
      <c r="B13" s="4"/>
      <c r="C13" s="4"/>
      <c r="D13" s="4"/>
      <c r="E13" s="4"/>
      <c r="F13" s="4"/>
      <c r="I13" s="4"/>
      <c r="J13" s="4"/>
      <c r="K13" s="4"/>
      <c r="L13" s="4"/>
    </row>
    <row r="14" spans="1:12" x14ac:dyDescent="0.3">
      <c r="A14" s="1"/>
      <c r="B14" s="4"/>
      <c r="C14" s="4"/>
      <c r="D14" s="4"/>
      <c r="E14" s="4"/>
      <c r="F14" s="4"/>
      <c r="I14" s="4"/>
      <c r="J14" s="4"/>
      <c r="K14" s="4"/>
      <c r="L14" s="4"/>
    </row>
    <row r="15" spans="1:12" x14ac:dyDescent="0.3">
      <c r="A15" s="1"/>
      <c r="B15" s="4"/>
      <c r="C15" s="4"/>
      <c r="D15" s="4"/>
      <c r="E15" s="4"/>
      <c r="F15" s="4"/>
      <c r="I15" s="4"/>
      <c r="J15" s="4"/>
      <c r="K15" s="4"/>
      <c r="L15" s="4"/>
    </row>
    <row r="16" spans="1:12" x14ac:dyDescent="0.3">
      <c r="A16" s="1"/>
      <c r="B16" s="4"/>
      <c r="C16" s="4"/>
      <c r="D16" s="4"/>
      <c r="E16" s="4"/>
      <c r="F16" s="4"/>
      <c r="I16" s="4"/>
      <c r="J16" s="4"/>
      <c r="K16" s="4"/>
      <c r="L16" s="4"/>
    </row>
    <row r="17" spans="1:12" x14ac:dyDescent="0.3">
      <c r="A17" s="1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18"/>
  <sheetViews>
    <sheetView workbookViewId="0">
      <selection activeCell="D3" sqref="D3"/>
    </sheetView>
  </sheetViews>
  <sheetFormatPr defaultRowHeight="14.4" x14ac:dyDescent="0.3"/>
  <cols>
    <col min="1" max="1" width="13.88671875" bestFit="1" customWidth="1"/>
    <col min="2" max="2" width="11.109375" bestFit="1" customWidth="1"/>
    <col min="4" max="8" width="11.109375" bestFit="1" customWidth="1"/>
  </cols>
  <sheetData>
    <row r="1" spans="1:8" x14ac:dyDescent="0.3">
      <c r="A1" s="37" t="s">
        <v>109</v>
      </c>
      <c r="B1" s="38">
        <f>+B18*0.01</f>
        <v>1029.19</v>
      </c>
    </row>
    <row r="2" spans="1:8" x14ac:dyDescent="0.3">
      <c r="B2" t="s">
        <v>39</v>
      </c>
      <c r="C2" s="39" t="s">
        <v>108</v>
      </c>
      <c r="D2" s="39">
        <v>0.9</v>
      </c>
      <c r="E2" s="39">
        <v>0.8</v>
      </c>
      <c r="F2" s="39">
        <v>0.7</v>
      </c>
      <c r="G2" s="39">
        <v>0.6</v>
      </c>
      <c r="H2" s="39">
        <v>0.5</v>
      </c>
    </row>
    <row r="3" spans="1:8" x14ac:dyDescent="0.3">
      <c r="A3">
        <v>2012</v>
      </c>
      <c r="B3" s="3">
        <v>38200</v>
      </c>
      <c r="D3" s="36">
        <f>+NORMINV(D$2,$B3,$B$1)</f>
        <v>39518.960055742849</v>
      </c>
      <c r="E3" s="36">
        <f>+NORMINV(E$2,$B3,$B$1)</f>
        <v>39066.188157380908</v>
      </c>
      <c r="F3" s="36">
        <f t="shared" ref="F3:H18" si="0">+NORMINV(F$2,$B3,$B$1)</f>
        <v>38739.707763673985</v>
      </c>
      <c r="G3" s="36">
        <f t="shared" si="0"/>
        <v>38460.742305076332</v>
      </c>
      <c r="H3" s="36">
        <f t="shared" si="0"/>
        <v>38200</v>
      </c>
    </row>
    <row r="4" spans="1:8" x14ac:dyDescent="0.3">
      <c r="A4">
        <v>2013</v>
      </c>
      <c r="B4" s="3">
        <v>40565</v>
      </c>
      <c r="D4" s="36">
        <f t="shared" ref="D4:D18" si="1">+NORMINV(D$2,B4,$B$1)</f>
        <v>41883.960055742849</v>
      </c>
      <c r="E4" s="36">
        <f t="shared" ref="E4:E18" si="2">+NORMINV(E$2,$B4,$B$1)</f>
        <v>41431.188157380908</v>
      </c>
      <c r="F4" s="36">
        <f t="shared" si="0"/>
        <v>41104.707763673985</v>
      </c>
      <c r="G4" s="36">
        <f t="shared" si="0"/>
        <v>40825.742305076332</v>
      </c>
      <c r="H4" s="36">
        <f t="shared" si="0"/>
        <v>40565</v>
      </c>
    </row>
    <row r="5" spans="1:8" x14ac:dyDescent="0.3">
      <c r="A5">
        <v>2014</v>
      </c>
      <c r="B5" s="3">
        <v>43080</v>
      </c>
      <c r="D5" s="36">
        <f t="shared" si="1"/>
        <v>44398.960055742849</v>
      </c>
      <c r="E5" s="36">
        <f t="shared" si="2"/>
        <v>43946.188157380908</v>
      </c>
      <c r="F5" s="36">
        <f t="shared" si="0"/>
        <v>43619.707763673985</v>
      </c>
      <c r="G5" s="36">
        <f t="shared" si="0"/>
        <v>43340.742305076332</v>
      </c>
      <c r="H5" s="36">
        <f t="shared" si="0"/>
        <v>43080</v>
      </c>
    </row>
    <row r="6" spans="1:8" x14ac:dyDescent="0.3">
      <c r="A6">
        <v>2015</v>
      </c>
      <c r="B6" s="3">
        <v>45878</v>
      </c>
      <c r="D6" s="36">
        <f t="shared" si="1"/>
        <v>47196.960055742849</v>
      </c>
      <c r="E6" s="36">
        <f t="shared" si="2"/>
        <v>46744.188157380908</v>
      </c>
      <c r="F6" s="36">
        <f t="shared" si="0"/>
        <v>46417.707763673985</v>
      </c>
      <c r="G6" s="36">
        <f t="shared" si="0"/>
        <v>46138.742305076332</v>
      </c>
      <c r="H6" s="36">
        <f t="shared" si="0"/>
        <v>45878</v>
      </c>
    </row>
    <row r="7" spans="1:8" x14ac:dyDescent="0.3">
      <c r="A7">
        <v>2016</v>
      </c>
      <c r="B7" s="3">
        <v>49025</v>
      </c>
      <c r="D7" s="36">
        <f t="shared" si="1"/>
        <v>50343.960055742849</v>
      </c>
      <c r="E7" s="36">
        <f t="shared" si="2"/>
        <v>49891.188157380908</v>
      </c>
      <c r="F7" s="36">
        <f t="shared" si="0"/>
        <v>49564.707763673985</v>
      </c>
      <c r="G7" s="36">
        <f t="shared" si="0"/>
        <v>49285.742305076332</v>
      </c>
      <c r="H7" s="36">
        <f t="shared" si="0"/>
        <v>49025</v>
      </c>
    </row>
    <row r="8" spans="1:8" x14ac:dyDescent="0.3">
      <c r="A8">
        <v>2017</v>
      </c>
      <c r="B8" s="3">
        <v>52465</v>
      </c>
      <c r="D8" s="36">
        <f t="shared" si="1"/>
        <v>53783.960055742849</v>
      </c>
      <c r="E8" s="36">
        <f t="shared" si="2"/>
        <v>53331.188157380908</v>
      </c>
      <c r="F8" s="36">
        <f t="shared" si="0"/>
        <v>53004.707763673985</v>
      </c>
      <c r="G8" s="36">
        <f t="shared" si="0"/>
        <v>52725.742305076332</v>
      </c>
      <c r="H8" s="36">
        <f t="shared" si="0"/>
        <v>52465</v>
      </c>
    </row>
    <row r="9" spans="1:8" x14ac:dyDescent="0.3">
      <c r="A9">
        <v>2018</v>
      </c>
      <c r="B9" s="3">
        <v>56105</v>
      </c>
      <c r="D9" s="36">
        <f t="shared" si="1"/>
        <v>57423.960055742849</v>
      </c>
      <c r="E9" s="36">
        <f t="shared" si="2"/>
        <v>56971.188157380908</v>
      </c>
      <c r="F9" s="36">
        <f t="shared" si="0"/>
        <v>56644.707763673985</v>
      </c>
      <c r="G9" s="36">
        <f t="shared" si="0"/>
        <v>56365.742305076332</v>
      </c>
      <c r="H9" s="36">
        <f t="shared" si="0"/>
        <v>56105</v>
      </c>
    </row>
    <row r="10" spans="1:8" x14ac:dyDescent="0.3">
      <c r="A10">
        <v>2019</v>
      </c>
      <c r="B10" s="3">
        <v>59975</v>
      </c>
      <c r="D10" s="36">
        <f t="shared" si="1"/>
        <v>61293.960055742849</v>
      </c>
      <c r="E10" s="36">
        <f t="shared" si="2"/>
        <v>60841.188157380908</v>
      </c>
      <c r="F10" s="36">
        <f t="shared" si="0"/>
        <v>60514.707763673985</v>
      </c>
      <c r="G10" s="36">
        <f t="shared" si="0"/>
        <v>60235.742305076332</v>
      </c>
      <c r="H10" s="36">
        <f t="shared" si="0"/>
        <v>59975</v>
      </c>
    </row>
    <row r="11" spans="1:8" x14ac:dyDescent="0.3">
      <c r="A11">
        <v>2020</v>
      </c>
      <c r="B11" s="3">
        <v>64093</v>
      </c>
      <c r="D11" s="36">
        <f t="shared" si="1"/>
        <v>65411.960055742849</v>
      </c>
      <c r="E11" s="36">
        <f t="shared" si="2"/>
        <v>64959.188157380908</v>
      </c>
      <c r="F11" s="36">
        <f t="shared" si="0"/>
        <v>64632.707763673985</v>
      </c>
      <c r="G11" s="36">
        <f t="shared" si="0"/>
        <v>64353.742305076332</v>
      </c>
      <c r="H11" s="36">
        <f t="shared" si="0"/>
        <v>64093</v>
      </c>
    </row>
    <row r="12" spans="1:8" x14ac:dyDescent="0.3">
      <c r="A12">
        <v>2021</v>
      </c>
      <c r="B12" s="3">
        <v>68579</v>
      </c>
      <c r="D12" s="36">
        <f t="shared" si="1"/>
        <v>69897.960055742849</v>
      </c>
      <c r="E12" s="36">
        <f t="shared" si="2"/>
        <v>69445.188157380908</v>
      </c>
      <c r="F12" s="36">
        <f t="shared" si="0"/>
        <v>69118.707763673985</v>
      </c>
      <c r="G12" s="36">
        <f t="shared" si="0"/>
        <v>68839.742305076332</v>
      </c>
      <c r="H12" s="36">
        <f t="shared" si="0"/>
        <v>68579</v>
      </c>
    </row>
    <row r="13" spans="1:8" x14ac:dyDescent="0.3">
      <c r="A13">
        <v>2022</v>
      </c>
      <c r="B13" s="3">
        <v>73380</v>
      </c>
      <c r="D13" s="36">
        <f t="shared" si="1"/>
        <v>74698.960055742849</v>
      </c>
      <c r="E13" s="36">
        <f t="shared" si="2"/>
        <v>74246.188157380908</v>
      </c>
      <c r="F13" s="36">
        <f t="shared" si="0"/>
        <v>73919.707763673985</v>
      </c>
      <c r="G13" s="36">
        <f t="shared" si="0"/>
        <v>73640.742305076332</v>
      </c>
      <c r="H13" s="36">
        <f t="shared" si="0"/>
        <v>73380</v>
      </c>
    </row>
    <row r="14" spans="1:8" x14ac:dyDescent="0.3">
      <c r="A14">
        <v>2023</v>
      </c>
      <c r="B14" s="3">
        <v>78516</v>
      </c>
      <c r="D14" s="36">
        <f t="shared" si="1"/>
        <v>79834.960055742849</v>
      </c>
      <c r="E14" s="36">
        <f t="shared" si="2"/>
        <v>79382.188157380908</v>
      </c>
      <c r="F14" s="36">
        <f t="shared" si="0"/>
        <v>79055.707763673985</v>
      </c>
      <c r="G14" s="36">
        <f t="shared" si="0"/>
        <v>78776.742305076332</v>
      </c>
      <c r="H14" s="36">
        <f t="shared" si="0"/>
        <v>78516</v>
      </c>
    </row>
    <row r="15" spans="1:8" x14ac:dyDescent="0.3">
      <c r="A15">
        <v>2024</v>
      </c>
      <c r="B15" s="3">
        <v>84012</v>
      </c>
      <c r="D15" s="36">
        <f t="shared" si="1"/>
        <v>85330.960055742849</v>
      </c>
      <c r="E15" s="36">
        <f t="shared" si="2"/>
        <v>84878.188157380908</v>
      </c>
      <c r="F15" s="36">
        <f t="shared" si="0"/>
        <v>84551.707763673985</v>
      </c>
      <c r="G15" s="36">
        <f t="shared" si="0"/>
        <v>84272.742305076332</v>
      </c>
      <c r="H15" s="36">
        <f t="shared" si="0"/>
        <v>84012</v>
      </c>
    </row>
    <row r="16" spans="1:8" x14ac:dyDescent="0.3">
      <c r="A16">
        <v>2025</v>
      </c>
      <c r="B16" s="3">
        <v>89893</v>
      </c>
      <c r="D16" s="36">
        <f t="shared" si="1"/>
        <v>91211.960055742849</v>
      </c>
      <c r="E16" s="36">
        <f t="shared" si="2"/>
        <v>90759.188157380908</v>
      </c>
      <c r="F16" s="36">
        <f t="shared" si="0"/>
        <v>90432.707763673985</v>
      </c>
      <c r="G16" s="36">
        <f t="shared" si="0"/>
        <v>90153.742305076332</v>
      </c>
      <c r="H16" s="36">
        <f t="shared" si="0"/>
        <v>89893</v>
      </c>
    </row>
    <row r="17" spans="1:8" x14ac:dyDescent="0.3">
      <c r="A17">
        <v>2026</v>
      </c>
      <c r="B17" s="3">
        <v>96186</v>
      </c>
      <c r="D17" s="36">
        <f t="shared" si="1"/>
        <v>97504.960055742849</v>
      </c>
      <c r="E17" s="36">
        <f t="shared" si="2"/>
        <v>97052.188157380908</v>
      </c>
      <c r="F17" s="36">
        <f t="shared" si="0"/>
        <v>96725.707763673985</v>
      </c>
      <c r="G17" s="36">
        <f t="shared" si="0"/>
        <v>96446.742305076332</v>
      </c>
      <c r="H17" s="36">
        <f t="shared" si="0"/>
        <v>96186</v>
      </c>
    </row>
    <row r="18" spans="1:8" x14ac:dyDescent="0.3">
      <c r="A18">
        <v>2027</v>
      </c>
      <c r="B18" s="3">
        <v>102919</v>
      </c>
      <c r="D18" s="36">
        <f t="shared" si="1"/>
        <v>104237.96005574285</v>
      </c>
      <c r="E18" s="36">
        <f t="shared" si="2"/>
        <v>103785.18815738091</v>
      </c>
      <c r="F18" s="36">
        <f t="shared" si="0"/>
        <v>103458.70776367399</v>
      </c>
      <c r="G18" s="36">
        <f t="shared" si="0"/>
        <v>103179.74230507633</v>
      </c>
      <c r="H18" s="36">
        <f t="shared" si="0"/>
        <v>102919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16"/>
  <sheetViews>
    <sheetView workbookViewId="0">
      <selection activeCell="A16" sqref="A1:A16"/>
    </sheetView>
  </sheetViews>
  <sheetFormatPr defaultRowHeight="14.4" x14ac:dyDescent="0.3"/>
  <sheetData>
    <row r="1" spans="1:1" x14ac:dyDescent="0.3">
      <c r="A1" s="1">
        <v>2012</v>
      </c>
    </row>
    <row r="2" spans="1:1" x14ac:dyDescent="0.3">
      <c r="A2" s="1">
        <v>2013</v>
      </c>
    </row>
    <row r="3" spans="1:1" x14ac:dyDescent="0.3">
      <c r="A3" s="1">
        <v>2014</v>
      </c>
    </row>
    <row r="4" spans="1:1" x14ac:dyDescent="0.3">
      <c r="A4" s="1">
        <v>2015</v>
      </c>
    </row>
    <row r="5" spans="1:1" x14ac:dyDescent="0.3">
      <c r="A5" s="1">
        <v>2016</v>
      </c>
    </row>
    <row r="6" spans="1:1" x14ac:dyDescent="0.3">
      <c r="A6" s="1">
        <v>2017</v>
      </c>
    </row>
    <row r="7" spans="1:1" x14ac:dyDescent="0.3">
      <c r="A7" s="1">
        <v>2018</v>
      </c>
    </row>
    <row r="8" spans="1:1" x14ac:dyDescent="0.3">
      <c r="A8" s="1">
        <v>2019</v>
      </c>
    </row>
    <row r="9" spans="1:1" x14ac:dyDescent="0.3">
      <c r="A9" s="1">
        <v>2020</v>
      </c>
    </row>
    <row r="10" spans="1:1" x14ac:dyDescent="0.3">
      <c r="A10" s="1">
        <v>2021</v>
      </c>
    </row>
    <row r="11" spans="1:1" x14ac:dyDescent="0.3">
      <c r="A11" s="1">
        <v>2022</v>
      </c>
    </row>
    <row r="12" spans="1:1" x14ac:dyDescent="0.3">
      <c r="A12" s="1">
        <v>2023</v>
      </c>
    </row>
    <row r="13" spans="1:1" x14ac:dyDescent="0.3">
      <c r="A13" s="1">
        <v>2024</v>
      </c>
    </row>
    <row r="14" spans="1:1" x14ac:dyDescent="0.3">
      <c r="A14" s="1">
        <v>2025</v>
      </c>
    </row>
    <row r="15" spans="1:1" x14ac:dyDescent="0.3">
      <c r="A15" s="1">
        <v>2026</v>
      </c>
    </row>
    <row r="16" spans="1:1" x14ac:dyDescent="0.3">
      <c r="A16" s="1">
        <v>2027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C16"/>
  <sheetViews>
    <sheetView workbookViewId="0">
      <selection activeCell="B1" sqref="B1:B16"/>
    </sheetView>
  </sheetViews>
  <sheetFormatPr defaultRowHeight="14.4" x14ac:dyDescent="0.3"/>
  <sheetData>
    <row r="1" spans="1:3" x14ac:dyDescent="0.3">
      <c r="A1" s="1">
        <v>2012</v>
      </c>
      <c r="B1" s="3">
        <v>38200</v>
      </c>
      <c r="C1" t="s">
        <v>23</v>
      </c>
    </row>
    <row r="2" spans="1:3" x14ac:dyDescent="0.3">
      <c r="A2" s="1">
        <v>2013</v>
      </c>
      <c r="B2" s="3">
        <v>40565</v>
      </c>
    </row>
    <row r="3" spans="1:3" x14ac:dyDescent="0.3">
      <c r="A3" s="1">
        <v>2014</v>
      </c>
      <c r="B3" s="3">
        <v>43080</v>
      </c>
    </row>
    <row r="4" spans="1:3" x14ac:dyDescent="0.3">
      <c r="A4" s="1">
        <v>2015</v>
      </c>
      <c r="B4" s="3">
        <v>45878</v>
      </c>
    </row>
    <row r="5" spans="1:3" x14ac:dyDescent="0.3">
      <c r="A5" s="1">
        <v>2016</v>
      </c>
      <c r="B5" s="3">
        <v>49025</v>
      </c>
    </row>
    <row r="6" spans="1:3" x14ac:dyDescent="0.3">
      <c r="A6" s="1">
        <v>2017</v>
      </c>
      <c r="B6" s="3">
        <v>52465</v>
      </c>
    </row>
    <row r="7" spans="1:3" x14ac:dyDescent="0.3">
      <c r="A7" s="1">
        <v>2018</v>
      </c>
      <c r="B7" s="3">
        <v>56105</v>
      </c>
    </row>
    <row r="8" spans="1:3" x14ac:dyDescent="0.3">
      <c r="A8" s="1">
        <v>2019</v>
      </c>
      <c r="B8" s="3">
        <v>59975</v>
      </c>
    </row>
    <row r="9" spans="1:3" x14ac:dyDescent="0.3">
      <c r="A9" s="1">
        <v>2020</v>
      </c>
      <c r="B9" s="3">
        <v>64093</v>
      </c>
    </row>
    <row r="10" spans="1:3" x14ac:dyDescent="0.3">
      <c r="A10" s="1">
        <v>2021</v>
      </c>
      <c r="B10" s="3">
        <v>68579</v>
      </c>
    </row>
    <row r="11" spans="1:3" x14ac:dyDescent="0.3">
      <c r="A11" s="1">
        <v>2022</v>
      </c>
      <c r="B11" s="3">
        <v>73380</v>
      </c>
    </row>
    <row r="12" spans="1:3" x14ac:dyDescent="0.3">
      <c r="A12" s="1">
        <v>2023</v>
      </c>
      <c r="B12" s="3">
        <v>78516</v>
      </c>
    </row>
    <row r="13" spans="1:3" x14ac:dyDescent="0.3">
      <c r="A13" s="1">
        <v>2024</v>
      </c>
      <c r="B13" s="3">
        <v>84012</v>
      </c>
    </row>
    <row r="14" spans="1:3" x14ac:dyDescent="0.3">
      <c r="A14" s="1">
        <v>2025</v>
      </c>
      <c r="B14" s="3">
        <v>89893</v>
      </c>
    </row>
    <row r="15" spans="1:3" x14ac:dyDescent="0.3">
      <c r="A15" s="1">
        <v>2026</v>
      </c>
      <c r="B15" s="3">
        <v>96186</v>
      </c>
    </row>
    <row r="16" spans="1:3" x14ac:dyDescent="0.3">
      <c r="A16" s="1">
        <v>2027</v>
      </c>
      <c r="B16" s="3">
        <v>102919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A26"/>
  <sheetViews>
    <sheetView workbookViewId="0">
      <selection activeCell="M19" sqref="M19"/>
    </sheetView>
  </sheetViews>
  <sheetFormatPr defaultRowHeight="14.4" x14ac:dyDescent="0.3"/>
  <cols>
    <col min="1" max="1" width="5" bestFit="1" customWidth="1"/>
  </cols>
  <sheetData>
    <row r="1" spans="1:27" x14ac:dyDescent="0.3">
      <c r="A1" t="s">
        <v>23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18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</row>
    <row r="2" spans="1:27" x14ac:dyDescent="0.3">
      <c r="A2" s="1">
        <v>2012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</row>
    <row r="3" spans="1:27" x14ac:dyDescent="0.3">
      <c r="A3" s="1">
        <v>2013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</row>
    <row r="4" spans="1:27" x14ac:dyDescent="0.3">
      <c r="A4" s="1">
        <v>2014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300</v>
      </c>
    </row>
    <row r="5" spans="1:27" x14ac:dyDescent="0.3">
      <c r="A5" s="1">
        <v>2015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300</v>
      </c>
    </row>
    <row r="6" spans="1:27" x14ac:dyDescent="0.3">
      <c r="A6" s="1">
        <v>2016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200</v>
      </c>
    </row>
    <row r="7" spans="1:27" x14ac:dyDescent="0.3">
      <c r="A7" s="1">
        <v>2017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200</v>
      </c>
    </row>
    <row r="8" spans="1:27" x14ac:dyDescent="0.3">
      <c r="A8" s="1">
        <v>2018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200</v>
      </c>
      <c r="Q8" s="2" t="s">
        <v>8</v>
      </c>
      <c r="R8" s="2" t="s">
        <v>9</v>
      </c>
      <c r="S8" s="2" t="s">
        <v>10</v>
      </c>
      <c r="T8" s="2" t="s">
        <v>11</v>
      </c>
      <c r="U8" s="2" t="s">
        <v>18</v>
      </c>
      <c r="V8" s="2" t="s">
        <v>12</v>
      </c>
      <c r="W8" s="2" t="s">
        <v>13</v>
      </c>
      <c r="X8" s="2" t="s">
        <v>14</v>
      </c>
      <c r="Y8" s="2" t="s">
        <v>15</v>
      </c>
      <c r="Z8" s="2" t="s">
        <v>16</v>
      </c>
      <c r="AA8" s="2" t="s">
        <v>17</v>
      </c>
    </row>
    <row r="9" spans="1:27" x14ac:dyDescent="0.3">
      <c r="A9" s="1">
        <v>2019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200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</row>
    <row r="10" spans="1:27" x14ac:dyDescent="0.3">
      <c r="A10" s="1">
        <v>2020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4800</v>
      </c>
      <c r="H10" s="9">
        <v>0</v>
      </c>
      <c r="I10" s="9">
        <v>0</v>
      </c>
      <c r="J10" s="9">
        <v>0</v>
      </c>
      <c r="K10" s="9">
        <v>0</v>
      </c>
      <c r="L10" s="9">
        <v>200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</row>
    <row r="11" spans="1:27" x14ac:dyDescent="0.3">
      <c r="A11" s="1">
        <v>2021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200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300</v>
      </c>
    </row>
    <row r="12" spans="1:27" x14ac:dyDescent="0.3">
      <c r="A12" s="1">
        <v>2022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200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300</v>
      </c>
    </row>
    <row r="13" spans="1:27" x14ac:dyDescent="0.3">
      <c r="A13" s="1">
        <v>2023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4400</v>
      </c>
      <c r="H13" s="9">
        <v>0</v>
      </c>
      <c r="I13" s="9">
        <v>0</v>
      </c>
      <c r="J13" s="9">
        <v>0</v>
      </c>
      <c r="K13" s="9">
        <v>0</v>
      </c>
      <c r="L13" s="9">
        <v>200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200</v>
      </c>
    </row>
    <row r="14" spans="1:27" x14ac:dyDescent="0.3">
      <c r="A14" s="1">
        <v>2024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200</v>
      </c>
    </row>
    <row r="15" spans="1:27" x14ac:dyDescent="0.3">
      <c r="A15" s="1">
        <v>2025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200</v>
      </c>
    </row>
    <row r="16" spans="1:27" x14ac:dyDescent="0.3">
      <c r="A16" s="1">
        <v>2026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200</v>
      </c>
    </row>
    <row r="17" spans="1:27" x14ac:dyDescent="0.3">
      <c r="A17" s="1">
        <v>2027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4800</v>
      </c>
      <c r="W17" s="9">
        <v>0</v>
      </c>
      <c r="X17" s="9">
        <v>0</v>
      </c>
      <c r="Y17" s="9">
        <v>0</v>
      </c>
      <c r="Z17" s="9">
        <v>0</v>
      </c>
      <c r="AA17" s="9">
        <v>200</v>
      </c>
    </row>
    <row r="18" spans="1:27" x14ac:dyDescent="0.3"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200</v>
      </c>
    </row>
    <row r="19" spans="1:27" x14ac:dyDescent="0.3"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200</v>
      </c>
    </row>
    <row r="20" spans="1:27" x14ac:dyDescent="0.3"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4400</v>
      </c>
      <c r="W20" s="9">
        <v>0</v>
      </c>
      <c r="X20" s="9">
        <v>0</v>
      </c>
      <c r="Y20" s="9">
        <v>0</v>
      </c>
      <c r="Z20" s="9">
        <v>0</v>
      </c>
      <c r="AA20" s="9">
        <v>200</v>
      </c>
    </row>
    <row r="21" spans="1:27" x14ac:dyDescent="0.3"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</row>
    <row r="22" spans="1:27" x14ac:dyDescent="0.3"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</row>
    <row r="23" spans="1:27" x14ac:dyDescent="0.3"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</row>
    <row r="24" spans="1:27" x14ac:dyDescent="0.3"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</row>
    <row r="25" spans="1:27" x14ac:dyDescent="0.3">
      <c r="Q25" s="2" t="s">
        <v>8</v>
      </c>
      <c r="R25" s="2" t="s">
        <v>9</v>
      </c>
      <c r="S25" s="2" t="s">
        <v>10</v>
      </c>
      <c r="T25" s="2" t="s">
        <v>11</v>
      </c>
      <c r="U25" s="2" t="s">
        <v>18</v>
      </c>
      <c r="V25" s="2" t="s">
        <v>12</v>
      </c>
      <c r="W25" s="2" t="s">
        <v>13</v>
      </c>
      <c r="X25" s="2" t="s">
        <v>14</v>
      </c>
      <c r="Y25" s="2" t="s">
        <v>15</v>
      </c>
      <c r="Z25" s="2" t="s">
        <v>16</v>
      </c>
      <c r="AA25" s="2" t="s">
        <v>17</v>
      </c>
    </row>
    <row r="26" spans="1:27" x14ac:dyDescent="0.3">
      <c r="Q26" s="9">
        <f>+SUM(Q9:Q24)</f>
        <v>0</v>
      </c>
      <c r="R26" s="9">
        <f t="shared" ref="R26:AA26" si="0">+SUM(R9:R24)</f>
        <v>0</v>
      </c>
      <c r="S26" s="9">
        <f t="shared" si="0"/>
        <v>0</v>
      </c>
      <c r="T26" s="9">
        <f t="shared" si="0"/>
        <v>0</v>
      </c>
      <c r="U26" s="9">
        <f t="shared" si="0"/>
        <v>0</v>
      </c>
      <c r="V26" s="9">
        <f t="shared" si="0"/>
        <v>9200</v>
      </c>
      <c r="W26" s="9">
        <f t="shared" si="0"/>
        <v>0</v>
      </c>
      <c r="X26" s="9">
        <f t="shared" si="0"/>
        <v>0</v>
      </c>
      <c r="Y26" s="9">
        <f t="shared" si="0"/>
        <v>0</v>
      </c>
      <c r="Z26" s="9">
        <f t="shared" si="0"/>
        <v>0</v>
      </c>
      <c r="AA26" s="9">
        <f t="shared" si="0"/>
        <v>2200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B2" sqref="B2:L17"/>
    </sheetView>
  </sheetViews>
  <sheetFormatPr defaultRowHeight="14.4" x14ac:dyDescent="0.3"/>
  <cols>
    <col min="2" max="2" width="10.44140625" bestFit="1" customWidth="1"/>
    <col min="3" max="3" width="7" bestFit="1" customWidth="1"/>
    <col min="4" max="4" width="8.6640625" bestFit="1" customWidth="1"/>
    <col min="5" max="5" width="10.5546875" bestFit="1" customWidth="1"/>
    <col min="6" max="6" width="7.109375" bestFit="1" customWidth="1"/>
    <col min="7" max="7" width="7.88671875" bestFit="1" customWidth="1"/>
    <col min="8" max="8" width="6.33203125" bestFit="1" customWidth="1"/>
    <col min="9" max="9" width="5.6640625" bestFit="1" customWidth="1"/>
    <col min="10" max="10" width="11.5546875" bestFit="1" customWidth="1"/>
    <col min="11" max="11" width="8.33203125" bestFit="1" customWidth="1"/>
    <col min="12" max="12" width="5.44140625" bestFit="1" customWidth="1"/>
  </cols>
  <sheetData>
    <row r="1" spans="1:12" x14ac:dyDescent="0.3">
      <c r="A1" t="s">
        <v>20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18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</row>
    <row r="2" spans="1:12" x14ac:dyDescent="0.3">
      <c r="A2" s="1">
        <v>2012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</row>
    <row r="3" spans="1:12" x14ac:dyDescent="0.3">
      <c r="A3" s="1">
        <v>2013</v>
      </c>
      <c r="B3">
        <v>12</v>
      </c>
      <c r="C3">
        <v>13</v>
      </c>
      <c r="D3">
        <v>14</v>
      </c>
      <c r="E3">
        <v>15</v>
      </c>
      <c r="F3">
        <v>16</v>
      </c>
      <c r="G3">
        <v>17</v>
      </c>
      <c r="H3">
        <v>18</v>
      </c>
      <c r="I3">
        <v>19</v>
      </c>
      <c r="J3">
        <v>20</v>
      </c>
      <c r="K3">
        <v>21</v>
      </c>
      <c r="L3">
        <v>22</v>
      </c>
    </row>
    <row r="4" spans="1:12" x14ac:dyDescent="0.3">
      <c r="A4" s="1">
        <v>2014</v>
      </c>
      <c r="B4">
        <f>B3+11</f>
        <v>23</v>
      </c>
      <c r="C4">
        <v>24</v>
      </c>
      <c r="D4">
        <v>25</v>
      </c>
      <c r="E4">
        <v>26</v>
      </c>
      <c r="F4">
        <v>27</v>
      </c>
      <c r="G4">
        <v>28</v>
      </c>
      <c r="H4">
        <v>29</v>
      </c>
      <c r="I4">
        <v>30</v>
      </c>
      <c r="J4">
        <v>31</v>
      </c>
      <c r="K4">
        <v>32</v>
      </c>
      <c r="L4">
        <v>33</v>
      </c>
    </row>
    <row r="5" spans="1:12" x14ac:dyDescent="0.3">
      <c r="A5" s="1">
        <v>2015</v>
      </c>
      <c r="B5">
        <f t="shared" ref="B5:C17" si="0">B4+11</f>
        <v>34</v>
      </c>
      <c r="C5">
        <f t="shared" ref="C5:C7" si="1">C4+11</f>
        <v>35</v>
      </c>
      <c r="D5">
        <f t="shared" ref="D5:D8" si="2">D4+11</f>
        <v>36</v>
      </c>
      <c r="E5">
        <f t="shared" ref="E5:E8" si="3">E4+11</f>
        <v>37</v>
      </c>
      <c r="F5">
        <f t="shared" ref="F5:F8" si="4">F4+11</f>
        <v>38</v>
      </c>
      <c r="G5">
        <f t="shared" ref="G5:G8" si="5">G4+11</f>
        <v>39</v>
      </c>
      <c r="H5">
        <f t="shared" ref="H5:H8" si="6">H4+11</f>
        <v>40</v>
      </c>
      <c r="I5">
        <f t="shared" ref="I5:I8" si="7">I4+11</f>
        <v>41</v>
      </c>
      <c r="J5">
        <f t="shared" ref="J5:J8" si="8">J4+11</f>
        <v>42</v>
      </c>
      <c r="K5">
        <f t="shared" ref="K5:K8" si="9">K4+11</f>
        <v>43</v>
      </c>
      <c r="L5">
        <f t="shared" ref="L5:L8" si="10">L4+11</f>
        <v>44</v>
      </c>
    </row>
    <row r="6" spans="1:12" x14ac:dyDescent="0.3">
      <c r="A6" s="1">
        <v>2016</v>
      </c>
      <c r="B6">
        <f t="shared" si="0"/>
        <v>45</v>
      </c>
      <c r="C6">
        <f t="shared" si="1"/>
        <v>46</v>
      </c>
      <c r="D6">
        <f t="shared" si="2"/>
        <v>47</v>
      </c>
      <c r="E6">
        <f t="shared" si="3"/>
        <v>48</v>
      </c>
      <c r="F6">
        <f t="shared" si="4"/>
        <v>49</v>
      </c>
      <c r="G6">
        <f t="shared" si="5"/>
        <v>50</v>
      </c>
      <c r="H6">
        <f t="shared" si="6"/>
        <v>51</v>
      </c>
      <c r="I6">
        <f t="shared" si="7"/>
        <v>52</v>
      </c>
      <c r="J6">
        <f t="shared" si="8"/>
        <v>53</v>
      </c>
      <c r="K6">
        <f t="shared" si="9"/>
        <v>54</v>
      </c>
      <c r="L6">
        <f t="shared" si="10"/>
        <v>55</v>
      </c>
    </row>
    <row r="7" spans="1:12" x14ac:dyDescent="0.3">
      <c r="A7" s="1">
        <v>2017</v>
      </c>
      <c r="B7">
        <f t="shared" si="0"/>
        <v>56</v>
      </c>
      <c r="C7">
        <f t="shared" si="1"/>
        <v>57</v>
      </c>
      <c r="D7">
        <f t="shared" si="2"/>
        <v>58</v>
      </c>
      <c r="E7">
        <f t="shared" si="3"/>
        <v>59</v>
      </c>
      <c r="F7">
        <f t="shared" si="4"/>
        <v>60</v>
      </c>
      <c r="G7">
        <f t="shared" si="5"/>
        <v>61</v>
      </c>
      <c r="H7">
        <f t="shared" si="6"/>
        <v>62</v>
      </c>
      <c r="I7">
        <f t="shared" si="7"/>
        <v>63</v>
      </c>
      <c r="J7">
        <f t="shared" si="8"/>
        <v>64</v>
      </c>
      <c r="K7">
        <f t="shared" si="9"/>
        <v>65</v>
      </c>
      <c r="L7">
        <f t="shared" si="10"/>
        <v>66</v>
      </c>
    </row>
    <row r="8" spans="1:12" x14ac:dyDescent="0.3">
      <c r="A8" s="1">
        <v>2018</v>
      </c>
      <c r="B8">
        <f t="shared" si="0"/>
        <v>67</v>
      </c>
      <c r="C8">
        <f t="shared" si="0"/>
        <v>68</v>
      </c>
      <c r="D8">
        <f t="shared" si="2"/>
        <v>69</v>
      </c>
      <c r="E8">
        <f t="shared" si="3"/>
        <v>70</v>
      </c>
      <c r="F8">
        <f t="shared" si="4"/>
        <v>71</v>
      </c>
      <c r="G8">
        <f t="shared" si="5"/>
        <v>72</v>
      </c>
      <c r="H8">
        <f t="shared" si="6"/>
        <v>73</v>
      </c>
      <c r="I8">
        <f t="shared" si="7"/>
        <v>74</v>
      </c>
      <c r="J8">
        <f t="shared" si="8"/>
        <v>75</v>
      </c>
      <c r="K8">
        <f t="shared" si="9"/>
        <v>76</v>
      </c>
      <c r="L8">
        <f t="shared" si="10"/>
        <v>77</v>
      </c>
    </row>
    <row r="9" spans="1:12" x14ac:dyDescent="0.3">
      <c r="A9" s="1">
        <v>2019</v>
      </c>
      <c r="B9">
        <f t="shared" si="0"/>
        <v>78</v>
      </c>
      <c r="C9">
        <f t="shared" ref="C9:C17" si="11">C8+11</f>
        <v>79</v>
      </c>
      <c r="D9">
        <f t="shared" ref="D9:D17" si="12">D8+11</f>
        <v>80</v>
      </c>
      <c r="E9">
        <f t="shared" ref="E9:E17" si="13">E8+11</f>
        <v>81</v>
      </c>
      <c r="F9">
        <f t="shared" ref="F9:F17" si="14">F8+11</f>
        <v>82</v>
      </c>
      <c r="G9">
        <f t="shared" ref="G9:G17" si="15">G8+11</f>
        <v>83</v>
      </c>
      <c r="H9">
        <f t="shared" ref="H9:H17" si="16">H8+11</f>
        <v>84</v>
      </c>
      <c r="I9">
        <f t="shared" ref="I9:I17" si="17">I8+11</f>
        <v>85</v>
      </c>
      <c r="J9">
        <f t="shared" ref="J9:J17" si="18">J8+11</f>
        <v>86</v>
      </c>
      <c r="K9">
        <f t="shared" ref="K9:K17" si="19">K8+11</f>
        <v>87</v>
      </c>
      <c r="L9">
        <f t="shared" ref="L9:L17" si="20">L8+11</f>
        <v>88</v>
      </c>
    </row>
    <row r="10" spans="1:12" x14ac:dyDescent="0.3">
      <c r="A10" s="1">
        <v>2020</v>
      </c>
      <c r="B10">
        <f t="shared" si="0"/>
        <v>89</v>
      </c>
      <c r="C10">
        <f t="shared" si="11"/>
        <v>90</v>
      </c>
      <c r="D10">
        <f t="shared" si="12"/>
        <v>91</v>
      </c>
      <c r="E10">
        <f t="shared" si="13"/>
        <v>92</v>
      </c>
      <c r="F10">
        <f t="shared" si="14"/>
        <v>93</v>
      </c>
      <c r="G10">
        <f t="shared" si="15"/>
        <v>94</v>
      </c>
      <c r="H10">
        <f t="shared" si="16"/>
        <v>95</v>
      </c>
      <c r="I10">
        <f t="shared" si="17"/>
        <v>96</v>
      </c>
      <c r="J10">
        <f t="shared" si="18"/>
        <v>97</v>
      </c>
      <c r="K10">
        <f t="shared" si="19"/>
        <v>98</v>
      </c>
      <c r="L10">
        <f t="shared" si="20"/>
        <v>99</v>
      </c>
    </row>
    <row r="11" spans="1:12" x14ac:dyDescent="0.3">
      <c r="A11" s="1">
        <v>2021</v>
      </c>
      <c r="B11">
        <f t="shared" si="0"/>
        <v>100</v>
      </c>
      <c r="C11">
        <f t="shared" si="11"/>
        <v>101</v>
      </c>
      <c r="D11">
        <f t="shared" si="12"/>
        <v>102</v>
      </c>
      <c r="E11">
        <f t="shared" si="13"/>
        <v>103</v>
      </c>
      <c r="F11">
        <f t="shared" si="14"/>
        <v>104</v>
      </c>
      <c r="G11">
        <f t="shared" si="15"/>
        <v>105</v>
      </c>
      <c r="H11">
        <f t="shared" si="16"/>
        <v>106</v>
      </c>
      <c r="I11">
        <f t="shared" si="17"/>
        <v>107</v>
      </c>
      <c r="J11">
        <f t="shared" si="18"/>
        <v>108</v>
      </c>
      <c r="K11">
        <f t="shared" si="19"/>
        <v>109</v>
      </c>
      <c r="L11">
        <f t="shared" si="20"/>
        <v>110</v>
      </c>
    </row>
    <row r="12" spans="1:12" x14ac:dyDescent="0.3">
      <c r="A12" s="1">
        <v>2022</v>
      </c>
      <c r="B12">
        <f t="shared" si="0"/>
        <v>111</v>
      </c>
      <c r="C12">
        <f t="shared" si="11"/>
        <v>112</v>
      </c>
      <c r="D12">
        <f t="shared" si="12"/>
        <v>113</v>
      </c>
      <c r="E12">
        <f t="shared" si="13"/>
        <v>114</v>
      </c>
      <c r="F12">
        <f t="shared" si="14"/>
        <v>115</v>
      </c>
      <c r="G12">
        <f t="shared" si="15"/>
        <v>116</v>
      </c>
      <c r="H12">
        <f t="shared" si="16"/>
        <v>117</v>
      </c>
      <c r="I12">
        <f t="shared" si="17"/>
        <v>118</v>
      </c>
      <c r="J12">
        <f t="shared" si="18"/>
        <v>119</v>
      </c>
      <c r="K12">
        <f t="shared" si="19"/>
        <v>120</v>
      </c>
      <c r="L12">
        <f t="shared" si="20"/>
        <v>121</v>
      </c>
    </row>
    <row r="13" spans="1:12" x14ac:dyDescent="0.3">
      <c r="A13" s="1">
        <v>2023</v>
      </c>
      <c r="B13">
        <f t="shared" si="0"/>
        <v>122</v>
      </c>
      <c r="C13">
        <f t="shared" si="11"/>
        <v>123</v>
      </c>
      <c r="D13">
        <f t="shared" si="12"/>
        <v>124</v>
      </c>
      <c r="E13">
        <f t="shared" si="13"/>
        <v>125</v>
      </c>
      <c r="F13">
        <f t="shared" si="14"/>
        <v>126</v>
      </c>
      <c r="G13">
        <f t="shared" si="15"/>
        <v>127</v>
      </c>
      <c r="H13">
        <f t="shared" si="16"/>
        <v>128</v>
      </c>
      <c r="I13">
        <f t="shared" si="17"/>
        <v>129</v>
      </c>
      <c r="J13">
        <f t="shared" si="18"/>
        <v>130</v>
      </c>
      <c r="K13">
        <f t="shared" si="19"/>
        <v>131</v>
      </c>
      <c r="L13">
        <f t="shared" si="20"/>
        <v>132</v>
      </c>
    </row>
    <row r="14" spans="1:12" x14ac:dyDescent="0.3">
      <c r="A14" s="1">
        <v>2024</v>
      </c>
      <c r="B14">
        <f t="shared" si="0"/>
        <v>133</v>
      </c>
      <c r="C14">
        <f t="shared" si="11"/>
        <v>134</v>
      </c>
      <c r="D14">
        <f t="shared" si="12"/>
        <v>135</v>
      </c>
      <c r="E14">
        <f t="shared" si="13"/>
        <v>136</v>
      </c>
      <c r="F14">
        <f t="shared" si="14"/>
        <v>137</v>
      </c>
      <c r="G14">
        <f t="shared" si="15"/>
        <v>138</v>
      </c>
      <c r="H14">
        <f t="shared" si="16"/>
        <v>139</v>
      </c>
      <c r="I14">
        <f t="shared" si="17"/>
        <v>140</v>
      </c>
      <c r="J14">
        <f t="shared" si="18"/>
        <v>141</v>
      </c>
      <c r="K14">
        <f t="shared" si="19"/>
        <v>142</v>
      </c>
      <c r="L14">
        <f t="shared" si="20"/>
        <v>143</v>
      </c>
    </row>
    <row r="15" spans="1:12" x14ac:dyDescent="0.3">
      <c r="A15" s="1">
        <v>2025</v>
      </c>
      <c r="B15">
        <f t="shared" si="0"/>
        <v>144</v>
      </c>
      <c r="C15">
        <f t="shared" si="11"/>
        <v>145</v>
      </c>
      <c r="D15">
        <f t="shared" si="12"/>
        <v>146</v>
      </c>
      <c r="E15">
        <f t="shared" si="13"/>
        <v>147</v>
      </c>
      <c r="F15">
        <f t="shared" si="14"/>
        <v>148</v>
      </c>
      <c r="G15">
        <f t="shared" si="15"/>
        <v>149</v>
      </c>
      <c r="H15">
        <f t="shared" si="16"/>
        <v>150</v>
      </c>
      <c r="I15">
        <f t="shared" si="17"/>
        <v>151</v>
      </c>
      <c r="J15">
        <f t="shared" si="18"/>
        <v>152</v>
      </c>
      <c r="K15">
        <f t="shared" si="19"/>
        <v>153</v>
      </c>
      <c r="L15">
        <f t="shared" si="20"/>
        <v>154</v>
      </c>
    </row>
    <row r="16" spans="1:12" x14ac:dyDescent="0.3">
      <c r="A16" s="1">
        <v>2026</v>
      </c>
      <c r="B16">
        <f t="shared" si="0"/>
        <v>155</v>
      </c>
      <c r="C16">
        <f t="shared" si="11"/>
        <v>156</v>
      </c>
      <c r="D16">
        <f t="shared" si="12"/>
        <v>157</v>
      </c>
      <c r="E16">
        <f t="shared" si="13"/>
        <v>158</v>
      </c>
      <c r="F16">
        <f t="shared" si="14"/>
        <v>159</v>
      </c>
      <c r="G16">
        <f t="shared" si="15"/>
        <v>160</v>
      </c>
      <c r="H16">
        <f t="shared" si="16"/>
        <v>161</v>
      </c>
      <c r="I16">
        <f t="shared" si="17"/>
        <v>162</v>
      </c>
      <c r="J16">
        <f t="shared" si="18"/>
        <v>163</v>
      </c>
      <c r="K16">
        <f t="shared" si="19"/>
        <v>164</v>
      </c>
      <c r="L16">
        <f t="shared" si="20"/>
        <v>165</v>
      </c>
    </row>
    <row r="17" spans="1:12" x14ac:dyDescent="0.3">
      <c r="A17" s="1">
        <v>2027</v>
      </c>
      <c r="B17">
        <f t="shared" si="0"/>
        <v>166</v>
      </c>
      <c r="C17">
        <f t="shared" si="11"/>
        <v>167</v>
      </c>
      <c r="D17">
        <f t="shared" si="12"/>
        <v>168</v>
      </c>
      <c r="E17">
        <f t="shared" si="13"/>
        <v>169</v>
      </c>
      <c r="F17">
        <f t="shared" si="14"/>
        <v>170</v>
      </c>
      <c r="G17">
        <f t="shared" si="15"/>
        <v>171</v>
      </c>
      <c r="H17">
        <f t="shared" si="16"/>
        <v>172</v>
      </c>
      <c r="I17">
        <f t="shared" si="17"/>
        <v>173</v>
      </c>
      <c r="J17">
        <f t="shared" si="18"/>
        <v>174</v>
      </c>
      <c r="K17">
        <f t="shared" si="19"/>
        <v>175</v>
      </c>
      <c r="L17">
        <f t="shared" si="20"/>
        <v>176</v>
      </c>
    </row>
  </sheetData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D23" sqref="D23"/>
    </sheetView>
  </sheetViews>
  <sheetFormatPr defaultColWidth="9.109375" defaultRowHeight="14.4" x14ac:dyDescent="0.3"/>
  <cols>
    <col min="1" max="1" width="14.109375" style="5" bestFit="1" customWidth="1"/>
    <col min="2" max="12" width="11" style="2" customWidth="1"/>
    <col min="13" max="13" width="5" style="2" bestFit="1" customWidth="1"/>
    <col min="14" max="14" width="3" style="2" bestFit="1" customWidth="1"/>
    <col min="15" max="16384" width="9.109375" style="2"/>
  </cols>
  <sheetData>
    <row r="1" spans="1:12" x14ac:dyDescent="0.3">
      <c r="A1" s="5" t="s">
        <v>0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18</v>
      </c>
      <c r="G1" s="8" t="s">
        <v>12</v>
      </c>
      <c r="H1" s="8" t="s">
        <v>13</v>
      </c>
      <c r="I1" s="8" t="s">
        <v>14</v>
      </c>
      <c r="J1" s="8" t="s">
        <v>15</v>
      </c>
      <c r="K1" s="8" t="s">
        <v>16</v>
      </c>
      <c r="L1" s="8" t="s">
        <v>17</v>
      </c>
    </row>
    <row r="2" spans="1:12" x14ac:dyDescent="0.3">
      <c r="A2" s="5" t="s">
        <v>21</v>
      </c>
      <c r="B2" s="7">
        <v>700</v>
      </c>
      <c r="C2" s="7">
        <v>350</v>
      </c>
      <c r="D2" s="7">
        <v>300</v>
      </c>
      <c r="E2" s="7">
        <v>500</v>
      </c>
      <c r="F2" s="7">
        <v>150</v>
      </c>
      <c r="G2" s="7">
        <v>1000</v>
      </c>
      <c r="H2" s="7">
        <v>500</v>
      </c>
      <c r="I2" s="7">
        <v>45</v>
      </c>
      <c r="J2" s="7">
        <v>50</v>
      </c>
      <c r="K2" s="7">
        <v>30</v>
      </c>
      <c r="L2" s="7">
        <v>5</v>
      </c>
    </row>
    <row r="3" spans="1:12" x14ac:dyDescent="0.3">
      <c r="A3" s="5" t="s">
        <v>22</v>
      </c>
      <c r="B3" s="7">
        <v>500</v>
      </c>
      <c r="C3" s="7">
        <v>1146</v>
      </c>
      <c r="D3" s="7">
        <v>1084</v>
      </c>
      <c r="E3" s="7">
        <v>1110</v>
      </c>
      <c r="F3" s="7">
        <v>1280</v>
      </c>
      <c r="G3" s="7">
        <v>2000</v>
      </c>
      <c r="H3" s="7">
        <v>1350</v>
      </c>
      <c r="I3" s="7">
        <v>1912</v>
      </c>
      <c r="J3" s="7">
        <v>3000</v>
      </c>
      <c r="K3" s="7">
        <v>2599</v>
      </c>
      <c r="L3" s="7">
        <v>3500</v>
      </c>
    </row>
    <row r="4" spans="1:12" x14ac:dyDescent="0.3">
      <c r="A4" s="5" t="s">
        <v>3</v>
      </c>
      <c r="B4" s="7">
        <v>273.5</v>
      </c>
      <c r="C4" s="7">
        <v>335.4</v>
      </c>
      <c r="D4" s="7">
        <v>403.8</v>
      </c>
      <c r="E4" s="7">
        <v>321.89999999999998</v>
      </c>
      <c r="F4" s="7">
        <v>357.8</v>
      </c>
      <c r="G4" s="7">
        <v>657</v>
      </c>
      <c r="H4" s="7">
        <v>4.4000000000000004</v>
      </c>
      <c r="I4" s="7">
        <v>61.77</v>
      </c>
      <c r="J4" s="7">
        <v>145.68</v>
      </c>
      <c r="K4" s="7">
        <v>116.88</v>
      </c>
      <c r="L4" s="7">
        <v>15.05</v>
      </c>
    </row>
    <row r="5" spans="1:12" x14ac:dyDescent="0.3">
      <c r="A5" s="5" t="s">
        <v>4</v>
      </c>
      <c r="B5" s="7">
        <v>85</v>
      </c>
      <c r="C5" s="7">
        <v>85</v>
      </c>
      <c r="D5" s="7">
        <v>85</v>
      </c>
      <c r="E5" s="7">
        <v>85</v>
      </c>
      <c r="F5" s="7">
        <v>77.02</v>
      </c>
      <c r="G5" s="7">
        <v>85</v>
      </c>
      <c r="H5" s="7">
        <v>50</v>
      </c>
      <c r="I5" s="7">
        <v>30</v>
      </c>
      <c r="J5" s="7">
        <v>75</v>
      </c>
      <c r="K5" s="7">
        <v>85</v>
      </c>
      <c r="L5" s="7">
        <v>11</v>
      </c>
    </row>
    <row r="6" spans="1:12" x14ac:dyDescent="0.3">
      <c r="A6" s="5" t="s">
        <v>5</v>
      </c>
      <c r="B6" s="7">
        <v>0.03</v>
      </c>
      <c r="C6" s="7">
        <v>0.03</v>
      </c>
      <c r="D6" s="7">
        <v>0.03</v>
      </c>
      <c r="E6" s="7">
        <v>0.03</v>
      </c>
      <c r="F6" s="7">
        <v>0.03</v>
      </c>
      <c r="G6" s="7">
        <v>0.03</v>
      </c>
      <c r="H6" s="7">
        <v>0.03</v>
      </c>
      <c r="I6" s="7">
        <v>0.03</v>
      </c>
      <c r="J6" s="7">
        <v>0.03</v>
      </c>
      <c r="K6" s="7">
        <v>0.03</v>
      </c>
      <c r="L6" s="7">
        <v>0.03</v>
      </c>
    </row>
    <row r="7" spans="1:12" x14ac:dyDescent="0.3">
      <c r="A7" s="5" t="s">
        <v>6</v>
      </c>
      <c r="B7" s="7">
        <v>7.0000000000000001E-3</v>
      </c>
      <c r="C7" s="7">
        <v>7.0000000000000001E-3</v>
      </c>
      <c r="D7" s="7">
        <v>7.0000000000000001E-3</v>
      </c>
      <c r="E7" s="7">
        <v>7.0000000000000001E-3</v>
      </c>
      <c r="F7" s="7">
        <v>7.0000000000000001E-3</v>
      </c>
      <c r="G7" s="7">
        <v>7.0000000000000001E-3</v>
      </c>
      <c r="H7" s="7">
        <v>7.0000000000000001E-3</v>
      </c>
      <c r="I7" s="7">
        <v>7.0000000000000001E-3</v>
      </c>
      <c r="J7" s="7">
        <v>7.0000000000000001E-3</v>
      </c>
      <c r="K7" s="7">
        <v>7.0000000000000001E-3</v>
      </c>
      <c r="L7" s="7">
        <v>7.0000000000000001E-3</v>
      </c>
    </row>
    <row r="8" spans="1:12" x14ac:dyDescent="0.3">
      <c r="A8" s="5" t="s">
        <v>7</v>
      </c>
      <c r="B8" s="7">
        <v>7000</v>
      </c>
      <c r="C8" s="7">
        <v>6500</v>
      </c>
      <c r="D8" s="7">
        <v>6500</v>
      </c>
      <c r="E8" s="7">
        <v>6500</v>
      </c>
      <c r="F8" s="7">
        <v>6500</v>
      </c>
      <c r="G8" s="7">
        <v>7000</v>
      </c>
      <c r="H8" s="7">
        <v>7000</v>
      </c>
      <c r="I8" s="7">
        <v>3000</v>
      </c>
      <c r="J8" s="7">
        <v>8000</v>
      </c>
      <c r="K8" s="7">
        <v>8000</v>
      </c>
      <c r="L8" s="7">
        <v>2640</v>
      </c>
    </row>
    <row r="9" spans="1:12" x14ac:dyDescent="0.3">
      <c r="A9" s="5" t="s">
        <v>1</v>
      </c>
      <c r="B9" s="7">
        <v>30</v>
      </c>
      <c r="C9" s="7">
        <v>40</v>
      </c>
      <c r="D9" s="7">
        <v>40</v>
      </c>
      <c r="E9" s="7">
        <v>40</v>
      </c>
      <c r="F9" s="7">
        <v>40</v>
      </c>
      <c r="G9" s="7">
        <v>60</v>
      </c>
      <c r="H9" s="7">
        <v>80</v>
      </c>
      <c r="I9" s="7">
        <v>25</v>
      </c>
      <c r="J9" s="7">
        <v>40</v>
      </c>
      <c r="K9" s="7">
        <v>20</v>
      </c>
      <c r="L9" s="7">
        <v>25</v>
      </c>
    </row>
    <row r="10" spans="1:12" x14ac:dyDescent="0.3">
      <c r="A10" s="5" t="s">
        <v>19</v>
      </c>
      <c r="B10" s="14">
        <v>1135</v>
      </c>
      <c r="C10" s="7">
        <v>2127.326352530541</v>
      </c>
      <c r="D10" s="14">
        <v>2249</v>
      </c>
      <c r="E10" s="15">
        <v>2196.3207207207206</v>
      </c>
      <c r="F10" s="14">
        <v>1325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</row>
    <row r="11" spans="1:12" x14ac:dyDescent="0.3">
      <c r="B11" s="4"/>
      <c r="C11" s="4"/>
      <c r="D11" s="4"/>
      <c r="E11" s="13"/>
      <c r="F11" s="4"/>
      <c r="G11" s="4"/>
      <c r="H11" s="4"/>
      <c r="I11" s="4"/>
    </row>
    <row r="12" spans="1:12" x14ac:dyDescent="0.3">
      <c r="B12" s="4"/>
      <c r="C12" s="4"/>
      <c r="D12" s="4"/>
      <c r="E12" s="4"/>
      <c r="F12" s="4"/>
      <c r="G12" s="4"/>
      <c r="H12" s="4"/>
      <c r="I12" s="4"/>
    </row>
    <row r="16" spans="1:12" x14ac:dyDescent="0.3">
      <c r="B16" t="s">
        <v>39</v>
      </c>
      <c r="C16" s="9" t="s">
        <v>12</v>
      </c>
      <c r="D16" t="s">
        <v>40</v>
      </c>
      <c r="E16" t="s">
        <v>41</v>
      </c>
      <c r="F16" t="s">
        <v>42</v>
      </c>
      <c r="G16" t="s">
        <v>43</v>
      </c>
      <c r="H16" t="s">
        <v>17</v>
      </c>
      <c r="I16" t="s">
        <v>44</v>
      </c>
      <c r="J16" t="s">
        <v>14</v>
      </c>
    </row>
    <row r="17" spans="2:10" x14ac:dyDescent="0.3">
      <c r="B17" s="10" t="s">
        <v>45</v>
      </c>
      <c r="C17" s="11">
        <v>0</v>
      </c>
      <c r="D17" s="12">
        <v>13</v>
      </c>
      <c r="E17" s="12">
        <v>0.1</v>
      </c>
      <c r="F17" s="12">
        <v>0.66</v>
      </c>
      <c r="G17" s="12">
        <v>3</v>
      </c>
      <c r="H17">
        <v>0</v>
      </c>
      <c r="I17" s="12">
        <v>0.13</v>
      </c>
      <c r="J17">
        <v>0</v>
      </c>
    </row>
    <row r="18" spans="2:10" x14ac:dyDescent="0.3">
      <c r="B18" s="10" t="s">
        <v>46</v>
      </c>
      <c r="C18" s="11">
        <v>0</v>
      </c>
      <c r="D18" s="12">
        <v>6</v>
      </c>
      <c r="E18" s="12">
        <v>1.7</v>
      </c>
      <c r="F18" s="12">
        <v>2.9</v>
      </c>
      <c r="G18" s="12">
        <v>2.4</v>
      </c>
      <c r="H18">
        <v>0</v>
      </c>
      <c r="I18" s="12">
        <v>1.6</v>
      </c>
      <c r="J18">
        <v>0</v>
      </c>
    </row>
    <row r="19" spans="2:10" x14ac:dyDescent="0.3">
      <c r="B19" s="10" t="s">
        <v>47</v>
      </c>
      <c r="C19" s="11">
        <v>0</v>
      </c>
      <c r="F19" s="12">
        <v>1565</v>
      </c>
      <c r="H19">
        <v>0</v>
      </c>
      <c r="I19" s="12">
        <v>1540</v>
      </c>
      <c r="J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12"/>
  <sheetViews>
    <sheetView workbookViewId="0">
      <selection activeCell="A6" sqref="A6"/>
    </sheetView>
  </sheetViews>
  <sheetFormatPr defaultRowHeight="14.4" x14ac:dyDescent="0.3"/>
  <cols>
    <col min="1" max="2" width="11.5546875" bestFit="1" customWidth="1"/>
  </cols>
  <sheetData>
    <row r="1" spans="1:2" x14ac:dyDescent="0.3">
      <c r="A1" s="2" t="s">
        <v>8</v>
      </c>
      <c r="B1" s="2"/>
    </row>
    <row r="2" spans="1:2" x14ac:dyDescent="0.3">
      <c r="A2" s="2" t="s">
        <v>9</v>
      </c>
    </row>
    <row r="3" spans="1:2" x14ac:dyDescent="0.3">
      <c r="A3" s="2" t="s">
        <v>10</v>
      </c>
    </row>
    <row r="4" spans="1:2" x14ac:dyDescent="0.3">
      <c r="A4" s="2" t="s">
        <v>11</v>
      </c>
    </row>
    <row r="5" spans="1:2" x14ac:dyDescent="0.3">
      <c r="A5" s="2" t="s">
        <v>18</v>
      </c>
    </row>
    <row r="6" spans="1:2" x14ac:dyDescent="0.3">
      <c r="A6" s="2" t="s">
        <v>12</v>
      </c>
    </row>
    <row r="7" spans="1:2" x14ac:dyDescent="0.3">
      <c r="A7" s="2" t="s">
        <v>13</v>
      </c>
    </row>
    <row r="8" spans="1:2" x14ac:dyDescent="0.3">
      <c r="A8" s="2" t="s">
        <v>14</v>
      </c>
    </row>
    <row r="9" spans="1:2" x14ac:dyDescent="0.3">
      <c r="A9" s="2" t="s">
        <v>15</v>
      </c>
    </row>
    <row r="10" spans="1:2" x14ac:dyDescent="0.3">
      <c r="A10" s="2" t="s">
        <v>16</v>
      </c>
    </row>
    <row r="11" spans="1:2" x14ac:dyDescent="0.3">
      <c r="A11" s="2" t="s">
        <v>17</v>
      </c>
    </row>
    <row r="12" spans="1:2" x14ac:dyDescent="0.3">
      <c r="A1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Y17"/>
  <sheetViews>
    <sheetView workbookViewId="0">
      <selection activeCell="B2" sqref="B2:L17"/>
    </sheetView>
  </sheetViews>
  <sheetFormatPr defaultRowHeight="14.4" x14ac:dyDescent="0.3"/>
  <sheetData>
    <row r="1" spans="1:25" x14ac:dyDescent="0.3">
      <c r="A1" t="s">
        <v>34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18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</row>
    <row r="2" spans="1:25" x14ac:dyDescent="0.3">
      <c r="A2" s="1">
        <v>2012</v>
      </c>
      <c r="B2" s="4">
        <f>+O2/100</f>
        <v>0.85</v>
      </c>
      <c r="C2" s="4">
        <f t="shared" ref="C2:L17" si="0">+P2/100</f>
        <v>0.85</v>
      </c>
      <c r="D2" s="4">
        <f t="shared" si="0"/>
        <v>0.85</v>
      </c>
      <c r="E2" s="4">
        <f t="shared" si="0"/>
        <v>0.85</v>
      </c>
      <c r="F2" s="4">
        <f t="shared" si="0"/>
        <v>0.7702</v>
      </c>
      <c r="G2" s="4">
        <f t="shared" si="0"/>
        <v>0.85</v>
      </c>
      <c r="H2" s="4">
        <f t="shared" si="0"/>
        <v>0.5</v>
      </c>
      <c r="I2" s="4">
        <f t="shared" si="0"/>
        <v>0.3</v>
      </c>
      <c r="J2" s="4">
        <f t="shared" si="0"/>
        <v>0.75</v>
      </c>
      <c r="K2" s="4">
        <f t="shared" si="0"/>
        <v>0.85</v>
      </c>
      <c r="L2" s="4">
        <f t="shared" si="0"/>
        <v>0.11</v>
      </c>
      <c r="M2" s="1">
        <v>1</v>
      </c>
      <c r="O2" s="4">
        <v>85</v>
      </c>
      <c r="P2" s="4">
        <v>85</v>
      </c>
      <c r="Q2" s="4">
        <v>85</v>
      </c>
      <c r="R2" s="4">
        <v>85</v>
      </c>
      <c r="S2" s="4">
        <v>77.02</v>
      </c>
      <c r="T2" s="4">
        <v>85</v>
      </c>
      <c r="U2" s="4">
        <v>50</v>
      </c>
      <c r="V2" s="4">
        <v>30</v>
      </c>
      <c r="W2" s="4">
        <v>75</v>
      </c>
      <c r="X2" s="4">
        <v>85</v>
      </c>
      <c r="Y2" s="4">
        <v>11</v>
      </c>
    </row>
    <row r="3" spans="1:25" x14ac:dyDescent="0.3">
      <c r="A3" s="1">
        <v>2013</v>
      </c>
      <c r="B3" s="4">
        <f t="shared" ref="B3:B17" si="1">+O3/100</f>
        <v>0.85</v>
      </c>
      <c r="C3" s="4">
        <f t="shared" si="0"/>
        <v>0.85</v>
      </c>
      <c r="D3" s="4">
        <f t="shared" si="0"/>
        <v>0.85</v>
      </c>
      <c r="E3" s="4">
        <f t="shared" si="0"/>
        <v>0.85</v>
      </c>
      <c r="F3" s="4">
        <f t="shared" si="0"/>
        <v>0.7702</v>
      </c>
      <c r="G3" s="4">
        <f t="shared" si="0"/>
        <v>0.85</v>
      </c>
      <c r="H3" s="4">
        <f t="shared" si="0"/>
        <v>0.5</v>
      </c>
      <c r="I3" s="4">
        <f t="shared" si="0"/>
        <v>0.3</v>
      </c>
      <c r="J3" s="4">
        <f t="shared" si="0"/>
        <v>0.75</v>
      </c>
      <c r="K3" s="4">
        <f t="shared" si="0"/>
        <v>0.85</v>
      </c>
      <c r="L3" s="4">
        <f t="shared" si="0"/>
        <v>0.11</v>
      </c>
      <c r="M3" s="1">
        <v>2</v>
      </c>
      <c r="O3" s="4">
        <v>85</v>
      </c>
      <c r="P3" s="4">
        <v>85</v>
      </c>
      <c r="Q3" s="4">
        <v>85</v>
      </c>
      <c r="R3" s="4">
        <v>85</v>
      </c>
      <c r="S3" s="4">
        <v>77.02</v>
      </c>
      <c r="T3" s="4">
        <v>85</v>
      </c>
      <c r="U3" s="4">
        <v>50</v>
      </c>
      <c r="V3" s="4">
        <v>30</v>
      </c>
      <c r="W3" s="4">
        <v>75</v>
      </c>
      <c r="X3" s="4">
        <v>85</v>
      </c>
      <c r="Y3" s="4">
        <v>11</v>
      </c>
    </row>
    <row r="4" spans="1:25" x14ac:dyDescent="0.3">
      <c r="A4" s="1">
        <v>2014</v>
      </c>
      <c r="B4" s="4">
        <f t="shared" si="1"/>
        <v>0.85</v>
      </c>
      <c r="C4" s="4">
        <f t="shared" si="0"/>
        <v>0.85</v>
      </c>
      <c r="D4" s="4">
        <f t="shared" si="0"/>
        <v>0.85</v>
      </c>
      <c r="E4" s="4">
        <f t="shared" si="0"/>
        <v>0.85</v>
      </c>
      <c r="F4" s="4">
        <f t="shared" si="0"/>
        <v>0.7702</v>
      </c>
      <c r="G4" s="4">
        <f t="shared" si="0"/>
        <v>0.85</v>
      </c>
      <c r="H4" s="4">
        <f t="shared" si="0"/>
        <v>0.5</v>
      </c>
      <c r="I4" s="4">
        <f t="shared" si="0"/>
        <v>0.3</v>
      </c>
      <c r="J4" s="4">
        <f t="shared" si="0"/>
        <v>0.75</v>
      </c>
      <c r="K4" s="4">
        <f t="shared" si="0"/>
        <v>0.85</v>
      </c>
      <c r="L4" s="4">
        <f t="shared" si="0"/>
        <v>0.11</v>
      </c>
      <c r="M4" s="1">
        <v>3</v>
      </c>
      <c r="O4" s="4">
        <v>85</v>
      </c>
      <c r="P4" s="4">
        <v>85</v>
      </c>
      <c r="Q4" s="4">
        <v>85</v>
      </c>
      <c r="R4" s="4">
        <v>85</v>
      </c>
      <c r="S4" s="4">
        <v>77.02</v>
      </c>
      <c r="T4" s="4">
        <v>85</v>
      </c>
      <c r="U4" s="4">
        <v>50</v>
      </c>
      <c r="V4" s="4">
        <v>30</v>
      </c>
      <c r="W4" s="4">
        <v>75</v>
      </c>
      <c r="X4" s="4">
        <v>85</v>
      </c>
      <c r="Y4" s="4">
        <v>11</v>
      </c>
    </row>
    <row r="5" spans="1:25" x14ac:dyDescent="0.3">
      <c r="A5" s="1">
        <v>2015</v>
      </c>
      <c r="B5" s="4">
        <f t="shared" si="1"/>
        <v>0.85</v>
      </c>
      <c r="C5" s="4">
        <f t="shared" si="0"/>
        <v>0.85</v>
      </c>
      <c r="D5" s="4">
        <f t="shared" si="0"/>
        <v>0.85</v>
      </c>
      <c r="E5" s="4">
        <f t="shared" si="0"/>
        <v>0.85</v>
      </c>
      <c r="F5" s="4">
        <f t="shared" si="0"/>
        <v>0.7702</v>
      </c>
      <c r="G5" s="4">
        <f t="shared" si="0"/>
        <v>0.85</v>
      </c>
      <c r="H5" s="4">
        <f t="shared" si="0"/>
        <v>0.5</v>
      </c>
      <c r="I5" s="4">
        <f t="shared" si="0"/>
        <v>0.3</v>
      </c>
      <c r="J5" s="4">
        <f t="shared" si="0"/>
        <v>0.75</v>
      </c>
      <c r="K5" s="4">
        <f t="shared" si="0"/>
        <v>0.85</v>
      </c>
      <c r="L5" s="4">
        <f t="shared" si="0"/>
        <v>0.11</v>
      </c>
      <c r="M5" s="1">
        <v>4</v>
      </c>
      <c r="O5" s="4">
        <v>85</v>
      </c>
      <c r="P5" s="4">
        <v>85</v>
      </c>
      <c r="Q5" s="4">
        <v>85</v>
      </c>
      <c r="R5" s="4">
        <v>85</v>
      </c>
      <c r="S5" s="4">
        <v>77.02</v>
      </c>
      <c r="T5" s="4">
        <v>85</v>
      </c>
      <c r="U5" s="4">
        <v>50</v>
      </c>
      <c r="V5" s="4">
        <v>30</v>
      </c>
      <c r="W5" s="4">
        <v>75</v>
      </c>
      <c r="X5" s="4">
        <v>85</v>
      </c>
      <c r="Y5" s="4">
        <v>11</v>
      </c>
    </row>
    <row r="6" spans="1:25" x14ac:dyDescent="0.3">
      <c r="A6" s="1">
        <v>2016</v>
      </c>
      <c r="B6" s="4">
        <f t="shared" si="1"/>
        <v>0.85</v>
      </c>
      <c r="C6" s="4">
        <f t="shared" si="0"/>
        <v>0.85</v>
      </c>
      <c r="D6" s="4">
        <f t="shared" si="0"/>
        <v>0.85</v>
      </c>
      <c r="E6" s="4">
        <f t="shared" si="0"/>
        <v>0.85</v>
      </c>
      <c r="F6" s="4">
        <f t="shared" si="0"/>
        <v>0.7702</v>
      </c>
      <c r="G6" s="4">
        <f t="shared" si="0"/>
        <v>0.85</v>
      </c>
      <c r="H6" s="4">
        <f t="shared" si="0"/>
        <v>0.5</v>
      </c>
      <c r="I6" s="4">
        <f t="shared" si="0"/>
        <v>0.3</v>
      </c>
      <c r="J6" s="4">
        <f t="shared" si="0"/>
        <v>0.75</v>
      </c>
      <c r="K6" s="4">
        <f t="shared" si="0"/>
        <v>0.85</v>
      </c>
      <c r="L6" s="4">
        <f t="shared" si="0"/>
        <v>0.11</v>
      </c>
      <c r="M6" s="1">
        <v>5</v>
      </c>
      <c r="O6" s="4">
        <v>85</v>
      </c>
      <c r="P6" s="4">
        <v>85</v>
      </c>
      <c r="Q6" s="4">
        <v>85</v>
      </c>
      <c r="R6" s="4">
        <v>85</v>
      </c>
      <c r="S6" s="4">
        <v>77.02</v>
      </c>
      <c r="T6" s="4">
        <v>85</v>
      </c>
      <c r="U6" s="4">
        <v>50</v>
      </c>
      <c r="V6" s="4">
        <v>30</v>
      </c>
      <c r="W6" s="4">
        <v>75</v>
      </c>
      <c r="X6" s="4">
        <v>85</v>
      </c>
      <c r="Y6" s="4">
        <v>11</v>
      </c>
    </row>
    <row r="7" spans="1:25" x14ac:dyDescent="0.3">
      <c r="A7" s="1">
        <v>2017</v>
      </c>
      <c r="B7" s="4">
        <f t="shared" si="1"/>
        <v>0.85</v>
      </c>
      <c r="C7" s="4">
        <f t="shared" si="0"/>
        <v>0.85</v>
      </c>
      <c r="D7" s="4">
        <f t="shared" si="0"/>
        <v>0.85</v>
      </c>
      <c r="E7" s="4">
        <f t="shared" si="0"/>
        <v>0.85</v>
      </c>
      <c r="F7" s="4">
        <f t="shared" si="0"/>
        <v>0.7702</v>
      </c>
      <c r="G7" s="4">
        <f t="shared" si="0"/>
        <v>0.85</v>
      </c>
      <c r="H7" s="4">
        <f t="shared" si="0"/>
        <v>0.5</v>
      </c>
      <c r="I7" s="4">
        <f t="shared" si="0"/>
        <v>0.3</v>
      </c>
      <c r="J7" s="4">
        <f t="shared" si="0"/>
        <v>0.75</v>
      </c>
      <c r="K7" s="4">
        <f t="shared" si="0"/>
        <v>0.85</v>
      </c>
      <c r="L7" s="4">
        <f t="shared" si="0"/>
        <v>0.11</v>
      </c>
      <c r="M7" s="1">
        <v>6</v>
      </c>
      <c r="O7" s="4">
        <v>85</v>
      </c>
      <c r="P7" s="4">
        <v>85</v>
      </c>
      <c r="Q7" s="4">
        <v>85</v>
      </c>
      <c r="R7" s="4">
        <v>85</v>
      </c>
      <c r="S7" s="4">
        <v>77.02</v>
      </c>
      <c r="T7" s="4">
        <v>85</v>
      </c>
      <c r="U7" s="4">
        <v>50</v>
      </c>
      <c r="V7" s="4">
        <v>30</v>
      </c>
      <c r="W7" s="4">
        <v>75</v>
      </c>
      <c r="X7" s="4">
        <v>85</v>
      </c>
      <c r="Y7" s="4">
        <v>11</v>
      </c>
    </row>
    <row r="8" spans="1:25" x14ac:dyDescent="0.3">
      <c r="A8" s="1">
        <v>2018</v>
      </c>
      <c r="B8" s="4">
        <f t="shared" si="1"/>
        <v>0.85</v>
      </c>
      <c r="C8" s="4">
        <f t="shared" si="0"/>
        <v>0.85</v>
      </c>
      <c r="D8" s="4">
        <f t="shared" si="0"/>
        <v>0.85</v>
      </c>
      <c r="E8" s="4">
        <f t="shared" si="0"/>
        <v>0.85</v>
      </c>
      <c r="F8" s="4">
        <f t="shared" si="0"/>
        <v>0.7702</v>
      </c>
      <c r="G8" s="4">
        <f t="shared" si="0"/>
        <v>0.85</v>
      </c>
      <c r="H8" s="4">
        <f t="shared" si="0"/>
        <v>0.5</v>
      </c>
      <c r="I8" s="4">
        <f t="shared" si="0"/>
        <v>0.3</v>
      </c>
      <c r="J8" s="4">
        <f t="shared" si="0"/>
        <v>0.75</v>
      </c>
      <c r="K8" s="4">
        <f t="shared" si="0"/>
        <v>0.85</v>
      </c>
      <c r="L8" s="4">
        <f t="shared" si="0"/>
        <v>0.11</v>
      </c>
      <c r="M8" s="1">
        <v>7</v>
      </c>
      <c r="O8" s="4">
        <v>85</v>
      </c>
      <c r="P8" s="4">
        <v>85</v>
      </c>
      <c r="Q8" s="4">
        <v>85</v>
      </c>
      <c r="R8" s="4">
        <v>85</v>
      </c>
      <c r="S8" s="4">
        <v>77.02</v>
      </c>
      <c r="T8" s="4">
        <v>85</v>
      </c>
      <c r="U8" s="4">
        <v>50</v>
      </c>
      <c r="V8" s="4">
        <v>30</v>
      </c>
      <c r="W8" s="4">
        <v>75</v>
      </c>
      <c r="X8" s="4">
        <v>85</v>
      </c>
      <c r="Y8" s="4">
        <v>11</v>
      </c>
    </row>
    <row r="9" spans="1:25" x14ac:dyDescent="0.3">
      <c r="A9" s="1">
        <v>2019</v>
      </c>
      <c r="B9" s="4">
        <f t="shared" si="1"/>
        <v>0.85</v>
      </c>
      <c r="C9" s="4">
        <f t="shared" si="0"/>
        <v>0.85</v>
      </c>
      <c r="D9" s="4">
        <f t="shared" si="0"/>
        <v>0.85</v>
      </c>
      <c r="E9" s="4">
        <f t="shared" si="0"/>
        <v>0.85</v>
      </c>
      <c r="F9" s="4">
        <f t="shared" si="0"/>
        <v>0.7702</v>
      </c>
      <c r="G9" s="4">
        <f t="shared" si="0"/>
        <v>0.85</v>
      </c>
      <c r="H9" s="4">
        <f t="shared" si="0"/>
        <v>0.5</v>
      </c>
      <c r="I9" s="4">
        <f t="shared" si="0"/>
        <v>0.3</v>
      </c>
      <c r="J9" s="4">
        <f t="shared" si="0"/>
        <v>0.75</v>
      </c>
      <c r="K9" s="4">
        <f t="shared" si="0"/>
        <v>0.85</v>
      </c>
      <c r="L9" s="4">
        <f t="shared" si="0"/>
        <v>0.11</v>
      </c>
      <c r="M9" s="1">
        <v>8</v>
      </c>
      <c r="O9" s="4">
        <v>85</v>
      </c>
      <c r="P9" s="4">
        <v>85</v>
      </c>
      <c r="Q9" s="4">
        <v>85</v>
      </c>
      <c r="R9" s="4">
        <v>85</v>
      </c>
      <c r="S9" s="4">
        <v>77.02</v>
      </c>
      <c r="T9" s="4">
        <v>85</v>
      </c>
      <c r="U9" s="4">
        <v>50</v>
      </c>
      <c r="V9" s="4">
        <v>30</v>
      </c>
      <c r="W9" s="4">
        <v>75</v>
      </c>
      <c r="X9" s="4">
        <v>85</v>
      </c>
      <c r="Y9" s="4">
        <v>11</v>
      </c>
    </row>
    <row r="10" spans="1:25" x14ac:dyDescent="0.3">
      <c r="A10" s="1">
        <v>2020</v>
      </c>
      <c r="B10" s="4">
        <f t="shared" si="1"/>
        <v>0.85</v>
      </c>
      <c r="C10" s="4">
        <f t="shared" si="0"/>
        <v>0.85</v>
      </c>
      <c r="D10" s="4">
        <f t="shared" si="0"/>
        <v>0.85</v>
      </c>
      <c r="E10" s="4">
        <f t="shared" si="0"/>
        <v>0.85</v>
      </c>
      <c r="F10" s="4">
        <f t="shared" si="0"/>
        <v>0.7702</v>
      </c>
      <c r="G10" s="4">
        <f t="shared" si="0"/>
        <v>0.85</v>
      </c>
      <c r="H10" s="4">
        <f t="shared" si="0"/>
        <v>0.5</v>
      </c>
      <c r="I10" s="4">
        <f t="shared" si="0"/>
        <v>0.3</v>
      </c>
      <c r="J10" s="4">
        <f t="shared" si="0"/>
        <v>0.75</v>
      </c>
      <c r="K10" s="4">
        <f t="shared" si="0"/>
        <v>0.85</v>
      </c>
      <c r="L10" s="4">
        <f t="shared" si="0"/>
        <v>0.11</v>
      </c>
      <c r="M10" s="1">
        <v>9</v>
      </c>
      <c r="O10" s="4">
        <v>85</v>
      </c>
      <c r="P10" s="4">
        <v>85</v>
      </c>
      <c r="Q10" s="4">
        <v>85</v>
      </c>
      <c r="R10" s="4">
        <v>85</v>
      </c>
      <c r="S10" s="4">
        <v>77.02</v>
      </c>
      <c r="T10" s="4">
        <v>85</v>
      </c>
      <c r="U10" s="4">
        <v>50</v>
      </c>
      <c r="V10" s="4">
        <v>30</v>
      </c>
      <c r="W10" s="4">
        <v>75</v>
      </c>
      <c r="X10" s="4">
        <v>85</v>
      </c>
      <c r="Y10" s="4">
        <v>11</v>
      </c>
    </row>
    <row r="11" spans="1:25" x14ac:dyDescent="0.3">
      <c r="A11" s="1">
        <v>2021</v>
      </c>
      <c r="B11" s="4">
        <f t="shared" si="1"/>
        <v>0.85</v>
      </c>
      <c r="C11" s="4">
        <f t="shared" si="0"/>
        <v>0.85</v>
      </c>
      <c r="D11" s="4">
        <f t="shared" si="0"/>
        <v>0.85</v>
      </c>
      <c r="E11" s="4">
        <f t="shared" si="0"/>
        <v>0.85</v>
      </c>
      <c r="F11" s="4">
        <f t="shared" si="0"/>
        <v>0.7702</v>
      </c>
      <c r="G11" s="4">
        <f t="shared" si="0"/>
        <v>0.85</v>
      </c>
      <c r="H11" s="4">
        <f t="shared" si="0"/>
        <v>0.5</v>
      </c>
      <c r="I11" s="4">
        <f t="shared" si="0"/>
        <v>0.3</v>
      </c>
      <c r="J11" s="4">
        <f t="shared" si="0"/>
        <v>0.75</v>
      </c>
      <c r="K11" s="4">
        <f t="shared" si="0"/>
        <v>0.85</v>
      </c>
      <c r="L11" s="4">
        <f t="shared" si="0"/>
        <v>0.11</v>
      </c>
      <c r="M11" s="1">
        <v>10</v>
      </c>
      <c r="O11" s="4">
        <v>85</v>
      </c>
      <c r="P11" s="4">
        <v>85</v>
      </c>
      <c r="Q11" s="4">
        <v>85</v>
      </c>
      <c r="R11" s="4">
        <v>85</v>
      </c>
      <c r="S11" s="4">
        <v>77.02</v>
      </c>
      <c r="T11" s="4">
        <v>85</v>
      </c>
      <c r="U11" s="4">
        <v>50</v>
      </c>
      <c r="V11" s="4">
        <v>30</v>
      </c>
      <c r="W11" s="4">
        <v>75</v>
      </c>
      <c r="X11" s="4">
        <v>85</v>
      </c>
      <c r="Y11" s="4">
        <v>11</v>
      </c>
    </row>
    <row r="12" spans="1:25" x14ac:dyDescent="0.3">
      <c r="A12" s="1">
        <v>2022</v>
      </c>
      <c r="B12" s="4">
        <f t="shared" si="1"/>
        <v>0.85</v>
      </c>
      <c r="C12" s="4">
        <f t="shared" si="0"/>
        <v>0.85</v>
      </c>
      <c r="D12" s="4">
        <f t="shared" si="0"/>
        <v>0.85</v>
      </c>
      <c r="E12" s="4">
        <f t="shared" si="0"/>
        <v>0.85</v>
      </c>
      <c r="F12" s="4">
        <f t="shared" si="0"/>
        <v>0.7702</v>
      </c>
      <c r="G12" s="4">
        <f t="shared" si="0"/>
        <v>0.85</v>
      </c>
      <c r="H12" s="4">
        <f t="shared" si="0"/>
        <v>0.5</v>
      </c>
      <c r="I12" s="4">
        <f t="shared" si="0"/>
        <v>0.3</v>
      </c>
      <c r="J12" s="4">
        <f t="shared" si="0"/>
        <v>0.75</v>
      </c>
      <c r="K12" s="4">
        <f t="shared" si="0"/>
        <v>0.85</v>
      </c>
      <c r="L12" s="4">
        <f t="shared" si="0"/>
        <v>0.11</v>
      </c>
      <c r="M12" s="1">
        <v>11</v>
      </c>
      <c r="O12" s="4">
        <v>85</v>
      </c>
      <c r="P12" s="4">
        <v>85</v>
      </c>
      <c r="Q12" s="4">
        <v>85</v>
      </c>
      <c r="R12" s="4">
        <v>85</v>
      </c>
      <c r="S12" s="4">
        <v>77.02</v>
      </c>
      <c r="T12" s="4">
        <v>85</v>
      </c>
      <c r="U12" s="4">
        <v>50</v>
      </c>
      <c r="V12" s="4">
        <v>30</v>
      </c>
      <c r="W12" s="4">
        <v>75</v>
      </c>
      <c r="X12" s="4">
        <v>85</v>
      </c>
      <c r="Y12" s="4">
        <v>11</v>
      </c>
    </row>
    <row r="13" spans="1:25" x14ac:dyDescent="0.3">
      <c r="A13" s="1">
        <v>2023</v>
      </c>
      <c r="B13" s="4">
        <f t="shared" si="1"/>
        <v>0.85</v>
      </c>
      <c r="C13" s="4">
        <f t="shared" si="0"/>
        <v>0.85</v>
      </c>
      <c r="D13" s="4">
        <f t="shared" si="0"/>
        <v>0.85</v>
      </c>
      <c r="E13" s="4">
        <f t="shared" si="0"/>
        <v>0.85</v>
      </c>
      <c r="F13" s="4">
        <f t="shared" si="0"/>
        <v>0.7702</v>
      </c>
      <c r="G13" s="4">
        <f t="shared" si="0"/>
        <v>0.85</v>
      </c>
      <c r="H13" s="4">
        <f t="shared" si="0"/>
        <v>0.5</v>
      </c>
      <c r="I13" s="4">
        <f t="shared" si="0"/>
        <v>0.3</v>
      </c>
      <c r="J13" s="4">
        <f t="shared" si="0"/>
        <v>0.75</v>
      </c>
      <c r="K13" s="4">
        <f t="shared" si="0"/>
        <v>0.85</v>
      </c>
      <c r="L13" s="4">
        <f t="shared" si="0"/>
        <v>0.11</v>
      </c>
      <c r="M13" s="1">
        <v>12</v>
      </c>
      <c r="O13" s="4">
        <v>85</v>
      </c>
      <c r="P13" s="4">
        <v>85</v>
      </c>
      <c r="Q13" s="4">
        <v>85</v>
      </c>
      <c r="R13" s="4">
        <v>85</v>
      </c>
      <c r="S13" s="4">
        <v>77.02</v>
      </c>
      <c r="T13" s="4">
        <v>85</v>
      </c>
      <c r="U13" s="4">
        <v>50</v>
      </c>
      <c r="V13" s="4">
        <v>30</v>
      </c>
      <c r="W13" s="4">
        <v>75</v>
      </c>
      <c r="X13" s="4">
        <v>85</v>
      </c>
      <c r="Y13" s="4">
        <v>11</v>
      </c>
    </row>
    <row r="14" spans="1:25" x14ac:dyDescent="0.3">
      <c r="A14" s="1">
        <v>2024</v>
      </c>
      <c r="B14" s="4">
        <f t="shared" si="1"/>
        <v>0.85</v>
      </c>
      <c r="C14" s="4">
        <f t="shared" si="0"/>
        <v>0.85</v>
      </c>
      <c r="D14" s="4">
        <f t="shared" si="0"/>
        <v>0.85</v>
      </c>
      <c r="E14" s="4">
        <f t="shared" si="0"/>
        <v>0.85</v>
      </c>
      <c r="F14" s="4">
        <f t="shared" si="0"/>
        <v>0.7702</v>
      </c>
      <c r="G14" s="4">
        <f t="shared" si="0"/>
        <v>0.85</v>
      </c>
      <c r="H14" s="4">
        <f t="shared" si="0"/>
        <v>0.5</v>
      </c>
      <c r="I14" s="4">
        <f t="shared" si="0"/>
        <v>0.3</v>
      </c>
      <c r="J14" s="4">
        <f t="shared" si="0"/>
        <v>0.75</v>
      </c>
      <c r="K14" s="4">
        <f t="shared" si="0"/>
        <v>0.85</v>
      </c>
      <c r="L14" s="4">
        <f t="shared" si="0"/>
        <v>0.11</v>
      </c>
      <c r="M14" s="1">
        <v>13</v>
      </c>
      <c r="O14" s="4">
        <v>85</v>
      </c>
      <c r="P14" s="4">
        <v>85</v>
      </c>
      <c r="Q14" s="4">
        <v>85</v>
      </c>
      <c r="R14" s="4">
        <v>85</v>
      </c>
      <c r="S14" s="4">
        <v>77.02</v>
      </c>
      <c r="T14" s="4">
        <v>85</v>
      </c>
      <c r="U14" s="4">
        <v>50</v>
      </c>
      <c r="V14" s="4">
        <v>30</v>
      </c>
      <c r="W14" s="4">
        <v>75</v>
      </c>
      <c r="X14" s="4">
        <v>85</v>
      </c>
      <c r="Y14" s="4">
        <v>11</v>
      </c>
    </row>
    <row r="15" spans="1:25" x14ac:dyDescent="0.3">
      <c r="A15" s="1">
        <v>2025</v>
      </c>
      <c r="B15" s="4">
        <f t="shared" si="1"/>
        <v>0.85</v>
      </c>
      <c r="C15" s="4">
        <f t="shared" si="0"/>
        <v>0.85</v>
      </c>
      <c r="D15" s="4">
        <f t="shared" si="0"/>
        <v>0.85</v>
      </c>
      <c r="E15" s="4">
        <f t="shared" si="0"/>
        <v>0.85</v>
      </c>
      <c r="F15" s="4">
        <f t="shared" si="0"/>
        <v>0.7702</v>
      </c>
      <c r="G15" s="4">
        <f t="shared" si="0"/>
        <v>0.85</v>
      </c>
      <c r="H15" s="4">
        <f t="shared" si="0"/>
        <v>0.5</v>
      </c>
      <c r="I15" s="4">
        <f t="shared" si="0"/>
        <v>0.3</v>
      </c>
      <c r="J15" s="4">
        <f t="shared" si="0"/>
        <v>0.75</v>
      </c>
      <c r="K15" s="4">
        <f t="shared" si="0"/>
        <v>0.85</v>
      </c>
      <c r="L15" s="4">
        <f t="shared" si="0"/>
        <v>0.11</v>
      </c>
      <c r="M15" s="1">
        <v>14</v>
      </c>
      <c r="O15" s="4">
        <v>85</v>
      </c>
      <c r="P15" s="4">
        <v>85</v>
      </c>
      <c r="Q15" s="4">
        <v>85</v>
      </c>
      <c r="R15" s="4">
        <v>85</v>
      </c>
      <c r="S15" s="4">
        <v>77.02</v>
      </c>
      <c r="T15" s="4">
        <v>85</v>
      </c>
      <c r="U15" s="4">
        <v>50</v>
      </c>
      <c r="V15" s="4">
        <v>30</v>
      </c>
      <c r="W15" s="4">
        <v>75</v>
      </c>
      <c r="X15" s="4">
        <v>85</v>
      </c>
      <c r="Y15" s="4">
        <v>11</v>
      </c>
    </row>
    <row r="16" spans="1:25" x14ac:dyDescent="0.3">
      <c r="A16" s="1">
        <v>2026</v>
      </c>
      <c r="B16" s="4">
        <f t="shared" si="1"/>
        <v>0.85</v>
      </c>
      <c r="C16" s="4">
        <f t="shared" si="0"/>
        <v>0.85</v>
      </c>
      <c r="D16" s="4">
        <f t="shared" si="0"/>
        <v>0.85</v>
      </c>
      <c r="E16" s="4">
        <f t="shared" si="0"/>
        <v>0.85</v>
      </c>
      <c r="F16" s="4">
        <f t="shared" si="0"/>
        <v>0.7702</v>
      </c>
      <c r="G16" s="4">
        <f t="shared" si="0"/>
        <v>0.85</v>
      </c>
      <c r="H16" s="4">
        <f t="shared" si="0"/>
        <v>0.5</v>
      </c>
      <c r="I16" s="4">
        <f t="shared" si="0"/>
        <v>0.3</v>
      </c>
      <c r="J16" s="4">
        <f t="shared" si="0"/>
        <v>0.75</v>
      </c>
      <c r="K16" s="4">
        <f t="shared" si="0"/>
        <v>0.85</v>
      </c>
      <c r="L16" s="4">
        <f t="shared" si="0"/>
        <v>0.11</v>
      </c>
      <c r="M16" s="1">
        <v>15</v>
      </c>
      <c r="O16" s="4">
        <v>85</v>
      </c>
      <c r="P16" s="4">
        <v>85</v>
      </c>
      <c r="Q16" s="4">
        <v>85</v>
      </c>
      <c r="R16" s="4">
        <v>85</v>
      </c>
      <c r="S16" s="4">
        <v>77.02</v>
      </c>
      <c r="T16" s="4">
        <v>85</v>
      </c>
      <c r="U16" s="4">
        <v>50</v>
      </c>
      <c r="V16" s="4">
        <v>30</v>
      </c>
      <c r="W16" s="4">
        <v>75</v>
      </c>
      <c r="X16" s="4">
        <v>85</v>
      </c>
      <c r="Y16" s="4">
        <v>11</v>
      </c>
    </row>
    <row r="17" spans="1:25" x14ac:dyDescent="0.3">
      <c r="A17" s="1">
        <v>2027</v>
      </c>
      <c r="B17" s="4">
        <f t="shared" si="1"/>
        <v>0.85</v>
      </c>
      <c r="C17" s="4">
        <f t="shared" si="0"/>
        <v>0.85</v>
      </c>
      <c r="D17" s="4">
        <f t="shared" si="0"/>
        <v>0.85</v>
      </c>
      <c r="E17" s="4">
        <f t="shared" si="0"/>
        <v>0.85</v>
      </c>
      <c r="F17" s="4">
        <f t="shared" si="0"/>
        <v>0.7702</v>
      </c>
      <c r="G17" s="4">
        <f t="shared" si="0"/>
        <v>0.85</v>
      </c>
      <c r="H17" s="4">
        <f t="shared" si="0"/>
        <v>0.5</v>
      </c>
      <c r="I17" s="4">
        <f t="shared" si="0"/>
        <v>0.3</v>
      </c>
      <c r="J17" s="4">
        <f t="shared" si="0"/>
        <v>0.75</v>
      </c>
      <c r="K17" s="4">
        <f t="shared" si="0"/>
        <v>0.85</v>
      </c>
      <c r="L17" s="4">
        <f t="shared" si="0"/>
        <v>0.11</v>
      </c>
      <c r="M17" s="1">
        <v>16</v>
      </c>
      <c r="O17" s="4">
        <v>85</v>
      </c>
      <c r="P17" s="4">
        <v>85</v>
      </c>
      <c r="Q17" s="4">
        <v>85</v>
      </c>
      <c r="R17" s="4">
        <v>85</v>
      </c>
      <c r="S17" s="4">
        <v>77.02</v>
      </c>
      <c r="T17" s="4">
        <v>85</v>
      </c>
      <c r="U17" s="4">
        <v>50</v>
      </c>
      <c r="V17" s="4">
        <v>30</v>
      </c>
      <c r="W17" s="4">
        <v>75</v>
      </c>
      <c r="X17" s="4">
        <v>85</v>
      </c>
      <c r="Y17" s="4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13"/>
  <sheetViews>
    <sheetView tabSelected="1" workbookViewId="0">
      <selection activeCell="F11" sqref="F11"/>
    </sheetView>
  </sheetViews>
  <sheetFormatPr defaultRowHeight="14.4" x14ac:dyDescent="0.3"/>
  <cols>
    <col min="1" max="1" width="11.5546875" bestFit="1" customWidth="1"/>
    <col min="2" max="3" width="16.6640625" bestFit="1" customWidth="1"/>
    <col min="4" max="4" width="11.88671875" bestFit="1" customWidth="1"/>
    <col min="5" max="5" width="11.44140625" bestFit="1" customWidth="1"/>
    <col min="6" max="6" width="7.5546875" bestFit="1" customWidth="1"/>
  </cols>
  <sheetData>
    <row r="1" spans="1:6" x14ac:dyDescent="0.3">
      <c r="A1" s="2" t="s">
        <v>8</v>
      </c>
      <c r="B1">
        <f>C1</f>
        <v>90</v>
      </c>
      <c r="C1">
        <f>+ROUNDUP(D1/16,0)</f>
        <v>90</v>
      </c>
      <c r="D1">
        <f>ROUNDUP(E1/F1,0)</f>
        <v>1429</v>
      </c>
      <c r="E1">
        <v>1000000</v>
      </c>
      <c r="F1" s="4">
        <v>700</v>
      </c>
    </row>
    <row r="2" spans="1:6" x14ac:dyDescent="0.3">
      <c r="A2" s="2" t="s">
        <v>9</v>
      </c>
      <c r="B2">
        <f t="shared" ref="B2:B11" si="0">C2</f>
        <v>179</v>
      </c>
      <c r="C2">
        <f t="shared" ref="C2:C11" si="1">+ROUNDUP(D2/16,0)</f>
        <v>179</v>
      </c>
      <c r="D2">
        <f t="shared" ref="D2:D11" si="2">ROUNDUP(E2/F2,0)</f>
        <v>2858</v>
      </c>
      <c r="E2">
        <v>1000000</v>
      </c>
      <c r="F2" s="4">
        <v>350</v>
      </c>
    </row>
    <row r="3" spans="1:6" x14ac:dyDescent="0.3">
      <c r="A3" s="2" t="s">
        <v>10</v>
      </c>
      <c r="B3">
        <f t="shared" si="0"/>
        <v>209</v>
      </c>
      <c r="C3">
        <f t="shared" si="1"/>
        <v>209</v>
      </c>
      <c r="D3">
        <f t="shared" si="2"/>
        <v>3334</v>
      </c>
      <c r="E3">
        <v>1000000</v>
      </c>
      <c r="F3" s="4">
        <v>300</v>
      </c>
    </row>
    <row r="4" spans="1:6" x14ac:dyDescent="0.3">
      <c r="A4" s="2" t="s">
        <v>11</v>
      </c>
      <c r="B4">
        <f t="shared" si="0"/>
        <v>125</v>
      </c>
      <c r="C4">
        <f t="shared" si="1"/>
        <v>125</v>
      </c>
      <c r="D4">
        <f t="shared" si="2"/>
        <v>2000</v>
      </c>
      <c r="E4">
        <v>1000000</v>
      </c>
      <c r="F4" s="4">
        <v>500</v>
      </c>
    </row>
    <row r="5" spans="1:6" x14ac:dyDescent="0.3">
      <c r="A5" s="2" t="s">
        <v>18</v>
      </c>
      <c r="B5">
        <f t="shared" si="0"/>
        <v>417</v>
      </c>
      <c r="C5">
        <f t="shared" si="1"/>
        <v>417</v>
      </c>
      <c r="D5">
        <f t="shared" si="2"/>
        <v>6667</v>
      </c>
      <c r="E5">
        <v>1000000</v>
      </c>
      <c r="F5" s="4">
        <v>150</v>
      </c>
    </row>
    <row r="6" spans="1:6" x14ac:dyDescent="0.3">
      <c r="A6" s="2" t="s">
        <v>12</v>
      </c>
      <c r="B6">
        <v>1</v>
      </c>
      <c r="C6">
        <f t="shared" si="1"/>
        <v>1</v>
      </c>
      <c r="D6">
        <f t="shared" si="2"/>
        <v>10</v>
      </c>
      <c r="E6">
        <v>10000</v>
      </c>
      <c r="F6" s="4">
        <v>1000</v>
      </c>
    </row>
    <row r="7" spans="1:6" x14ac:dyDescent="0.3">
      <c r="A7" s="2" t="s">
        <v>13</v>
      </c>
      <c r="B7">
        <v>3</v>
      </c>
      <c r="C7">
        <f t="shared" si="1"/>
        <v>3</v>
      </c>
      <c r="D7">
        <f t="shared" si="2"/>
        <v>40</v>
      </c>
      <c r="E7">
        <v>20000</v>
      </c>
      <c r="F7" s="4">
        <v>500</v>
      </c>
    </row>
    <row r="8" spans="1:6" x14ac:dyDescent="0.3">
      <c r="A8" s="2" t="s">
        <v>14</v>
      </c>
      <c r="B8">
        <f t="shared" si="0"/>
        <v>63</v>
      </c>
      <c r="C8">
        <f t="shared" si="1"/>
        <v>63</v>
      </c>
      <c r="D8">
        <f t="shared" si="2"/>
        <v>1000</v>
      </c>
      <c r="E8">
        <v>45000</v>
      </c>
      <c r="F8" s="4">
        <v>45</v>
      </c>
    </row>
    <row r="9" spans="1:6" x14ac:dyDescent="0.3">
      <c r="A9" s="2" t="s">
        <v>15</v>
      </c>
      <c r="B9">
        <f t="shared" si="0"/>
        <v>3</v>
      </c>
      <c r="C9">
        <f t="shared" si="1"/>
        <v>3</v>
      </c>
      <c r="D9">
        <f t="shared" si="2"/>
        <v>40</v>
      </c>
      <c r="E9">
        <v>2000</v>
      </c>
      <c r="F9" s="4">
        <v>50</v>
      </c>
    </row>
    <row r="10" spans="1:6" x14ac:dyDescent="0.3">
      <c r="A10" s="2" t="s">
        <v>16</v>
      </c>
      <c r="B10">
        <f t="shared" si="0"/>
        <v>11</v>
      </c>
      <c r="C10">
        <f t="shared" si="1"/>
        <v>11</v>
      </c>
      <c r="D10">
        <f t="shared" si="2"/>
        <v>167</v>
      </c>
      <c r="E10">
        <v>5000</v>
      </c>
      <c r="F10" s="4">
        <v>30</v>
      </c>
    </row>
    <row r="11" spans="1:6" x14ac:dyDescent="0.3">
      <c r="A11" s="2" t="s">
        <v>17</v>
      </c>
      <c r="B11">
        <f t="shared" si="0"/>
        <v>63</v>
      </c>
      <c r="C11">
        <f t="shared" si="1"/>
        <v>63</v>
      </c>
      <c r="D11">
        <f t="shared" si="2"/>
        <v>1000</v>
      </c>
      <c r="E11">
        <v>5000</v>
      </c>
      <c r="F11" s="4">
        <v>5</v>
      </c>
    </row>
    <row r="12" spans="1:6" x14ac:dyDescent="0.3">
      <c r="C12" t="s">
        <v>89</v>
      </c>
      <c r="D12" t="s">
        <v>88</v>
      </c>
      <c r="E12" t="s">
        <v>87</v>
      </c>
      <c r="F12" t="s">
        <v>62</v>
      </c>
    </row>
    <row r="13" spans="1:6" x14ac:dyDescent="0.3">
      <c r="C13" t="s">
        <v>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18"/>
  <sheetViews>
    <sheetView workbookViewId="0">
      <selection sqref="A1:H18"/>
    </sheetView>
  </sheetViews>
  <sheetFormatPr defaultRowHeight="14.4" x14ac:dyDescent="0.3"/>
  <cols>
    <col min="1" max="1" width="13.88671875" bestFit="1" customWidth="1"/>
    <col min="2" max="2" width="11.109375" bestFit="1" customWidth="1"/>
    <col min="3" max="3" width="13.88671875" bestFit="1" customWidth="1"/>
    <col min="4" max="8" width="11.109375" bestFit="1" customWidth="1"/>
  </cols>
  <sheetData>
    <row r="1" spans="1:8" x14ac:dyDescent="0.3">
      <c r="A1" s="37" t="s">
        <v>107</v>
      </c>
      <c r="B1" s="38">
        <v>3262384.8520976915</v>
      </c>
    </row>
    <row r="2" spans="1:8" x14ac:dyDescent="0.3">
      <c r="B2" t="s">
        <v>39</v>
      </c>
      <c r="C2" s="39" t="s">
        <v>108</v>
      </c>
      <c r="D2" s="39">
        <v>0.9</v>
      </c>
      <c r="E2" s="39">
        <v>0.8</v>
      </c>
      <c r="F2" s="39">
        <v>0.7</v>
      </c>
      <c r="G2" s="39">
        <v>0.6</v>
      </c>
      <c r="H2" s="39">
        <v>0.5</v>
      </c>
    </row>
    <row r="3" spans="1:8" x14ac:dyDescent="0.3">
      <c r="A3">
        <v>2012</v>
      </c>
      <c r="B3" s="36">
        <v>242400000</v>
      </c>
      <c r="D3" s="36">
        <f>+NORMINV(D$2,$B3,$B$1)</f>
        <v>246580914.4146148</v>
      </c>
      <c r="E3" s="36">
        <f>+NORMINV(E$2,$B3,$B$1)</f>
        <v>245145692.36361206</v>
      </c>
      <c r="F3" s="36">
        <f t="shared" ref="F3:H18" si="0">+NORMINV(F$2,$B3,$B$1)</f>
        <v>244110796.28909096</v>
      </c>
      <c r="G3" s="36">
        <f t="shared" si="0"/>
        <v>243226515.75159305</v>
      </c>
      <c r="H3" s="36">
        <f t="shared" si="0"/>
        <v>242400000</v>
      </c>
    </row>
    <row r="4" spans="1:8" x14ac:dyDescent="0.3">
      <c r="A4">
        <v>2013</v>
      </c>
      <c r="B4" s="36">
        <v>247248000</v>
      </c>
      <c r="D4" s="36">
        <f t="shared" ref="D4:D18" si="1">+NORMINV(D$2,B4,$B$1)</f>
        <v>251428914.4146148</v>
      </c>
      <c r="E4" s="36">
        <f t="shared" ref="E4:E18" si="2">+NORMINV(E$2,$B4,$B$1)</f>
        <v>249993692.36361206</v>
      </c>
      <c r="F4" s="36">
        <f t="shared" si="0"/>
        <v>248958796.28909096</v>
      </c>
      <c r="G4" s="36">
        <f t="shared" si="0"/>
        <v>248074515.75159305</v>
      </c>
      <c r="H4" s="36">
        <f t="shared" si="0"/>
        <v>247248000</v>
      </c>
    </row>
    <row r="5" spans="1:8" x14ac:dyDescent="0.3">
      <c r="A5">
        <v>2014</v>
      </c>
      <c r="B5" s="36">
        <v>252192960</v>
      </c>
      <c r="D5" s="36">
        <f t="shared" si="1"/>
        <v>256373874.4146148</v>
      </c>
      <c r="E5" s="36">
        <f t="shared" si="2"/>
        <v>254938652.36361206</v>
      </c>
      <c r="F5" s="36">
        <f t="shared" si="0"/>
        <v>253903756.28909096</v>
      </c>
      <c r="G5" s="36">
        <f t="shared" si="0"/>
        <v>253019475.75159305</v>
      </c>
      <c r="H5" s="36">
        <f t="shared" si="0"/>
        <v>252192960</v>
      </c>
    </row>
    <row r="6" spans="1:8" x14ac:dyDescent="0.3">
      <c r="A6">
        <v>2015</v>
      </c>
      <c r="B6" s="36">
        <v>257236819.20000002</v>
      </c>
      <c r="D6" s="36">
        <f t="shared" si="1"/>
        <v>261417733.61461481</v>
      </c>
      <c r="E6" s="36">
        <f t="shared" si="2"/>
        <v>259982511.56361207</v>
      </c>
      <c r="F6" s="36">
        <f t="shared" si="0"/>
        <v>258947615.48909098</v>
      </c>
      <c r="G6" s="36">
        <f t="shared" si="0"/>
        <v>258063334.95159307</v>
      </c>
      <c r="H6" s="36">
        <f t="shared" si="0"/>
        <v>257236819.20000002</v>
      </c>
    </row>
    <row r="7" spans="1:8" x14ac:dyDescent="0.3">
      <c r="A7">
        <v>2016</v>
      </c>
      <c r="B7" s="36">
        <v>262381555.58400002</v>
      </c>
      <c r="D7" s="36">
        <f t="shared" si="1"/>
        <v>266562469.99861482</v>
      </c>
      <c r="E7" s="36">
        <f t="shared" si="2"/>
        <v>265127247.94761208</v>
      </c>
      <c r="F7" s="36">
        <f t="shared" si="0"/>
        <v>264092351.87309098</v>
      </c>
      <c r="G7" s="36">
        <f t="shared" si="0"/>
        <v>263208071.33559307</v>
      </c>
      <c r="H7" s="36">
        <f t="shared" si="0"/>
        <v>262381555.58400002</v>
      </c>
    </row>
    <row r="8" spans="1:8" x14ac:dyDescent="0.3">
      <c r="A8">
        <v>2017</v>
      </c>
      <c r="B8" s="36">
        <v>267629186.69568002</v>
      </c>
      <c r="D8" s="36">
        <f t="shared" si="1"/>
        <v>271810101.11029482</v>
      </c>
      <c r="E8" s="36">
        <f t="shared" si="2"/>
        <v>270374879.05929208</v>
      </c>
      <c r="F8" s="36">
        <f t="shared" si="0"/>
        <v>269339982.98477101</v>
      </c>
      <c r="G8" s="36">
        <f t="shared" si="0"/>
        <v>268455702.44727308</v>
      </c>
      <c r="H8" s="36">
        <f t="shared" si="0"/>
        <v>267629186.69568002</v>
      </c>
    </row>
    <row r="9" spans="1:8" x14ac:dyDescent="0.3">
      <c r="A9">
        <v>2018</v>
      </c>
      <c r="B9" s="36">
        <v>272981770.42959362</v>
      </c>
      <c r="D9" s="36">
        <f t="shared" si="1"/>
        <v>277162684.84420842</v>
      </c>
      <c r="E9" s="36">
        <f t="shared" si="2"/>
        <v>275727462.79320568</v>
      </c>
      <c r="F9" s="36">
        <f t="shared" si="0"/>
        <v>274692566.71868461</v>
      </c>
      <c r="G9" s="36">
        <f t="shared" si="0"/>
        <v>273808286.18118668</v>
      </c>
      <c r="H9" s="36">
        <f t="shared" si="0"/>
        <v>272981770.42959362</v>
      </c>
    </row>
    <row r="10" spans="1:8" x14ac:dyDescent="0.3">
      <c r="A10">
        <v>2019</v>
      </c>
      <c r="B10" s="36">
        <v>278441405.83818549</v>
      </c>
      <c r="D10" s="36">
        <f t="shared" si="1"/>
        <v>282622320.25280029</v>
      </c>
      <c r="E10" s="36">
        <f t="shared" si="2"/>
        <v>281187098.20179754</v>
      </c>
      <c r="F10" s="36">
        <f t="shared" si="0"/>
        <v>280152202.12727648</v>
      </c>
      <c r="G10" s="36">
        <f t="shared" si="0"/>
        <v>279267921.58977854</v>
      </c>
      <c r="H10" s="36">
        <f t="shared" si="0"/>
        <v>278441405.83818549</v>
      </c>
    </row>
    <row r="11" spans="1:8" x14ac:dyDescent="0.3">
      <c r="A11">
        <v>2020</v>
      </c>
      <c r="B11" s="36">
        <v>284010233.9549492</v>
      </c>
      <c r="D11" s="36">
        <f t="shared" si="1"/>
        <v>288191148.369564</v>
      </c>
      <c r="E11" s="36">
        <f t="shared" si="2"/>
        <v>286755926.31856126</v>
      </c>
      <c r="F11" s="36">
        <f t="shared" si="0"/>
        <v>285721030.24404019</v>
      </c>
      <c r="G11" s="36">
        <f t="shared" si="0"/>
        <v>284836749.70654225</v>
      </c>
      <c r="H11" s="36">
        <f t="shared" si="0"/>
        <v>284010233.9549492</v>
      </c>
    </row>
    <row r="12" spans="1:8" x14ac:dyDescent="0.3">
      <c r="A12">
        <v>2021</v>
      </c>
      <c r="B12" s="36">
        <v>289690438.63404816</v>
      </c>
      <c r="D12" s="36">
        <f t="shared" si="1"/>
        <v>293871353.04866296</v>
      </c>
      <c r="E12" s="36">
        <f t="shared" si="2"/>
        <v>292436130.99766022</v>
      </c>
      <c r="F12" s="36">
        <f t="shared" si="0"/>
        <v>291401234.92313915</v>
      </c>
      <c r="G12" s="36">
        <f t="shared" si="0"/>
        <v>290516954.38564122</v>
      </c>
      <c r="H12" s="36">
        <f t="shared" si="0"/>
        <v>289690438.63404816</v>
      </c>
    </row>
    <row r="13" spans="1:8" x14ac:dyDescent="0.3">
      <c r="A13">
        <v>2022</v>
      </c>
      <c r="B13" s="36">
        <v>295484247.40672916</v>
      </c>
      <c r="D13" s="36">
        <f t="shared" si="1"/>
        <v>299665161.82134396</v>
      </c>
      <c r="E13" s="36">
        <f t="shared" si="2"/>
        <v>298229939.77034122</v>
      </c>
      <c r="F13" s="36">
        <f t="shared" si="0"/>
        <v>297195043.69582015</v>
      </c>
      <c r="G13" s="36">
        <f t="shared" si="0"/>
        <v>296310763.15832222</v>
      </c>
      <c r="H13" s="36">
        <f t="shared" si="0"/>
        <v>295484247.40672916</v>
      </c>
    </row>
    <row r="14" spans="1:8" x14ac:dyDescent="0.3">
      <c r="A14">
        <v>2023</v>
      </c>
      <c r="B14" s="36">
        <v>301393932.35486376</v>
      </c>
      <c r="D14" s="36">
        <f t="shared" si="1"/>
        <v>305574846.76947856</v>
      </c>
      <c r="E14" s="36">
        <f t="shared" si="2"/>
        <v>304139624.71847582</v>
      </c>
      <c r="F14" s="36">
        <f t="shared" si="0"/>
        <v>303104728.64395475</v>
      </c>
      <c r="G14" s="36">
        <f t="shared" si="0"/>
        <v>302220448.10645682</v>
      </c>
      <c r="H14" s="36">
        <f t="shared" si="0"/>
        <v>301393932.35486376</v>
      </c>
    </row>
    <row r="15" spans="1:8" x14ac:dyDescent="0.3">
      <c r="A15">
        <v>2024</v>
      </c>
      <c r="B15" s="36">
        <v>307421811.00196105</v>
      </c>
      <c r="D15" s="36">
        <f t="shared" si="1"/>
        <v>311602725.41657585</v>
      </c>
      <c r="E15" s="36">
        <f t="shared" si="2"/>
        <v>310167503.36557311</v>
      </c>
      <c r="F15" s="36">
        <f t="shared" si="0"/>
        <v>309132607.29105204</v>
      </c>
      <c r="G15" s="36">
        <f t="shared" si="0"/>
        <v>308248326.75355411</v>
      </c>
      <c r="H15" s="36">
        <f t="shared" si="0"/>
        <v>307421811.00196105</v>
      </c>
    </row>
    <row r="16" spans="1:8" x14ac:dyDescent="0.3">
      <c r="A16">
        <v>2025</v>
      </c>
      <c r="B16" s="36">
        <v>313570247.2220003</v>
      </c>
      <c r="D16" s="36">
        <f t="shared" si="1"/>
        <v>317751161.6366151</v>
      </c>
      <c r="E16" s="36">
        <f t="shared" si="2"/>
        <v>316315939.58561236</v>
      </c>
      <c r="F16" s="36">
        <f t="shared" si="0"/>
        <v>315281043.51109129</v>
      </c>
      <c r="G16" s="36">
        <f t="shared" si="0"/>
        <v>314396762.97359335</v>
      </c>
      <c r="H16" s="36">
        <f t="shared" si="0"/>
        <v>313570247.2220003</v>
      </c>
    </row>
    <row r="17" spans="1:8" x14ac:dyDescent="0.3">
      <c r="A17">
        <v>2026</v>
      </c>
      <c r="B17" s="36">
        <v>319841652.16644031</v>
      </c>
      <c r="D17" s="36">
        <f t="shared" si="1"/>
        <v>324022566.5810551</v>
      </c>
      <c r="E17" s="36">
        <f t="shared" si="2"/>
        <v>322587344.53005236</v>
      </c>
      <c r="F17" s="36">
        <f t="shared" si="0"/>
        <v>321552448.4555313</v>
      </c>
      <c r="G17" s="36">
        <f t="shared" si="0"/>
        <v>320668167.91803336</v>
      </c>
      <c r="H17" s="36">
        <f t="shared" si="0"/>
        <v>319841652.16644031</v>
      </c>
    </row>
    <row r="18" spans="1:8" x14ac:dyDescent="0.3">
      <c r="A18">
        <v>2027</v>
      </c>
      <c r="B18" s="36">
        <v>326238485.20976913</v>
      </c>
      <c r="D18" s="36">
        <f t="shared" si="1"/>
        <v>330419399.62438393</v>
      </c>
      <c r="E18" s="36">
        <f t="shared" si="2"/>
        <v>328984177.57338119</v>
      </c>
      <c r="F18" s="36">
        <f t="shared" si="0"/>
        <v>327949281.49886012</v>
      </c>
      <c r="G18" s="36">
        <f t="shared" si="0"/>
        <v>327065000.96136218</v>
      </c>
      <c r="H18" s="36">
        <f t="shared" si="0"/>
        <v>326238485.20976913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16"/>
  <sheetViews>
    <sheetView workbookViewId="0">
      <selection activeCell="J2" sqref="J2"/>
    </sheetView>
  </sheetViews>
  <sheetFormatPr defaultColWidth="9.109375" defaultRowHeight="14.4" x14ac:dyDescent="0.3"/>
  <cols>
    <col min="1" max="1" width="5" style="1" bestFit="1" customWidth="1"/>
    <col min="2" max="2" width="12" style="1" bestFit="1" customWidth="1"/>
    <col min="3" max="3" width="12" style="1" customWidth="1"/>
    <col min="4" max="4" width="9.109375" style="1"/>
    <col min="5" max="5" width="13.109375" style="1" bestFit="1" customWidth="1"/>
    <col min="6" max="6" width="9.109375" style="1"/>
    <col min="7" max="7" width="10" style="1" bestFit="1" customWidth="1"/>
    <col min="8" max="8" width="5.6640625" style="1" bestFit="1" customWidth="1"/>
    <col min="9" max="9" width="16.109375" style="1" bestFit="1" customWidth="1"/>
    <col min="10" max="10" width="45" style="1" bestFit="1" customWidth="1"/>
    <col min="11" max="16384" width="9.109375" style="1"/>
  </cols>
  <sheetData>
    <row r="1" spans="1:10" x14ac:dyDescent="0.3">
      <c r="A1" s="1">
        <v>2012</v>
      </c>
      <c r="B1" s="3">
        <v>242400000</v>
      </c>
      <c r="C1" s="3"/>
      <c r="D1" s="1" t="s">
        <v>59</v>
      </c>
      <c r="G1" s="1">
        <v>242400000</v>
      </c>
      <c r="H1" s="1" t="s">
        <v>59</v>
      </c>
      <c r="I1" s="24" t="s">
        <v>91</v>
      </c>
      <c r="J1" s="24"/>
    </row>
    <row r="2" spans="1:10" x14ac:dyDescent="0.3">
      <c r="A2" s="1">
        <v>2013</v>
      </c>
      <c r="B2" s="3">
        <f>+B1*$D$2</f>
        <v>247248000</v>
      </c>
      <c r="C2" s="3"/>
      <c r="D2" s="24">
        <v>1.02</v>
      </c>
      <c r="E2" s="24" t="s">
        <v>94</v>
      </c>
      <c r="I2" s="24" t="s">
        <v>92</v>
      </c>
      <c r="J2" s="40" t="s">
        <v>93</v>
      </c>
    </row>
    <row r="3" spans="1:10" x14ac:dyDescent="0.3">
      <c r="A3" s="1">
        <v>2014</v>
      </c>
      <c r="B3" s="3">
        <f t="shared" ref="B3:B16" si="0">+B2*$D$2</f>
        <v>252192960</v>
      </c>
      <c r="C3" s="3"/>
    </row>
    <row r="4" spans="1:10" x14ac:dyDescent="0.3">
      <c r="A4" s="1">
        <v>2015</v>
      </c>
      <c r="B4" s="3">
        <f t="shared" si="0"/>
        <v>257236819.20000002</v>
      </c>
      <c r="C4" s="3"/>
      <c r="E4" s="24" t="s">
        <v>107</v>
      </c>
    </row>
    <row r="5" spans="1:10" x14ac:dyDescent="0.3">
      <c r="A5" s="1">
        <v>2016</v>
      </c>
      <c r="B5" s="3">
        <f t="shared" si="0"/>
        <v>262381555.58400002</v>
      </c>
      <c r="C5" s="3"/>
      <c r="E5" s="34">
        <f>+B16*0.01</f>
        <v>3262384.8520976915</v>
      </c>
    </row>
    <row r="6" spans="1:10" x14ac:dyDescent="0.3">
      <c r="A6" s="1">
        <v>2017</v>
      </c>
      <c r="B6" s="3">
        <f t="shared" si="0"/>
        <v>267629186.69568002</v>
      </c>
      <c r="C6" s="3"/>
    </row>
    <row r="7" spans="1:10" x14ac:dyDescent="0.3">
      <c r="A7" s="1">
        <v>2018</v>
      </c>
      <c r="B7" s="3">
        <f t="shared" si="0"/>
        <v>272981770.42959362</v>
      </c>
      <c r="C7" s="3"/>
    </row>
    <row r="8" spans="1:10" x14ac:dyDescent="0.3">
      <c r="A8" s="1">
        <v>2019</v>
      </c>
      <c r="B8" s="3">
        <f t="shared" si="0"/>
        <v>278441405.83818549</v>
      </c>
      <c r="C8" s="3"/>
    </row>
    <row r="9" spans="1:10" x14ac:dyDescent="0.3">
      <c r="A9" s="1">
        <v>2020</v>
      </c>
      <c r="B9" s="3">
        <f t="shared" si="0"/>
        <v>284010233.9549492</v>
      </c>
      <c r="C9" s="3"/>
    </row>
    <row r="10" spans="1:10" x14ac:dyDescent="0.3">
      <c r="A10" s="1">
        <v>2021</v>
      </c>
      <c r="B10" s="3">
        <f t="shared" si="0"/>
        <v>289690438.63404816</v>
      </c>
      <c r="C10" s="3"/>
    </row>
    <row r="11" spans="1:10" x14ac:dyDescent="0.3">
      <c r="A11" s="1">
        <v>2022</v>
      </c>
      <c r="B11" s="3">
        <f t="shared" si="0"/>
        <v>295484247.40672916</v>
      </c>
      <c r="C11" s="3"/>
    </row>
    <row r="12" spans="1:10" x14ac:dyDescent="0.3">
      <c r="A12" s="1">
        <v>2023</v>
      </c>
      <c r="B12" s="3">
        <f t="shared" si="0"/>
        <v>301393932.35486376</v>
      </c>
      <c r="C12" s="3"/>
    </row>
    <row r="13" spans="1:10" x14ac:dyDescent="0.3">
      <c r="A13" s="1">
        <v>2024</v>
      </c>
      <c r="B13" s="3">
        <f t="shared" si="0"/>
        <v>307421811.00196105</v>
      </c>
      <c r="C13" s="3"/>
    </row>
    <row r="14" spans="1:10" x14ac:dyDescent="0.3">
      <c r="A14" s="1">
        <v>2025</v>
      </c>
      <c r="B14" s="3">
        <f t="shared" si="0"/>
        <v>313570247.2220003</v>
      </c>
      <c r="C14" s="3"/>
    </row>
    <row r="15" spans="1:10" x14ac:dyDescent="0.3">
      <c r="A15" s="1">
        <v>2026</v>
      </c>
      <c r="B15" s="3">
        <f t="shared" si="0"/>
        <v>319841652.16644031</v>
      </c>
      <c r="C15" s="3"/>
    </row>
    <row r="16" spans="1:10" x14ac:dyDescent="0.3">
      <c r="A16" s="1">
        <v>2027</v>
      </c>
      <c r="B16" s="35">
        <f t="shared" si="0"/>
        <v>326238485.20976913</v>
      </c>
      <c r="C16" s="35"/>
    </row>
  </sheetData>
  <hyperlinks>
    <hyperlink ref="J2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28"/>
  <sheetViews>
    <sheetView workbookViewId="0">
      <selection activeCell="F5" sqref="F5"/>
    </sheetView>
  </sheetViews>
  <sheetFormatPr defaultRowHeight="14.4" x14ac:dyDescent="0.3"/>
  <cols>
    <col min="1" max="1" width="11.5546875" bestFit="1" customWidth="1"/>
  </cols>
  <sheetData>
    <row r="1" spans="1:9" x14ac:dyDescent="0.3">
      <c r="A1" s="2" t="s">
        <v>8</v>
      </c>
      <c r="B1" s="8">
        <v>475.64</v>
      </c>
      <c r="C1" s="2"/>
      <c r="D1" s="2"/>
      <c r="E1" s="2"/>
      <c r="F1" s="2"/>
      <c r="G1" s="2"/>
      <c r="H1" s="2"/>
      <c r="I1" s="2"/>
    </row>
    <row r="2" spans="1:9" x14ac:dyDescent="0.3">
      <c r="A2" s="2" t="s">
        <v>9</v>
      </c>
      <c r="B2" s="8">
        <v>247.42</v>
      </c>
      <c r="C2" s="2"/>
      <c r="D2" s="2"/>
      <c r="E2" s="2"/>
      <c r="F2" s="2"/>
      <c r="G2" s="2"/>
      <c r="H2" s="2"/>
      <c r="I2" s="2"/>
    </row>
    <row r="3" spans="1:9" x14ac:dyDescent="0.3">
      <c r="A3" s="2" t="s">
        <v>10</v>
      </c>
      <c r="B3" s="8">
        <v>247.42</v>
      </c>
      <c r="C3" s="2"/>
      <c r="D3" s="2"/>
      <c r="E3" s="2"/>
      <c r="F3" s="2"/>
      <c r="G3" s="2"/>
      <c r="H3" s="2"/>
      <c r="I3" s="2"/>
    </row>
    <row r="4" spans="1:9" x14ac:dyDescent="0.3">
      <c r="A4" s="2" t="s">
        <v>11</v>
      </c>
      <c r="B4" s="8">
        <v>247.42</v>
      </c>
      <c r="C4" s="2"/>
      <c r="D4" s="2"/>
      <c r="E4" s="2"/>
      <c r="F4" s="2"/>
      <c r="G4" s="2"/>
      <c r="H4" s="2"/>
      <c r="I4" s="2"/>
    </row>
    <row r="5" spans="1:9" x14ac:dyDescent="0.3">
      <c r="A5" s="2" t="s">
        <v>18</v>
      </c>
      <c r="B5" s="8">
        <v>145.77000000000001</v>
      </c>
      <c r="C5" s="2"/>
      <c r="D5" s="2"/>
      <c r="E5" s="2"/>
      <c r="F5" s="2"/>
      <c r="G5" s="2"/>
      <c r="H5" s="2"/>
      <c r="I5" s="2"/>
    </row>
    <row r="6" spans="1:9" x14ac:dyDescent="0.3">
      <c r="A6" s="2" t="s">
        <v>12</v>
      </c>
      <c r="B6" s="8">
        <v>0</v>
      </c>
      <c r="C6" s="2"/>
      <c r="D6" s="2"/>
      <c r="E6" s="2"/>
      <c r="F6" s="2"/>
      <c r="G6" s="2"/>
      <c r="H6" s="2"/>
      <c r="I6" s="2"/>
    </row>
    <row r="7" spans="1:9" x14ac:dyDescent="0.3">
      <c r="A7" s="2" t="s">
        <v>13</v>
      </c>
      <c r="B7" s="8">
        <v>0</v>
      </c>
      <c r="C7" s="2"/>
      <c r="D7" s="2"/>
      <c r="E7" s="2"/>
      <c r="F7" s="2"/>
      <c r="G7" s="2"/>
      <c r="H7" s="2"/>
      <c r="I7" s="2"/>
    </row>
    <row r="8" spans="1:9" x14ac:dyDescent="0.3">
      <c r="A8" s="2" t="s">
        <v>14</v>
      </c>
      <c r="B8" s="8">
        <v>0</v>
      </c>
      <c r="C8" s="2"/>
      <c r="D8" s="2"/>
      <c r="E8" s="2"/>
      <c r="F8" s="2"/>
      <c r="G8" s="2"/>
      <c r="H8" s="2"/>
      <c r="I8" s="2"/>
    </row>
    <row r="9" spans="1:9" x14ac:dyDescent="0.3">
      <c r="A9" s="2" t="s">
        <v>15</v>
      </c>
      <c r="B9" s="8">
        <v>0</v>
      </c>
      <c r="C9" s="2"/>
      <c r="D9" s="2"/>
      <c r="E9" s="2"/>
      <c r="F9" s="2"/>
      <c r="G9" s="2"/>
      <c r="H9" s="2"/>
      <c r="I9" s="2"/>
    </row>
    <row r="10" spans="1:9" x14ac:dyDescent="0.3">
      <c r="A10" s="2" t="s">
        <v>16</v>
      </c>
      <c r="B10" s="8">
        <v>0</v>
      </c>
      <c r="C10" s="2"/>
      <c r="D10" s="2"/>
      <c r="E10" s="2"/>
      <c r="F10" s="2"/>
      <c r="G10" s="2"/>
      <c r="H10" s="2"/>
      <c r="I10" s="2"/>
    </row>
    <row r="11" spans="1:9" x14ac:dyDescent="0.3">
      <c r="A11" s="2" t="s">
        <v>17</v>
      </c>
      <c r="B11" s="8">
        <v>0</v>
      </c>
      <c r="C11" s="2"/>
      <c r="D11" s="2"/>
      <c r="E11" s="2"/>
      <c r="F11" s="2"/>
      <c r="G11" s="2"/>
      <c r="H11" s="2"/>
      <c r="I11" s="2"/>
    </row>
    <row r="12" spans="1:9" x14ac:dyDescent="0.3">
      <c r="B12" s="2"/>
      <c r="C12" s="2"/>
      <c r="D12" s="2"/>
      <c r="E12" s="2"/>
      <c r="F12" s="2"/>
      <c r="G12" s="2"/>
      <c r="H12" s="2"/>
      <c r="I12" s="2"/>
    </row>
    <row r="13" spans="1:9" x14ac:dyDescent="0.3">
      <c r="B13" s="2"/>
      <c r="C13" s="2"/>
      <c r="D13" s="2"/>
      <c r="E13" s="2"/>
      <c r="F13" s="2"/>
      <c r="G13" s="2"/>
      <c r="H13" s="2"/>
      <c r="I13" s="2"/>
    </row>
    <row r="14" spans="1:9" x14ac:dyDescent="0.3">
      <c r="B14" s="2"/>
      <c r="C14" s="2"/>
      <c r="D14" s="2"/>
      <c r="E14" s="2"/>
      <c r="F14" s="2"/>
      <c r="G14" s="2"/>
      <c r="H14" s="2"/>
      <c r="I14" s="2"/>
    </row>
    <row r="15" spans="1:9" x14ac:dyDescent="0.3">
      <c r="B15" s="2"/>
      <c r="C15" s="2"/>
      <c r="D15" s="2"/>
      <c r="E15" s="2"/>
      <c r="F15" s="2"/>
      <c r="G15" s="2"/>
      <c r="H15" s="2"/>
      <c r="I15" s="2"/>
    </row>
    <row r="16" spans="1:9" x14ac:dyDescent="0.3">
      <c r="B16" s="2"/>
      <c r="C16" s="2"/>
      <c r="D16" s="2"/>
      <c r="E16" s="2"/>
      <c r="F16" s="2"/>
      <c r="G16" s="2"/>
      <c r="H16" s="2"/>
      <c r="I16" s="2"/>
    </row>
    <row r="17" spans="2:9" x14ac:dyDescent="0.3">
      <c r="B17" s="2"/>
      <c r="C17" s="2"/>
      <c r="D17" s="2"/>
      <c r="E17" s="2"/>
      <c r="F17" s="2"/>
      <c r="G17" s="2"/>
      <c r="H17" s="2"/>
      <c r="I17" s="2"/>
    </row>
    <row r="18" spans="2:9" x14ac:dyDescent="0.3">
      <c r="B18" s="2"/>
      <c r="C18" s="2"/>
      <c r="D18" s="2"/>
      <c r="E18" s="2"/>
      <c r="F18" s="2"/>
      <c r="G18" s="2"/>
      <c r="H18" s="2"/>
      <c r="I18" s="2"/>
    </row>
    <row r="19" spans="2:9" x14ac:dyDescent="0.3">
      <c r="B19" s="2"/>
      <c r="C19" s="2"/>
      <c r="D19" s="2"/>
      <c r="E19" s="2"/>
      <c r="F19" s="2"/>
      <c r="G19" s="2"/>
      <c r="H19" s="2"/>
      <c r="I19" s="2"/>
    </row>
    <row r="20" spans="2:9" x14ac:dyDescent="0.3">
      <c r="B20" s="2"/>
      <c r="C20" s="2"/>
      <c r="D20" s="2"/>
      <c r="E20" s="2"/>
      <c r="F20" s="2"/>
      <c r="G20" s="2"/>
      <c r="H20" s="2"/>
      <c r="I20" s="2"/>
    </row>
    <row r="21" spans="2:9" x14ac:dyDescent="0.3">
      <c r="B21" s="2"/>
      <c r="C21" s="2"/>
      <c r="D21" s="2"/>
      <c r="E21" s="2"/>
      <c r="F21" s="2"/>
      <c r="G21" s="2"/>
      <c r="H21" s="2"/>
      <c r="I21" s="2"/>
    </row>
    <row r="22" spans="2:9" x14ac:dyDescent="0.3">
      <c r="B22" s="2"/>
      <c r="C22" s="2"/>
      <c r="D22" s="2"/>
      <c r="E22" s="2"/>
      <c r="F22" s="2"/>
      <c r="G22" s="2"/>
      <c r="H22" s="2"/>
      <c r="I22" s="2"/>
    </row>
    <row r="23" spans="2:9" x14ac:dyDescent="0.3">
      <c r="B23" s="2"/>
      <c r="C23" s="2"/>
      <c r="D23" s="2"/>
      <c r="E23" s="2"/>
      <c r="F23" s="2"/>
      <c r="G23" s="2"/>
      <c r="H23" s="2"/>
      <c r="I23" s="2"/>
    </row>
    <row r="24" spans="2:9" x14ac:dyDescent="0.3">
      <c r="B24" s="2"/>
      <c r="C24" s="2"/>
      <c r="D24" s="2"/>
      <c r="E24" s="2"/>
      <c r="F24" s="2"/>
      <c r="G24" s="2"/>
      <c r="H24" s="2"/>
      <c r="I24" s="2"/>
    </row>
    <row r="25" spans="2:9" x14ac:dyDescent="0.3">
      <c r="B25" s="2"/>
      <c r="C25" s="2"/>
      <c r="D25" s="2"/>
      <c r="E25" s="2"/>
      <c r="F25" s="2"/>
      <c r="G25" s="2"/>
      <c r="H25" s="2"/>
      <c r="I25" s="2"/>
    </row>
    <row r="26" spans="2:9" x14ac:dyDescent="0.3">
      <c r="B26" s="2"/>
      <c r="C26" s="2"/>
      <c r="D26" s="2"/>
      <c r="E26" s="2"/>
      <c r="F26" s="2"/>
      <c r="G26" s="2"/>
      <c r="H26" s="2"/>
      <c r="I26" s="2"/>
    </row>
    <row r="27" spans="2:9" x14ac:dyDescent="0.3">
      <c r="B27" s="2"/>
      <c r="C27" s="2"/>
      <c r="D27" s="2"/>
      <c r="E27" s="2"/>
      <c r="F27" s="2"/>
      <c r="G27" s="2"/>
      <c r="H27" s="2"/>
      <c r="I27" s="2"/>
    </row>
    <row r="28" spans="2:9" x14ac:dyDescent="0.3">
      <c r="B28" s="2"/>
      <c r="C28" s="2"/>
      <c r="D28" s="2"/>
      <c r="E28" s="2"/>
      <c r="F28" s="2"/>
      <c r="G28" s="2"/>
      <c r="H28" s="2"/>
      <c r="I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17"/>
  <sheetViews>
    <sheetView workbookViewId="0">
      <selection activeCell="B1" sqref="B1:L1"/>
    </sheetView>
  </sheetViews>
  <sheetFormatPr defaultRowHeight="14.4" x14ac:dyDescent="0.3"/>
  <cols>
    <col min="2" max="12" width="10.33203125" customWidth="1"/>
  </cols>
  <sheetData>
    <row r="1" spans="1:12" x14ac:dyDescent="0.3">
      <c r="A1" s="5" t="s">
        <v>75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18</v>
      </c>
      <c r="G1" s="8" t="s">
        <v>12</v>
      </c>
      <c r="H1" s="8" t="s">
        <v>13</v>
      </c>
      <c r="I1" s="8" t="s">
        <v>14</v>
      </c>
      <c r="J1" s="8" t="s">
        <v>15</v>
      </c>
      <c r="K1" s="8" t="s">
        <v>16</v>
      </c>
      <c r="L1" s="8" t="s">
        <v>17</v>
      </c>
    </row>
    <row r="2" spans="1:12" x14ac:dyDescent="0.3">
      <c r="A2" s="1">
        <v>2012</v>
      </c>
      <c r="B2" s="14">
        <v>1135</v>
      </c>
      <c r="C2" s="7">
        <v>2127.326352530541</v>
      </c>
      <c r="D2" s="14">
        <v>2249</v>
      </c>
      <c r="E2" s="15">
        <v>2196.3207207207206</v>
      </c>
      <c r="F2" s="14">
        <v>1325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</row>
    <row r="3" spans="1:12" x14ac:dyDescent="0.3">
      <c r="A3" s="1">
        <v>2013</v>
      </c>
      <c r="B3" s="14">
        <v>1135</v>
      </c>
      <c r="C3" s="7">
        <v>2127.326352530541</v>
      </c>
      <c r="D3" s="14">
        <v>2249</v>
      </c>
      <c r="E3" s="15">
        <v>2196.3207207207206</v>
      </c>
      <c r="F3" s="14">
        <v>1325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</row>
    <row r="4" spans="1:12" x14ac:dyDescent="0.3">
      <c r="A4" s="1">
        <v>2014</v>
      </c>
      <c r="B4" s="14">
        <v>1135</v>
      </c>
      <c r="C4" s="7">
        <v>2127.326352530541</v>
      </c>
      <c r="D4" s="14">
        <v>2249</v>
      </c>
      <c r="E4" s="15">
        <v>2196.3207207207206</v>
      </c>
      <c r="F4" s="14">
        <v>1325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</row>
    <row r="5" spans="1:12" x14ac:dyDescent="0.3">
      <c r="A5" s="1">
        <v>2015</v>
      </c>
      <c r="B5" s="14">
        <v>1135</v>
      </c>
      <c r="C5" s="7">
        <v>2127.326352530541</v>
      </c>
      <c r="D5" s="14">
        <v>2249</v>
      </c>
      <c r="E5" s="15">
        <v>2196.3207207207206</v>
      </c>
      <c r="F5" s="14">
        <v>1325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</row>
    <row r="6" spans="1:12" x14ac:dyDescent="0.3">
      <c r="A6" s="1">
        <v>2016</v>
      </c>
      <c r="B6" s="14">
        <v>1135</v>
      </c>
      <c r="C6" s="7">
        <v>2127.326352530541</v>
      </c>
      <c r="D6" s="14">
        <v>2249</v>
      </c>
      <c r="E6" s="15">
        <v>2196.3207207207206</v>
      </c>
      <c r="F6" s="14">
        <v>1325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</row>
    <row r="7" spans="1:12" x14ac:dyDescent="0.3">
      <c r="A7" s="1">
        <v>2017</v>
      </c>
      <c r="B7" s="14">
        <v>1135</v>
      </c>
      <c r="C7" s="7">
        <v>2127.326352530541</v>
      </c>
      <c r="D7" s="14">
        <v>2249</v>
      </c>
      <c r="E7" s="15">
        <v>2196.3207207207206</v>
      </c>
      <c r="F7" s="14">
        <v>1325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</row>
    <row r="8" spans="1:12" x14ac:dyDescent="0.3">
      <c r="A8" s="1">
        <v>2018</v>
      </c>
      <c r="B8" s="14">
        <v>1135</v>
      </c>
      <c r="C8" s="7">
        <v>2127.326352530541</v>
      </c>
      <c r="D8" s="14">
        <v>2249</v>
      </c>
      <c r="E8" s="15">
        <v>2196.3207207207206</v>
      </c>
      <c r="F8" s="14">
        <v>1325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</row>
    <row r="9" spans="1:12" x14ac:dyDescent="0.3">
      <c r="A9" s="1">
        <v>2019</v>
      </c>
      <c r="B9" s="14">
        <v>1135</v>
      </c>
      <c r="C9" s="7">
        <v>2127.326352530541</v>
      </c>
      <c r="D9" s="14">
        <v>2249</v>
      </c>
      <c r="E9" s="15">
        <v>2196.3207207207206</v>
      </c>
      <c r="F9" s="14">
        <v>1325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</row>
    <row r="10" spans="1:12" x14ac:dyDescent="0.3">
      <c r="A10" s="1">
        <v>2020</v>
      </c>
      <c r="B10" s="14">
        <v>1135</v>
      </c>
      <c r="C10" s="7">
        <v>2127.326352530541</v>
      </c>
      <c r="D10" s="14">
        <v>2249</v>
      </c>
      <c r="E10" s="15">
        <v>2196.3207207207206</v>
      </c>
      <c r="F10" s="14">
        <v>1325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</row>
    <row r="11" spans="1:12" x14ac:dyDescent="0.3">
      <c r="A11" s="1">
        <v>2021</v>
      </c>
      <c r="B11" s="14">
        <v>1135</v>
      </c>
      <c r="C11" s="7">
        <v>2127.326352530541</v>
      </c>
      <c r="D11" s="14">
        <v>2249</v>
      </c>
      <c r="E11" s="15">
        <v>2196.3207207207206</v>
      </c>
      <c r="F11" s="14">
        <v>1325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</row>
    <row r="12" spans="1:12" x14ac:dyDescent="0.3">
      <c r="A12" s="1">
        <v>2022</v>
      </c>
      <c r="B12" s="14">
        <v>1135</v>
      </c>
      <c r="C12" s="7">
        <v>2127.326352530541</v>
      </c>
      <c r="D12" s="14">
        <v>2249</v>
      </c>
      <c r="E12" s="15">
        <v>2196.3207207207206</v>
      </c>
      <c r="F12" s="14">
        <v>1325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</row>
    <row r="13" spans="1:12" x14ac:dyDescent="0.3">
      <c r="A13" s="1">
        <v>2023</v>
      </c>
      <c r="B13" s="14">
        <v>1135</v>
      </c>
      <c r="C13" s="7">
        <v>2127.326352530541</v>
      </c>
      <c r="D13" s="14">
        <v>2249</v>
      </c>
      <c r="E13" s="15">
        <v>2196.3207207207206</v>
      </c>
      <c r="F13" s="14">
        <v>1325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</row>
    <row r="14" spans="1:12" x14ac:dyDescent="0.3">
      <c r="A14" s="1">
        <v>2024</v>
      </c>
      <c r="B14" s="14">
        <v>1135</v>
      </c>
      <c r="C14" s="7">
        <v>2127.326352530541</v>
      </c>
      <c r="D14" s="14">
        <v>2249</v>
      </c>
      <c r="E14" s="15">
        <v>2196.3207207207206</v>
      </c>
      <c r="F14" s="14">
        <v>1325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</row>
    <row r="15" spans="1:12" x14ac:dyDescent="0.3">
      <c r="A15" s="1">
        <v>2025</v>
      </c>
      <c r="B15" s="14">
        <v>1135</v>
      </c>
      <c r="C15" s="7">
        <v>2127.326352530541</v>
      </c>
      <c r="D15" s="14">
        <v>2249</v>
      </c>
      <c r="E15" s="15">
        <v>2196.3207207207206</v>
      </c>
      <c r="F15" s="14">
        <v>1325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</row>
    <row r="16" spans="1:12" x14ac:dyDescent="0.3">
      <c r="A16" s="1">
        <v>2026</v>
      </c>
      <c r="B16" s="14">
        <v>1135</v>
      </c>
      <c r="C16" s="7">
        <v>2127.326352530541</v>
      </c>
      <c r="D16" s="14">
        <v>2249</v>
      </c>
      <c r="E16" s="15">
        <v>2196.3207207207206</v>
      </c>
      <c r="F16" s="14">
        <v>1325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</row>
    <row r="17" spans="1:12" x14ac:dyDescent="0.3">
      <c r="A17" s="1">
        <v>2027</v>
      </c>
      <c r="B17" s="14">
        <v>1135</v>
      </c>
      <c r="C17" s="7">
        <v>2127.326352530541</v>
      </c>
      <c r="D17" s="14">
        <v>2249</v>
      </c>
      <c r="E17" s="15">
        <v>2196.3207207207206</v>
      </c>
      <c r="F17" s="14">
        <v>1325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23</vt:i4>
      </vt:variant>
      <vt:variant>
        <vt:lpstr>Adlandırılmış Aralıklar</vt:lpstr>
      </vt:variant>
      <vt:variant>
        <vt:i4>2</vt:i4>
      </vt:variant>
    </vt:vector>
  </HeadingPairs>
  <TitlesOfParts>
    <vt:vector size="25" baseType="lpstr">
      <vt:lpstr>nomenclature</vt:lpstr>
      <vt:lpstr>t</vt:lpstr>
      <vt:lpstr>genunits</vt:lpstr>
      <vt:lpstr>capfactor</vt:lpstr>
      <vt:lpstr>climit</vt:lpstr>
      <vt:lpstr>demandalpha</vt:lpstr>
      <vt:lpstr>demand</vt:lpstr>
      <vt:lpstr>emratestd</vt:lpstr>
      <vt:lpstr>emrate</vt:lpstr>
      <vt:lpstr>existing</vt:lpstr>
      <vt:lpstr>gencoststd</vt:lpstr>
      <vt:lpstr>gencost</vt:lpstr>
      <vt:lpstr>hours</vt:lpstr>
      <vt:lpstr>invcoststd</vt:lpstr>
      <vt:lpstr>invcost</vt:lpstr>
      <vt:lpstr>omcoststd</vt:lpstr>
      <vt:lpstr>omcost</vt:lpstr>
      <vt:lpstr>XMAX</vt:lpstr>
      <vt:lpstr>peakalpha</vt:lpstr>
      <vt:lpstr>peak</vt:lpstr>
      <vt:lpstr>planned</vt:lpstr>
      <vt:lpstr>variables</vt:lpstr>
      <vt:lpstr>technical</vt:lpstr>
      <vt:lpstr>demand!demand</vt:lpstr>
      <vt:lpstr>technical!technical_2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Corporate Edition</dc:creator>
  <cp:lastModifiedBy>alp</cp:lastModifiedBy>
  <dcterms:created xsi:type="dcterms:W3CDTF">2015-01-24T20:07:57Z</dcterms:created>
  <dcterms:modified xsi:type="dcterms:W3CDTF">2024-02-25T02:10:55Z</dcterms:modified>
</cp:coreProperties>
</file>