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inputs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<sst xmlns="http://schemas.openxmlformats.org/spreadsheetml/2006/main" count="231" uniqueCount="93">
  <si>
    <t>var_name</t>
  </si>
  <si>
    <t>category</t>
  </si>
  <si>
    <t>subcategory</t>
  </si>
  <si>
    <t>name</t>
  </si>
  <si>
    <t>package_last_year</t>
  </si>
  <si>
    <t>total_profit_last_year</t>
  </si>
  <si>
    <t>total_profit_last_year_elimination</t>
  </si>
  <si>
    <t>patmi_last_year</t>
  </si>
  <si>
    <t>patmi_last_year_elimination</t>
  </si>
  <si>
    <t>revenue_last_year</t>
  </si>
  <si>
    <t>revenue_last_year_elimination</t>
  </si>
  <si>
    <t>cost_last_year</t>
  </si>
  <si>
    <t>cost_last_year_elimination</t>
  </si>
  <si>
    <t>invest_income_last_year</t>
  </si>
  <si>
    <t>other_income_last_year</t>
  </si>
  <si>
    <t>total_profit</t>
  </si>
  <si>
    <t>total_profit_elimination</t>
  </si>
  <si>
    <t>patmi</t>
  </si>
  <si>
    <t>patmi_elimination</t>
  </si>
  <si>
    <t>revenue</t>
  </si>
  <si>
    <t>revenue_elimination</t>
  </si>
  <si>
    <t>cost</t>
  </si>
  <si>
    <t>cost_elimination</t>
  </si>
  <si>
    <t>invest_income</t>
  </si>
  <si>
    <t>other_income</t>
  </si>
  <si>
    <t>avg_employee_last_year</t>
  </si>
  <si>
    <t>avg_employee</t>
  </si>
  <si>
    <t>key_score</t>
  </si>
  <si>
    <t>eff_index_1_name</t>
  </si>
  <si>
    <t>eff_index_2_name</t>
  </si>
  <si>
    <t>eff_index_3_name</t>
  </si>
  <si>
    <t>eff_index_4_name</t>
  </si>
  <si>
    <t>eff_index_1_last_year</t>
  </si>
  <si>
    <t>eff_index_2_last_year</t>
  </si>
  <si>
    <t>eff_index_3_last_year</t>
  </si>
  <si>
    <t>eff_index_4_last_year</t>
  </si>
  <si>
    <t>eff_index_1</t>
  </si>
  <si>
    <t>eff_index_2</t>
  </si>
  <si>
    <t>eff_index_3</t>
  </si>
  <si>
    <t>eff_index_4</t>
  </si>
  <si>
    <t>eff_index_1_weight</t>
  </si>
  <si>
    <t>eff_index_2_weight</t>
  </si>
  <si>
    <t>eff_index_3_weight</t>
  </si>
  <si>
    <t>eff_index_4_weight</t>
  </si>
  <si>
    <t>quality_index_last_year</t>
  </si>
  <si>
    <t>cost_index_last_year</t>
  </si>
  <si>
    <t>operate_index_last_year</t>
  </si>
  <si>
    <t>quality_index</t>
  </si>
  <si>
    <t>cost_index</t>
  </si>
  <si>
    <t>operate_index</t>
  </si>
  <si>
    <t>load_index_last_year</t>
  </si>
  <si>
    <t>load_index</t>
  </si>
  <si>
    <t>financial_index_name</t>
  </si>
  <si>
    <t>fazhan</t>
  </si>
  <si>
    <t>Compete</t>
  </si>
  <si>
    <t>京投发展</t>
  </si>
  <si>
    <t>人均利润</t>
  </si>
  <si>
    <t>人均营收</t>
  </si>
  <si>
    <t>人均工作量</t>
  </si>
  <si>
    <t>人均劳动生产总值</t>
  </si>
  <si>
    <t>calculated</t>
  </si>
  <si>
    <t>keji</t>
  </si>
  <si>
    <t>京投科技</t>
  </si>
  <si>
    <t>zulin</t>
  </si>
  <si>
    <t>基石租赁</t>
  </si>
  <si>
    <t>zhuangbei</t>
  </si>
  <si>
    <t>装备集团</t>
  </si>
  <si>
    <t>zixun</t>
  </si>
  <si>
    <t>轨道咨询</t>
  </si>
  <si>
    <t>yunying</t>
  </si>
  <si>
    <t>Public</t>
  </si>
  <si>
    <t>轨道运营</t>
  </si>
  <si>
    <t>guidao</t>
  </si>
  <si>
    <t>Special</t>
  </si>
  <si>
    <t>Gov</t>
  </si>
  <si>
    <t>轨道公司</t>
  </si>
  <si>
    <t>jiaotong</t>
  </si>
  <si>
    <t>交通公司</t>
  </si>
  <si>
    <t>guanlang</t>
  </si>
  <si>
    <t>管廊公司</t>
  </si>
  <si>
    <t>luwang</t>
  </si>
  <si>
    <t>路网公司</t>
  </si>
  <si>
    <t>zichan</t>
  </si>
  <si>
    <t>资产公司</t>
  </si>
  <si>
    <t>benbu</t>
  </si>
  <si>
    <t>Market</t>
  </si>
  <si>
    <t>本部（除多经、土地）</t>
  </si>
  <si>
    <t>tudi</t>
  </si>
  <si>
    <t>土地事业部</t>
  </si>
  <si>
    <t>duojing</t>
  </si>
  <si>
    <t>多经事业部</t>
  </si>
  <si>
    <t>beixin</t>
  </si>
  <si>
    <t>北信公司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</si>
</sst>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7" borderId="15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12" borderId="17" applyNumberFormat="0" applyAlignment="0" applyProtection="0">
      <alignment vertical="center"/>
    </xf>
    <xf numFmtId="0" fontId="9" fillId="12" borderId="14" applyNumberFormat="0" applyAlignment="0" applyProtection="0">
      <alignment vertical="center"/>
    </xf>
    <xf numFmtId="0" fontId="17" fillId="25" borderId="18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3" borderId="3" xfId="0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0" fillId="3" borderId="4" xfId="0" applyFont="1" applyFill="1" applyBorder="1" applyAlignment="1"/>
    <xf numFmtId="0" fontId="0" fillId="3" borderId="4" xfId="8" applyNumberFormat="1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0" fillId="4" borderId="6" xfId="0" applyFont="1" applyFill="1" applyBorder="1">
      <alignment vertical="center"/>
    </xf>
    <xf numFmtId="0" fontId="0" fillId="4" borderId="6" xfId="0" applyFont="1" applyFill="1" applyBorder="1" applyAlignment="1"/>
    <xf numFmtId="0" fontId="0" fillId="4" borderId="6" xfId="8" applyNumberFormat="1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3" borderId="6" xfId="0" applyFont="1" applyFill="1" applyBorder="1">
      <alignment vertical="center"/>
    </xf>
    <xf numFmtId="0" fontId="0" fillId="3" borderId="6" xfId="0" applyFont="1" applyFill="1" applyBorder="1" applyAlignment="1"/>
    <xf numFmtId="0" fontId="0" fillId="3" borderId="6" xfId="8" applyNumberFormat="1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3" borderId="8" xfId="0" applyFont="1" applyFill="1" applyBorder="1" applyAlignment="1"/>
    <xf numFmtId="0" fontId="0" fillId="3" borderId="8" xfId="8" applyNumberFormat="1" applyFont="1" applyFill="1" applyBorder="1">
      <alignment vertical="center"/>
    </xf>
    <xf numFmtId="0" fontId="1" fillId="2" borderId="9" xfId="0" applyFont="1" applyFill="1" applyBorder="1" applyAlignment="1">
      <alignment vertical="center" wrapText="1"/>
    </xf>
    <xf numFmtId="0" fontId="0" fillId="3" borderId="10" xfId="0" applyFont="1" applyFill="1" applyBorder="1">
      <alignment vertical="center"/>
    </xf>
    <xf numFmtId="0" fontId="0" fillId="4" borderId="11" xfId="0" applyFont="1" applyFill="1" applyBorder="1">
      <alignment vertical="center"/>
    </xf>
    <xf numFmtId="0" fontId="0" fillId="3" borderId="11" xfId="0" applyFont="1" applyFill="1" applyBorder="1">
      <alignment vertical="center"/>
    </xf>
    <xf numFmtId="0" fontId="0" fillId="3" borderId="12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On-the-go\&#20154;&#21147;&#36164;&#28304;&#37096;\10%20&#32771;&#26680;\40%20&#32771;&#26680;&#27979;&#31639;\wagePackage\database\&#37096;&#20998;&#36755;&#20837;&#25968;&#254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On-the-go\&#20154;&#21147;&#36164;&#28304;&#37096;\10%20&#32771;&#26680;\40%20&#32771;&#26680;&#27979;&#31639;\wagePackage\database\&#21508;&#21333;&#20301;&#20154;&#25968;20210316-&#21016;&#2315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D2">
            <v>21865</v>
          </cell>
        </row>
        <row r="3">
          <cell r="D3">
            <v>21230</v>
          </cell>
        </row>
        <row r="4">
          <cell r="D4">
            <v>3944</v>
          </cell>
        </row>
        <row r="5">
          <cell r="D5">
            <v>36819</v>
          </cell>
        </row>
        <row r="6">
          <cell r="D6">
            <v>2823</v>
          </cell>
        </row>
        <row r="7">
          <cell r="D7">
            <v>40119</v>
          </cell>
        </row>
        <row r="8">
          <cell r="D8">
            <v>16706</v>
          </cell>
        </row>
        <row r="9">
          <cell r="D9">
            <v>1741</v>
          </cell>
        </row>
        <row r="10">
          <cell r="D10">
            <v>2007</v>
          </cell>
        </row>
        <row r="11">
          <cell r="D11">
            <v>6639</v>
          </cell>
        </row>
        <row r="12">
          <cell r="D12">
            <v>1728</v>
          </cell>
        </row>
        <row r="13">
          <cell r="D13">
            <v>13086.2250520833</v>
          </cell>
        </row>
        <row r="14">
          <cell r="D14">
            <v>11680.229375</v>
          </cell>
        </row>
        <row r="15">
          <cell r="D15">
            <v>4719.54557291667</v>
          </cell>
        </row>
        <row r="16">
          <cell r="D16">
            <v>3069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>
        <row r="2">
          <cell r="K2">
            <v>589.5</v>
          </cell>
          <cell r="L2">
            <v>595.395</v>
          </cell>
        </row>
        <row r="3">
          <cell r="K3">
            <v>820.5</v>
          </cell>
          <cell r="L3">
            <v>828.705</v>
          </cell>
        </row>
        <row r="4">
          <cell r="K4">
            <v>77.46</v>
          </cell>
          <cell r="L4">
            <v>78.2346</v>
          </cell>
        </row>
        <row r="5">
          <cell r="K5">
            <v>2510.42</v>
          </cell>
          <cell r="L5">
            <v>2535.5242</v>
          </cell>
        </row>
        <row r="6">
          <cell r="K6">
            <v>92.5</v>
          </cell>
          <cell r="L6">
            <v>93.425</v>
          </cell>
        </row>
        <row r="7">
          <cell r="K7">
            <v>2204</v>
          </cell>
          <cell r="L7">
            <v>2204</v>
          </cell>
        </row>
        <row r="8">
          <cell r="K8">
            <v>581.5</v>
          </cell>
          <cell r="L8">
            <v>581.5</v>
          </cell>
        </row>
        <row r="9">
          <cell r="K9">
            <v>289.54</v>
          </cell>
          <cell r="L9">
            <v>289.54</v>
          </cell>
        </row>
        <row r="10">
          <cell r="K10">
            <v>51.67</v>
          </cell>
          <cell r="L10">
            <v>51.67</v>
          </cell>
        </row>
        <row r="11">
          <cell r="K11">
            <v>196.96</v>
          </cell>
          <cell r="L11">
            <v>196.96</v>
          </cell>
        </row>
        <row r="12">
          <cell r="K12">
            <v>51.92</v>
          </cell>
          <cell r="L12">
            <v>51.92</v>
          </cell>
        </row>
        <row r="13">
          <cell r="K13">
            <v>290.62</v>
          </cell>
          <cell r="L13">
            <v>290.62</v>
          </cell>
        </row>
        <row r="14">
          <cell r="K14">
            <v>287.2</v>
          </cell>
          <cell r="L14">
            <v>287.2</v>
          </cell>
        </row>
        <row r="15">
          <cell r="K15">
            <v>133.26</v>
          </cell>
          <cell r="L15">
            <v>133.26</v>
          </cell>
        </row>
        <row r="16">
          <cell r="K16">
            <v>98.79</v>
          </cell>
          <cell r="L16">
            <v>98.79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6"/>
  <sheetViews>
    <sheetView tabSelected="1" zoomScale="85" zoomScaleNormal="85" workbookViewId="0">
      <pane xSplit="4" ySplit="1" topLeftCell="H2" activePane="bottomRight" state="frozen"/>
      <selection/>
      <selection pane="topRight"/>
      <selection pane="bottomLeft"/>
      <selection pane="bottomRight" activeCell="Y20" sqref="Y20"/>
    </sheetView>
  </sheetViews>
  <sheetFormatPr defaultColWidth="9" defaultRowHeight="14.25"/>
  <cols>
    <col min="1" max="1" width="3.33333333333333" customWidth="1"/>
    <col min="2" max="2" width="3.775" customWidth="1"/>
    <col min="3" max="3" width="3.55833333333333" customWidth="1"/>
    <col min="4" max="4" width="10.1083333333333" customWidth="1"/>
    <col min="5" max="5" width="8.21666666666667" customWidth="1"/>
    <col min="6" max="53" width="7.21666666666667" customWidth="1"/>
  </cols>
  <sheetData>
    <row r="1" s="1" customFormat="1" ht="73.95" customHeight="1" spans="1:5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20" t="s">
        <v>52</v>
      </c>
    </row>
    <row r="2" ht="15" spans="1:53">
      <c r="A2" s="4" t="s">
        <v>53</v>
      </c>
      <c r="B2" s="5" t="s">
        <v>54</v>
      </c>
      <c r="C2" s="5"/>
      <c r="D2" s="6" t="s">
        <v>55</v>
      </c>
      <c r="E2" s="7">
        <f>[1]Sheet1!$D2</f>
        <v>21865</v>
      </c>
      <c r="F2" s="7">
        <v>2</v>
      </c>
      <c r="G2" s="7">
        <f>F2*-0.2</f>
        <v>-0.4</v>
      </c>
      <c r="H2" s="7">
        <f>F2*0.8</f>
        <v>1.6</v>
      </c>
      <c r="I2" s="7">
        <f t="shared" ref="I2:I16" si="0">H2*-0.2</f>
        <v>-0.32</v>
      </c>
      <c r="J2" s="7">
        <f>F2*2</f>
        <v>4</v>
      </c>
      <c r="K2" s="7">
        <f t="shared" ref="K2:K16" si="1">J2*-0.2</f>
        <v>-0.8</v>
      </c>
      <c r="L2" s="7">
        <f>F2*1.3</f>
        <v>2.6</v>
      </c>
      <c r="M2" s="7">
        <f>L2*-0.2</f>
        <v>-0.52</v>
      </c>
      <c r="N2" s="7">
        <f>J2*0.2</f>
        <v>0.8</v>
      </c>
      <c r="O2" s="7">
        <f>J2*0.3</f>
        <v>1.2</v>
      </c>
      <c r="P2" s="7">
        <f>F2*1.5</f>
        <v>3</v>
      </c>
      <c r="Q2" s="7">
        <f t="shared" ref="Q2:Q16" si="2">P2*-0.2</f>
        <v>-0.6</v>
      </c>
      <c r="R2" s="7">
        <f t="shared" ref="R2:R6" si="3">H2*1.5</f>
        <v>2.4</v>
      </c>
      <c r="S2" s="7">
        <f t="shared" ref="S2:S16" si="4">R2*-0.2</f>
        <v>-0.48</v>
      </c>
      <c r="T2" s="7">
        <f t="shared" ref="T2:T6" si="5">J2*1.5</f>
        <v>6</v>
      </c>
      <c r="U2" s="7">
        <f t="shared" ref="U2:U16" si="6">T2*-0.2</f>
        <v>-1.2</v>
      </c>
      <c r="V2" s="7">
        <f>L2*1.1</f>
        <v>2.86</v>
      </c>
      <c r="W2" s="7">
        <f>V2*-0.2</f>
        <v>-0.572</v>
      </c>
      <c r="X2" s="7">
        <f>N2</f>
        <v>0.8</v>
      </c>
      <c r="Y2" s="7">
        <f>O2</f>
        <v>1.2</v>
      </c>
      <c r="Z2" s="7">
        <f>[2]Sheet2!K2</f>
        <v>589.5</v>
      </c>
      <c r="AA2" s="7">
        <f>[2]Sheet2!L2</f>
        <v>595.395</v>
      </c>
      <c r="AB2" s="5">
        <v>103</v>
      </c>
      <c r="AC2" s="5" t="s">
        <v>56</v>
      </c>
      <c r="AD2" s="5" t="s">
        <v>57</v>
      </c>
      <c r="AE2" s="5" t="s">
        <v>58</v>
      </c>
      <c r="AF2" s="5" t="s">
        <v>59</v>
      </c>
      <c r="AG2" s="5" t="s">
        <v>60</v>
      </c>
      <c r="AH2" s="5" t="s">
        <v>60</v>
      </c>
      <c r="AI2" s="5"/>
      <c r="AJ2" s="5"/>
      <c r="AK2" s="5" t="s">
        <v>60</v>
      </c>
      <c r="AL2" s="5" t="s">
        <v>60</v>
      </c>
      <c r="AM2" s="5"/>
      <c r="AN2" s="5"/>
      <c r="AO2" s="5">
        <v>0.5</v>
      </c>
      <c r="AP2" s="5">
        <v>0.5</v>
      </c>
      <c r="AQ2" s="5"/>
      <c r="AR2" s="5"/>
      <c r="AS2" s="5"/>
      <c r="AT2" s="5"/>
      <c r="AU2" s="5"/>
      <c r="AV2" s="5"/>
      <c r="AW2" s="5"/>
      <c r="AX2" s="5"/>
      <c r="AY2" s="5"/>
      <c r="AZ2" s="5"/>
      <c r="BA2" s="21"/>
    </row>
    <row r="3" spans="1:53">
      <c r="A3" s="8" t="s">
        <v>61</v>
      </c>
      <c r="B3" s="9" t="s">
        <v>54</v>
      </c>
      <c r="C3" s="9"/>
      <c r="D3" s="10" t="s">
        <v>62</v>
      </c>
      <c r="E3" s="11">
        <f>[1]Sheet1!$D3</f>
        <v>21230</v>
      </c>
      <c r="F3" s="11">
        <v>2</v>
      </c>
      <c r="G3" s="11">
        <f t="shared" ref="G3:G16" si="7">F3*-0.2</f>
        <v>-0.4</v>
      </c>
      <c r="H3" s="11">
        <f t="shared" ref="H3:H16" si="8">F3*0.8</f>
        <v>1.6</v>
      </c>
      <c r="I3" s="11">
        <f t="shared" si="0"/>
        <v>-0.32</v>
      </c>
      <c r="J3" s="11">
        <f t="shared" ref="J3:J16" si="9">F3*2</f>
        <v>4</v>
      </c>
      <c r="K3" s="11">
        <f t="shared" si="1"/>
        <v>-0.8</v>
      </c>
      <c r="L3" s="11">
        <f>F3*1.3</f>
        <v>2.6</v>
      </c>
      <c r="M3" s="11">
        <f t="shared" ref="M3:M16" si="10">L3*-0.2</f>
        <v>-0.52</v>
      </c>
      <c r="N3" s="11">
        <f t="shared" ref="N3:N16" si="11">J3*0.2</f>
        <v>0.8</v>
      </c>
      <c r="O3" s="11">
        <f t="shared" ref="O3:O16" si="12">J3*0.3</f>
        <v>1.2</v>
      </c>
      <c r="P3" s="11">
        <f>F3*1.5</f>
        <v>3</v>
      </c>
      <c r="Q3" s="11">
        <f t="shared" si="2"/>
        <v>-0.6</v>
      </c>
      <c r="R3" s="11">
        <f t="shared" si="3"/>
        <v>2.4</v>
      </c>
      <c r="S3" s="11">
        <f t="shared" si="4"/>
        <v>-0.48</v>
      </c>
      <c r="T3" s="11">
        <f t="shared" si="5"/>
        <v>6</v>
      </c>
      <c r="U3" s="11">
        <f t="shared" si="6"/>
        <v>-1.2</v>
      </c>
      <c r="V3" s="11">
        <f t="shared" ref="V3:V16" si="13">L3*1.1</f>
        <v>2.86</v>
      </c>
      <c r="W3" s="11">
        <f t="shared" ref="W3:W16" si="14">V3*-0.2</f>
        <v>-0.572</v>
      </c>
      <c r="X3" s="11">
        <f t="shared" ref="X3:X16" si="15">N3</f>
        <v>0.8</v>
      </c>
      <c r="Y3" s="11">
        <f t="shared" ref="Y3:Y16" si="16">O3</f>
        <v>1.2</v>
      </c>
      <c r="Z3" s="11">
        <f>[2]Sheet2!K3</f>
        <v>820.5</v>
      </c>
      <c r="AA3" s="11">
        <f>[2]Sheet2!L3</f>
        <v>828.705</v>
      </c>
      <c r="AB3" s="9">
        <v>103</v>
      </c>
      <c r="AC3" s="9" t="s">
        <v>56</v>
      </c>
      <c r="AD3" s="9" t="s">
        <v>57</v>
      </c>
      <c r="AE3" s="9" t="s">
        <v>58</v>
      </c>
      <c r="AF3" s="9" t="s">
        <v>59</v>
      </c>
      <c r="AG3" s="9" t="s">
        <v>60</v>
      </c>
      <c r="AH3" s="9" t="s">
        <v>60</v>
      </c>
      <c r="AI3" s="9"/>
      <c r="AJ3" s="9"/>
      <c r="AK3" s="9" t="s">
        <v>60</v>
      </c>
      <c r="AL3" s="9" t="s">
        <v>60</v>
      </c>
      <c r="AM3" s="9"/>
      <c r="AN3" s="9"/>
      <c r="AO3" s="9">
        <v>0.5</v>
      </c>
      <c r="AP3" s="9">
        <v>0.5</v>
      </c>
      <c r="AQ3" s="9"/>
      <c r="AR3" s="9"/>
      <c r="AS3" s="9"/>
      <c r="AT3" s="9"/>
      <c r="AU3" s="9"/>
      <c r="AV3" s="9"/>
      <c r="AW3" s="9"/>
      <c r="AX3" s="9"/>
      <c r="AY3" s="9"/>
      <c r="AZ3" s="9"/>
      <c r="BA3" s="22"/>
    </row>
    <row r="4" spans="1:53">
      <c r="A4" s="12" t="s">
        <v>63</v>
      </c>
      <c r="B4" s="13" t="s">
        <v>54</v>
      </c>
      <c r="C4" s="13"/>
      <c r="D4" s="14" t="s">
        <v>64</v>
      </c>
      <c r="E4" s="15">
        <f>[1]Sheet1!$D4</f>
        <v>3944</v>
      </c>
      <c r="F4" s="15">
        <v>2</v>
      </c>
      <c r="G4" s="15">
        <f t="shared" si="7"/>
        <v>-0.4</v>
      </c>
      <c r="H4" s="15">
        <f t="shared" si="8"/>
        <v>1.6</v>
      </c>
      <c r="I4" s="15">
        <f t="shared" si="0"/>
        <v>-0.32</v>
      </c>
      <c r="J4" s="15">
        <f t="shared" si="9"/>
        <v>4</v>
      </c>
      <c r="K4" s="15">
        <f t="shared" si="1"/>
        <v>-0.8</v>
      </c>
      <c r="L4" s="15">
        <f>F4*1.3</f>
        <v>2.6</v>
      </c>
      <c r="M4" s="15">
        <f t="shared" si="10"/>
        <v>-0.52</v>
      </c>
      <c r="N4" s="15">
        <f t="shared" si="11"/>
        <v>0.8</v>
      </c>
      <c r="O4" s="15">
        <f t="shared" si="12"/>
        <v>1.2</v>
      </c>
      <c r="P4" s="15">
        <f>F4*1.5</f>
        <v>3</v>
      </c>
      <c r="Q4" s="15">
        <f t="shared" si="2"/>
        <v>-0.6</v>
      </c>
      <c r="R4" s="15">
        <f t="shared" si="3"/>
        <v>2.4</v>
      </c>
      <c r="S4" s="15">
        <f t="shared" si="4"/>
        <v>-0.48</v>
      </c>
      <c r="T4" s="15">
        <f t="shared" si="5"/>
        <v>6</v>
      </c>
      <c r="U4" s="15">
        <f t="shared" si="6"/>
        <v>-1.2</v>
      </c>
      <c r="V4" s="15">
        <f t="shared" si="13"/>
        <v>2.86</v>
      </c>
      <c r="W4" s="15">
        <f t="shared" si="14"/>
        <v>-0.572</v>
      </c>
      <c r="X4" s="15">
        <f t="shared" si="15"/>
        <v>0.8</v>
      </c>
      <c r="Y4" s="15">
        <f t="shared" si="16"/>
        <v>1.2</v>
      </c>
      <c r="Z4" s="15">
        <f>[2]Sheet2!K4</f>
        <v>77.46</v>
      </c>
      <c r="AA4" s="15">
        <f>[2]Sheet2!L4</f>
        <v>78.2346</v>
      </c>
      <c r="AB4" s="13">
        <v>103</v>
      </c>
      <c r="AC4" s="13" t="s">
        <v>56</v>
      </c>
      <c r="AD4" s="13" t="s">
        <v>57</v>
      </c>
      <c r="AE4" s="13" t="s">
        <v>58</v>
      </c>
      <c r="AF4" s="13" t="s">
        <v>59</v>
      </c>
      <c r="AG4" s="13" t="s">
        <v>60</v>
      </c>
      <c r="AH4" s="13" t="s">
        <v>60</v>
      </c>
      <c r="AI4" s="13"/>
      <c r="AJ4" s="13"/>
      <c r="AK4" s="13" t="s">
        <v>60</v>
      </c>
      <c r="AL4" s="13" t="s">
        <v>60</v>
      </c>
      <c r="AM4" s="13"/>
      <c r="AN4" s="13"/>
      <c r="AO4" s="13">
        <v>0.5</v>
      </c>
      <c r="AP4" s="13">
        <v>0.5</v>
      </c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23"/>
    </row>
    <row r="5" spans="1:53">
      <c r="A5" s="8" t="s">
        <v>65</v>
      </c>
      <c r="B5" s="9" t="s">
        <v>54</v>
      </c>
      <c r="C5" s="9"/>
      <c r="D5" s="10" t="s">
        <v>66</v>
      </c>
      <c r="E5" s="11">
        <f>[1]Sheet1!$D5</f>
        <v>36819</v>
      </c>
      <c r="F5" s="11">
        <v>2</v>
      </c>
      <c r="G5" s="11">
        <f t="shared" si="7"/>
        <v>-0.4</v>
      </c>
      <c r="H5" s="11">
        <f t="shared" si="8"/>
        <v>1.6</v>
      </c>
      <c r="I5" s="11">
        <f t="shared" si="0"/>
        <v>-0.32</v>
      </c>
      <c r="J5" s="11">
        <f t="shared" si="9"/>
        <v>4</v>
      </c>
      <c r="K5" s="11">
        <f t="shared" si="1"/>
        <v>-0.8</v>
      </c>
      <c r="L5" s="11">
        <f>F5*1.3</f>
        <v>2.6</v>
      </c>
      <c r="M5" s="11">
        <f t="shared" si="10"/>
        <v>-0.52</v>
      </c>
      <c r="N5" s="11">
        <f t="shared" si="11"/>
        <v>0.8</v>
      </c>
      <c r="O5" s="11">
        <f t="shared" si="12"/>
        <v>1.2</v>
      </c>
      <c r="P5" s="11">
        <f t="shared" ref="P5:T5" si="17">F5*0.5</f>
        <v>1</v>
      </c>
      <c r="Q5" s="11">
        <f t="shared" si="2"/>
        <v>-0.2</v>
      </c>
      <c r="R5" s="11">
        <f t="shared" si="17"/>
        <v>0.8</v>
      </c>
      <c r="S5" s="11">
        <f t="shared" si="4"/>
        <v>-0.16</v>
      </c>
      <c r="T5" s="11">
        <f t="shared" si="17"/>
        <v>2</v>
      </c>
      <c r="U5" s="11">
        <f t="shared" si="6"/>
        <v>-0.4</v>
      </c>
      <c r="V5" s="11">
        <f t="shared" si="13"/>
        <v>2.86</v>
      </c>
      <c r="W5" s="11">
        <f t="shared" si="14"/>
        <v>-0.572</v>
      </c>
      <c r="X5" s="11">
        <f t="shared" si="15"/>
        <v>0.8</v>
      </c>
      <c r="Y5" s="11">
        <f t="shared" si="16"/>
        <v>1.2</v>
      </c>
      <c r="Z5" s="11">
        <f>[2]Sheet2!K5</f>
        <v>2510.42</v>
      </c>
      <c r="AA5" s="11">
        <f>[2]Sheet2!L5</f>
        <v>2535.5242</v>
      </c>
      <c r="AB5" s="9">
        <v>103</v>
      </c>
      <c r="AC5" s="9" t="s">
        <v>56</v>
      </c>
      <c r="AD5" s="9" t="s">
        <v>57</v>
      </c>
      <c r="AE5" s="9" t="s">
        <v>58</v>
      </c>
      <c r="AF5" s="9" t="s">
        <v>59</v>
      </c>
      <c r="AG5" s="9" t="s">
        <v>60</v>
      </c>
      <c r="AH5" s="9" t="s">
        <v>60</v>
      </c>
      <c r="AI5" s="9"/>
      <c r="AJ5" s="9">
        <v>10</v>
      </c>
      <c r="AK5" s="9" t="s">
        <v>60</v>
      </c>
      <c r="AL5" s="9" t="s">
        <v>60</v>
      </c>
      <c r="AM5" s="9"/>
      <c r="AN5" s="9">
        <v>12</v>
      </c>
      <c r="AO5" s="9">
        <v>0.5</v>
      </c>
      <c r="AP5" s="9">
        <v>0.3</v>
      </c>
      <c r="AQ5" s="9"/>
      <c r="AR5" s="9">
        <v>0.2</v>
      </c>
      <c r="AS5" s="9"/>
      <c r="AT5" s="9"/>
      <c r="AU5" s="9"/>
      <c r="AV5" s="9"/>
      <c r="AW5" s="9"/>
      <c r="AX5" s="9"/>
      <c r="AY5" s="9"/>
      <c r="AZ5" s="9"/>
      <c r="BA5" s="22"/>
    </row>
    <row r="6" spans="1:53">
      <c r="A6" s="12" t="s">
        <v>67</v>
      </c>
      <c r="B6" s="13" t="s">
        <v>54</v>
      </c>
      <c r="C6" s="13"/>
      <c r="D6" s="14" t="s">
        <v>68</v>
      </c>
      <c r="E6" s="15">
        <f>[1]Sheet1!$D6</f>
        <v>2823</v>
      </c>
      <c r="F6" s="15">
        <v>2</v>
      </c>
      <c r="G6" s="15">
        <f t="shared" si="7"/>
        <v>-0.4</v>
      </c>
      <c r="H6" s="15">
        <f t="shared" si="8"/>
        <v>1.6</v>
      </c>
      <c r="I6" s="15">
        <f t="shared" si="0"/>
        <v>-0.32</v>
      </c>
      <c r="J6" s="15">
        <f t="shared" si="9"/>
        <v>4</v>
      </c>
      <c r="K6" s="15">
        <f t="shared" si="1"/>
        <v>-0.8</v>
      </c>
      <c r="L6" s="15">
        <f>F6*1.3</f>
        <v>2.6</v>
      </c>
      <c r="M6" s="15">
        <f t="shared" si="10"/>
        <v>-0.52</v>
      </c>
      <c r="N6" s="15">
        <f t="shared" si="11"/>
        <v>0.8</v>
      </c>
      <c r="O6" s="15">
        <f t="shared" si="12"/>
        <v>1.2</v>
      </c>
      <c r="P6" s="15">
        <f>F6*1.5</f>
        <v>3</v>
      </c>
      <c r="Q6" s="15">
        <f t="shared" si="2"/>
        <v>-0.6</v>
      </c>
      <c r="R6" s="15">
        <f t="shared" si="3"/>
        <v>2.4</v>
      </c>
      <c r="S6" s="15">
        <f t="shared" si="4"/>
        <v>-0.48</v>
      </c>
      <c r="T6" s="15">
        <f t="shared" si="5"/>
        <v>6</v>
      </c>
      <c r="U6" s="15">
        <f t="shared" si="6"/>
        <v>-1.2</v>
      </c>
      <c r="V6" s="15">
        <f t="shared" si="13"/>
        <v>2.86</v>
      </c>
      <c r="W6" s="15">
        <f t="shared" si="14"/>
        <v>-0.572</v>
      </c>
      <c r="X6" s="15">
        <f t="shared" si="15"/>
        <v>0.8</v>
      </c>
      <c r="Y6" s="15">
        <f t="shared" si="16"/>
        <v>1.2</v>
      </c>
      <c r="Z6" s="15">
        <f>[2]Sheet2!K6</f>
        <v>92.5</v>
      </c>
      <c r="AA6" s="15">
        <f>[2]Sheet2!L6</f>
        <v>93.425</v>
      </c>
      <c r="AB6" s="13">
        <v>103</v>
      </c>
      <c r="AC6" s="13" t="s">
        <v>56</v>
      </c>
      <c r="AD6" s="13" t="s">
        <v>57</v>
      </c>
      <c r="AE6" s="13" t="s">
        <v>58</v>
      </c>
      <c r="AF6" s="13" t="s">
        <v>59</v>
      </c>
      <c r="AG6" s="13" t="s">
        <v>60</v>
      </c>
      <c r="AH6" s="13" t="s">
        <v>60</v>
      </c>
      <c r="AI6" s="13">
        <v>20</v>
      </c>
      <c r="AJ6" s="13"/>
      <c r="AK6" s="13" t="s">
        <v>60</v>
      </c>
      <c r="AL6" s="13" t="s">
        <v>60</v>
      </c>
      <c r="AM6" s="13">
        <v>10</v>
      </c>
      <c r="AN6" s="13"/>
      <c r="AO6" s="13">
        <v>0.5</v>
      </c>
      <c r="AP6" s="13">
        <v>0.3</v>
      </c>
      <c r="AQ6" s="13">
        <v>0.2</v>
      </c>
      <c r="AR6" s="13"/>
      <c r="AS6" s="13"/>
      <c r="AT6" s="13"/>
      <c r="AU6" s="13"/>
      <c r="AV6" s="13"/>
      <c r="AW6" s="13"/>
      <c r="AX6" s="13"/>
      <c r="AY6" s="13"/>
      <c r="AZ6" s="13"/>
      <c r="BA6" s="23"/>
    </row>
    <row r="7" spans="1:53">
      <c r="A7" s="8" t="s">
        <v>69</v>
      </c>
      <c r="B7" s="9" t="s">
        <v>70</v>
      </c>
      <c r="C7" s="9"/>
      <c r="D7" s="10" t="s">
        <v>71</v>
      </c>
      <c r="E7" s="11">
        <f>[1]Sheet1!$D7</f>
        <v>40119</v>
      </c>
      <c r="F7" s="11">
        <v>4</v>
      </c>
      <c r="G7" s="11">
        <f t="shared" si="7"/>
        <v>-0.8</v>
      </c>
      <c r="H7" s="11">
        <f t="shared" si="8"/>
        <v>3.2</v>
      </c>
      <c r="I7" s="11">
        <f t="shared" si="0"/>
        <v>-0.64</v>
      </c>
      <c r="J7" s="11">
        <f t="shared" si="9"/>
        <v>8</v>
      </c>
      <c r="K7" s="11">
        <f t="shared" si="1"/>
        <v>-1.6</v>
      </c>
      <c r="L7" s="11">
        <f>F7*1</f>
        <v>4</v>
      </c>
      <c r="M7" s="11">
        <f t="shared" si="10"/>
        <v>-0.8</v>
      </c>
      <c r="N7" s="11">
        <f t="shared" si="11"/>
        <v>1.6</v>
      </c>
      <c r="O7" s="11">
        <f t="shared" si="12"/>
        <v>2.4</v>
      </c>
      <c r="P7" s="11">
        <f t="shared" ref="P7:T7" si="18">F7*1.05</f>
        <v>4.2</v>
      </c>
      <c r="Q7" s="11">
        <f t="shared" si="2"/>
        <v>-0.84</v>
      </c>
      <c r="R7" s="11">
        <f t="shared" si="18"/>
        <v>3.36</v>
      </c>
      <c r="S7" s="11">
        <f t="shared" si="4"/>
        <v>-0.672</v>
      </c>
      <c r="T7" s="11">
        <f t="shared" si="18"/>
        <v>8.4</v>
      </c>
      <c r="U7" s="11">
        <f t="shared" si="6"/>
        <v>-1.68</v>
      </c>
      <c r="V7" s="11">
        <f t="shared" si="13"/>
        <v>4.4</v>
      </c>
      <c r="W7" s="11">
        <f t="shared" si="14"/>
        <v>-0.88</v>
      </c>
      <c r="X7" s="11">
        <f t="shared" si="15"/>
        <v>1.6</v>
      </c>
      <c r="Y7" s="11">
        <f t="shared" si="16"/>
        <v>2.4</v>
      </c>
      <c r="Z7" s="11">
        <f>[2]Sheet2!K7</f>
        <v>2204</v>
      </c>
      <c r="AA7" s="11">
        <f>[2]Sheet2!L7</f>
        <v>2204</v>
      </c>
      <c r="AB7" s="9">
        <v>103</v>
      </c>
      <c r="AC7" s="9" t="s">
        <v>56</v>
      </c>
      <c r="AD7" s="9" t="s">
        <v>57</v>
      </c>
      <c r="AE7" s="9" t="s">
        <v>58</v>
      </c>
      <c r="AF7" s="9" t="s">
        <v>59</v>
      </c>
      <c r="AG7" s="9" t="s">
        <v>60</v>
      </c>
      <c r="AH7" s="9" t="s">
        <v>60</v>
      </c>
      <c r="AI7" s="9">
        <v>10</v>
      </c>
      <c r="AJ7" s="9"/>
      <c r="AK7" s="9" t="s">
        <v>60</v>
      </c>
      <c r="AL7" s="9" t="s">
        <v>60</v>
      </c>
      <c r="AM7" s="9">
        <v>12</v>
      </c>
      <c r="AN7" s="9"/>
      <c r="AO7" s="9">
        <v>0.5</v>
      </c>
      <c r="AP7" s="9">
        <v>0.3</v>
      </c>
      <c r="AQ7" s="9">
        <v>0.2</v>
      </c>
      <c r="AR7" s="9"/>
      <c r="AS7" s="9">
        <v>100</v>
      </c>
      <c r="AT7" s="9">
        <v>90</v>
      </c>
      <c r="AU7" s="9">
        <v>50</v>
      </c>
      <c r="AV7" s="9">
        <v>120</v>
      </c>
      <c r="AW7" s="9">
        <v>80</v>
      </c>
      <c r="AX7" s="9">
        <v>50</v>
      </c>
      <c r="AY7" s="9"/>
      <c r="AZ7" s="9"/>
      <c r="BA7" s="22"/>
    </row>
    <row r="8" spans="1:53">
      <c r="A8" s="12" t="s">
        <v>72</v>
      </c>
      <c r="B8" s="13" t="s">
        <v>73</v>
      </c>
      <c r="C8" s="13" t="s">
        <v>74</v>
      </c>
      <c r="D8" s="14" t="s">
        <v>75</v>
      </c>
      <c r="E8" s="15">
        <f>[1]Sheet1!$D8</f>
        <v>16706</v>
      </c>
      <c r="F8" s="15">
        <v>1</v>
      </c>
      <c r="G8" s="15">
        <f t="shared" si="7"/>
        <v>-0.2</v>
      </c>
      <c r="H8" s="15">
        <f t="shared" si="8"/>
        <v>0.8</v>
      </c>
      <c r="I8" s="15">
        <f t="shared" si="0"/>
        <v>-0.16</v>
      </c>
      <c r="J8" s="15">
        <f t="shared" si="9"/>
        <v>2</v>
      </c>
      <c r="K8" s="15">
        <f t="shared" si="1"/>
        <v>-0.4</v>
      </c>
      <c r="L8" s="15">
        <f>F8*1.1</f>
        <v>1.1</v>
      </c>
      <c r="M8" s="15">
        <f t="shared" si="10"/>
        <v>-0.22</v>
      </c>
      <c r="N8" s="15">
        <f t="shared" si="11"/>
        <v>0.4</v>
      </c>
      <c r="O8" s="15">
        <f t="shared" si="12"/>
        <v>0.6</v>
      </c>
      <c r="P8" s="15">
        <f>F8*1.1</f>
        <v>1.1</v>
      </c>
      <c r="Q8" s="15">
        <f t="shared" si="2"/>
        <v>-0.22</v>
      </c>
      <c r="R8" s="15">
        <f t="shared" ref="R8:R12" si="19">H8*1.1</f>
        <v>0.88</v>
      </c>
      <c r="S8" s="15">
        <f t="shared" si="4"/>
        <v>-0.176</v>
      </c>
      <c r="T8" s="15">
        <f t="shared" ref="T8:T12" si="20">J8*1.1</f>
        <v>2.2</v>
      </c>
      <c r="U8" s="15">
        <f t="shared" si="6"/>
        <v>-0.44</v>
      </c>
      <c r="V8" s="15">
        <f t="shared" si="13"/>
        <v>1.21</v>
      </c>
      <c r="W8" s="15">
        <f t="shared" si="14"/>
        <v>-0.242</v>
      </c>
      <c r="X8" s="15">
        <f t="shared" si="15"/>
        <v>0.4</v>
      </c>
      <c r="Y8" s="15">
        <f t="shared" si="16"/>
        <v>0.6</v>
      </c>
      <c r="Z8" s="15">
        <f>[2]Sheet2!K8</f>
        <v>581.5</v>
      </c>
      <c r="AA8" s="15">
        <f>[2]Sheet2!L8</f>
        <v>581.5</v>
      </c>
      <c r="AB8" s="13">
        <v>103</v>
      </c>
      <c r="AC8" s="13" t="s">
        <v>56</v>
      </c>
      <c r="AD8" s="13" t="s">
        <v>57</v>
      </c>
      <c r="AE8" s="13" t="s">
        <v>58</v>
      </c>
      <c r="AF8" s="13" t="s">
        <v>59</v>
      </c>
      <c r="AG8" s="13" t="s">
        <v>60</v>
      </c>
      <c r="AH8" s="13" t="s">
        <v>60</v>
      </c>
      <c r="AI8" s="13"/>
      <c r="AJ8" s="13"/>
      <c r="AK8" s="13" t="s">
        <v>60</v>
      </c>
      <c r="AL8" s="13" t="s">
        <v>60</v>
      </c>
      <c r="AM8" s="13"/>
      <c r="AN8" s="13"/>
      <c r="AO8" s="13">
        <v>0.5</v>
      </c>
      <c r="AP8" s="13">
        <v>0.5</v>
      </c>
      <c r="AQ8" s="13"/>
      <c r="AR8" s="13"/>
      <c r="AS8" s="13"/>
      <c r="AT8" s="13"/>
      <c r="AU8" s="13"/>
      <c r="AV8" s="13"/>
      <c r="AW8" s="13"/>
      <c r="AX8" s="13"/>
      <c r="AY8" s="13">
        <v>80</v>
      </c>
      <c r="AZ8" s="13">
        <v>85</v>
      </c>
      <c r="BA8" s="23"/>
    </row>
    <row r="9" spans="1:53">
      <c r="A9" s="8" t="s">
        <v>76</v>
      </c>
      <c r="B9" s="9" t="s">
        <v>73</v>
      </c>
      <c r="C9" s="9" t="s">
        <v>74</v>
      </c>
      <c r="D9" s="10" t="s">
        <v>77</v>
      </c>
      <c r="E9" s="11">
        <f>[1]Sheet1!$D9</f>
        <v>1741</v>
      </c>
      <c r="F9" s="11">
        <v>1</v>
      </c>
      <c r="G9" s="11">
        <f t="shared" si="7"/>
        <v>-0.2</v>
      </c>
      <c r="H9" s="11">
        <f t="shared" si="8"/>
        <v>0.8</v>
      </c>
      <c r="I9" s="11">
        <f t="shared" si="0"/>
        <v>-0.16</v>
      </c>
      <c r="J9" s="11">
        <f t="shared" si="9"/>
        <v>2</v>
      </c>
      <c r="K9" s="11">
        <f t="shared" si="1"/>
        <v>-0.4</v>
      </c>
      <c r="L9" s="11">
        <f t="shared" ref="L9:L12" si="21">F9*1.1</f>
        <v>1.1</v>
      </c>
      <c r="M9" s="11">
        <f t="shared" si="10"/>
        <v>-0.22</v>
      </c>
      <c r="N9" s="11">
        <f t="shared" si="11"/>
        <v>0.4</v>
      </c>
      <c r="O9" s="11">
        <f t="shared" si="12"/>
        <v>0.6</v>
      </c>
      <c r="P9" s="11">
        <f>F9*1.1</f>
        <v>1.1</v>
      </c>
      <c r="Q9" s="11">
        <f t="shared" si="2"/>
        <v>-0.22</v>
      </c>
      <c r="R9" s="11">
        <f t="shared" si="19"/>
        <v>0.88</v>
      </c>
      <c r="S9" s="11">
        <f t="shared" si="4"/>
        <v>-0.176</v>
      </c>
      <c r="T9" s="11">
        <f t="shared" si="20"/>
        <v>2.2</v>
      </c>
      <c r="U9" s="11">
        <f t="shared" si="6"/>
        <v>-0.44</v>
      </c>
      <c r="V9" s="11">
        <f t="shared" si="13"/>
        <v>1.21</v>
      </c>
      <c r="W9" s="11">
        <f t="shared" si="14"/>
        <v>-0.242</v>
      </c>
      <c r="X9" s="11">
        <f t="shared" si="15"/>
        <v>0.4</v>
      </c>
      <c r="Y9" s="11">
        <f t="shared" si="16"/>
        <v>0.6</v>
      </c>
      <c r="Z9" s="11">
        <f>[2]Sheet2!K9</f>
        <v>289.54</v>
      </c>
      <c r="AA9" s="11">
        <f>[2]Sheet2!L9</f>
        <v>289.54</v>
      </c>
      <c r="AB9" s="9">
        <v>103</v>
      </c>
      <c r="AC9" s="9" t="s">
        <v>56</v>
      </c>
      <c r="AD9" s="9" t="s">
        <v>57</v>
      </c>
      <c r="AE9" s="9" t="s">
        <v>58</v>
      </c>
      <c r="AF9" s="9" t="s">
        <v>59</v>
      </c>
      <c r="AG9" s="9" t="s">
        <v>60</v>
      </c>
      <c r="AH9" s="9" t="s">
        <v>60</v>
      </c>
      <c r="AI9" s="9"/>
      <c r="AJ9" s="9">
        <v>10</v>
      </c>
      <c r="AK9" s="9" t="s">
        <v>60</v>
      </c>
      <c r="AL9" s="9" t="s">
        <v>60</v>
      </c>
      <c r="AM9" s="9"/>
      <c r="AN9" s="9">
        <v>9</v>
      </c>
      <c r="AO9" s="9">
        <v>0.5</v>
      </c>
      <c r="AP9" s="9">
        <v>0.3</v>
      </c>
      <c r="AQ9" s="9"/>
      <c r="AR9" s="9">
        <v>0.2</v>
      </c>
      <c r="AS9" s="9"/>
      <c r="AT9" s="9"/>
      <c r="AU9" s="9"/>
      <c r="AV9" s="9"/>
      <c r="AW9" s="9"/>
      <c r="AX9" s="9"/>
      <c r="AY9" s="9">
        <v>60</v>
      </c>
      <c r="AZ9" s="9">
        <v>50</v>
      </c>
      <c r="BA9" s="22"/>
    </row>
    <row r="10" spans="1:53">
      <c r="A10" s="12" t="s">
        <v>78</v>
      </c>
      <c r="B10" s="13" t="s">
        <v>73</v>
      </c>
      <c r="C10" s="13" t="s">
        <v>74</v>
      </c>
      <c r="D10" s="14" t="s">
        <v>79</v>
      </c>
      <c r="E10" s="15">
        <f>[1]Sheet1!$D10</f>
        <v>2007</v>
      </c>
      <c r="F10" s="13">
        <v>1</v>
      </c>
      <c r="G10" s="13">
        <f t="shared" si="7"/>
        <v>-0.2</v>
      </c>
      <c r="H10" s="13">
        <f t="shared" si="8"/>
        <v>0.8</v>
      </c>
      <c r="I10" s="13">
        <f t="shared" si="0"/>
        <v>-0.16</v>
      </c>
      <c r="J10" s="13">
        <f t="shared" si="9"/>
        <v>2</v>
      </c>
      <c r="K10" s="13">
        <f t="shared" si="1"/>
        <v>-0.4</v>
      </c>
      <c r="L10" s="13">
        <f t="shared" si="21"/>
        <v>1.1</v>
      </c>
      <c r="M10" s="13">
        <f t="shared" si="10"/>
        <v>-0.22</v>
      </c>
      <c r="N10" s="13">
        <f t="shared" si="11"/>
        <v>0.4</v>
      </c>
      <c r="O10" s="13">
        <f t="shared" si="12"/>
        <v>0.6</v>
      </c>
      <c r="P10" s="13">
        <f>F10*1.1</f>
        <v>1.1</v>
      </c>
      <c r="Q10" s="13">
        <f t="shared" si="2"/>
        <v>-0.22</v>
      </c>
      <c r="R10" s="13">
        <f t="shared" si="19"/>
        <v>0.88</v>
      </c>
      <c r="S10" s="13">
        <f t="shared" si="4"/>
        <v>-0.176</v>
      </c>
      <c r="T10" s="13">
        <f t="shared" si="20"/>
        <v>2.2</v>
      </c>
      <c r="U10" s="13">
        <f t="shared" si="6"/>
        <v>-0.44</v>
      </c>
      <c r="V10" s="13">
        <f t="shared" si="13"/>
        <v>1.21</v>
      </c>
      <c r="W10" s="13">
        <f t="shared" si="14"/>
        <v>-0.242</v>
      </c>
      <c r="X10" s="13">
        <f t="shared" si="15"/>
        <v>0.4</v>
      </c>
      <c r="Y10" s="13">
        <f t="shared" si="16"/>
        <v>0.6</v>
      </c>
      <c r="Z10" s="15">
        <f>[2]Sheet2!K10</f>
        <v>51.67</v>
      </c>
      <c r="AA10" s="15">
        <f>[2]Sheet2!L10</f>
        <v>51.67</v>
      </c>
      <c r="AB10" s="13">
        <v>103</v>
      </c>
      <c r="AC10" s="13" t="s">
        <v>56</v>
      </c>
      <c r="AD10" s="13" t="s">
        <v>57</v>
      </c>
      <c r="AE10" s="13" t="s">
        <v>58</v>
      </c>
      <c r="AF10" s="13" t="s">
        <v>59</v>
      </c>
      <c r="AG10" s="13" t="s">
        <v>60</v>
      </c>
      <c r="AH10" s="13" t="s">
        <v>60</v>
      </c>
      <c r="AI10" s="13"/>
      <c r="AJ10" s="13"/>
      <c r="AK10" s="13" t="s">
        <v>60</v>
      </c>
      <c r="AL10" s="13" t="s">
        <v>60</v>
      </c>
      <c r="AM10" s="13"/>
      <c r="AN10" s="13"/>
      <c r="AO10" s="13">
        <v>0.5</v>
      </c>
      <c r="AP10" s="13">
        <v>0.5</v>
      </c>
      <c r="AQ10" s="13"/>
      <c r="AR10" s="13"/>
      <c r="AS10" s="13"/>
      <c r="AT10" s="13"/>
      <c r="AU10" s="13"/>
      <c r="AV10" s="13"/>
      <c r="AW10" s="13"/>
      <c r="AX10" s="13"/>
      <c r="AY10" s="13">
        <v>80</v>
      </c>
      <c r="AZ10" s="13">
        <v>85</v>
      </c>
      <c r="BA10" s="23"/>
    </row>
    <row r="11" spans="1:53">
      <c r="A11" s="8" t="s">
        <v>80</v>
      </c>
      <c r="B11" s="9" t="s">
        <v>73</v>
      </c>
      <c r="C11" s="9" t="s">
        <v>74</v>
      </c>
      <c r="D11" s="10" t="s">
        <v>81</v>
      </c>
      <c r="E11" s="11">
        <f>[1]Sheet1!$D11</f>
        <v>6639</v>
      </c>
      <c r="F11" s="9">
        <v>1</v>
      </c>
      <c r="G11" s="9">
        <f t="shared" si="7"/>
        <v>-0.2</v>
      </c>
      <c r="H11" s="9">
        <f t="shared" si="8"/>
        <v>0.8</v>
      </c>
      <c r="I11" s="9">
        <f t="shared" si="0"/>
        <v>-0.16</v>
      </c>
      <c r="J11" s="9">
        <f t="shared" si="9"/>
        <v>2</v>
      </c>
      <c r="K11" s="9">
        <f t="shared" si="1"/>
        <v>-0.4</v>
      </c>
      <c r="L11" s="9">
        <f t="shared" si="21"/>
        <v>1.1</v>
      </c>
      <c r="M11" s="9">
        <f t="shared" si="10"/>
        <v>-0.22</v>
      </c>
      <c r="N11" s="9">
        <f t="shared" si="11"/>
        <v>0.4</v>
      </c>
      <c r="O11" s="9">
        <f t="shared" si="12"/>
        <v>0.6</v>
      </c>
      <c r="P11" s="9">
        <f>F11*1.1</f>
        <v>1.1</v>
      </c>
      <c r="Q11" s="9">
        <f t="shared" si="2"/>
        <v>-0.22</v>
      </c>
      <c r="R11" s="9">
        <f t="shared" si="19"/>
        <v>0.88</v>
      </c>
      <c r="S11" s="9">
        <f t="shared" si="4"/>
        <v>-0.176</v>
      </c>
      <c r="T11" s="9">
        <f t="shared" si="20"/>
        <v>2.2</v>
      </c>
      <c r="U11" s="9">
        <f t="shared" si="6"/>
        <v>-0.44</v>
      </c>
      <c r="V11" s="9">
        <f t="shared" si="13"/>
        <v>1.21</v>
      </c>
      <c r="W11" s="9">
        <f t="shared" si="14"/>
        <v>-0.242</v>
      </c>
      <c r="X11" s="9">
        <f t="shared" si="15"/>
        <v>0.4</v>
      </c>
      <c r="Y11" s="9">
        <f t="shared" si="16"/>
        <v>0.6</v>
      </c>
      <c r="Z11" s="11">
        <f>[2]Sheet2!K11</f>
        <v>196.96</v>
      </c>
      <c r="AA11" s="11">
        <f>[2]Sheet2!L11</f>
        <v>196.96</v>
      </c>
      <c r="AB11" s="9">
        <v>103</v>
      </c>
      <c r="AC11" s="9" t="s">
        <v>56</v>
      </c>
      <c r="AD11" s="9" t="s">
        <v>57</v>
      </c>
      <c r="AE11" s="9" t="s">
        <v>58</v>
      </c>
      <c r="AF11" s="9" t="s">
        <v>59</v>
      </c>
      <c r="AG11" s="9" t="s">
        <v>60</v>
      </c>
      <c r="AH11" s="9" t="s">
        <v>60</v>
      </c>
      <c r="AI11" s="9"/>
      <c r="AJ11" s="9"/>
      <c r="AK11" s="9" t="s">
        <v>60</v>
      </c>
      <c r="AL11" s="9" t="s">
        <v>60</v>
      </c>
      <c r="AM11" s="9"/>
      <c r="AN11" s="9"/>
      <c r="AO11" s="9">
        <v>0.5</v>
      </c>
      <c r="AP11" s="9">
        <v>0.5</v>
      </c>
      <c r="AQ11" s="9"/>
      <c r="AR11" s="9"/>
      <c r="AS11" s="9"/>
      <c r="AT11" s="9"/>
      <c r="AU11" s="9"/>
      <c r="AV11" s="9"/>
      <c r="AW11" s="9"/>
      <c r="AX11" s="9"/>
      <c r="AY11" s="9">
        <v>60</v>
      </c>
      <c r="AZ11" s="9">
        <v>50</v>
      </c>
      <c r="BA11" s="22"/>
    </row>
    <row r="12" spans="1:53">
      <c r="A12" s="12" t="s">
        <v>82</v>
      </c>
      <c r="B12" s="13" t="s">
        <v>73</v>
      </c>
      <c r="C12" s="13" t="s">
        <v>74</v>
      </c>
      <c r="D12" s="14" t="s">
        <v>83</v>
      </c>
      <c r="E12" s="15">
        <f>[1]Sheet1!$D12</f>
        <v>1728</v>
      </c>
      <c r="F12" s="13">
        <v>1</v>
      </c>
      <c r="G12" s="13">
        <f t="shared" si="7"/>
        <v>-0.2</v>
      </c>
      <c r="H12" s="13">
        <f t="shared" si="8"/>
        <v>0.8</v>
      </c>
      <c r="I12" s="13">
        <f t="shared" si="0"/>
        <v>-0.16</v>
      </c>
      <c r="J12" s="13">
        <f t="shared" si="9"/>
        <v>2</v>
      </c>
      <c r="K12" s="13">
        <f t="shared" si="1"/>
        <v>-0.4</v>
      </c>
      <c r="L12" s="13">
        <f t="shared" si="21"/>
        <v>1.1</v>
      </c>
      <c r="M12" s="13">
        <f t="shared" si="10"/>
        <v>-0.22</v>
      </c>
      <c r="N12" s="13">
        <f t="shared" si="11"/>
        <v>0.4</v>
      </c>
      <c r="O12" s="13">
        <f t="shared" si="12"/>
        <v>0.6</v>
      </c>
      <c r="P12" s="13">
        <f>F12*1.1</f>
        <v>1.1</v>
      </c>
      <c r="Q12" s="13">
        <f t="shared" si="2"/>
        <v>-0.22</v>
      </c>
      <c r="R12" s="13">
        <f t="shared" si="19"/>
        <v>0.88</v>
      </c>
      <c r="S12" s="13">
        <f t="shared" si="4"/>
        <v>-0.176</v>
      </c>
      <c r="T12" s="13">
        <f t="shared" si="20"/>
        <v>2.2</v>
      </c>
      <c r="U12" s="13">
        <f t="shared" si="6"/>
        <v>-0.44</v>
      </c>
      <c r="V12" s="13">
        <f t="shared" si="13"/>
        <v>1.21</v>
      </c>
      <c r="W12" s="13">
        <f t="shared" si="14"/>
        <v>-0.242</v>
      </c>
      <c r="X12" s="13">
        <f t="shared" si="15"/>
        <v>0.4</v>
      </c>
      <c r="Y12" s="13">
        <f t="shared" si="16"/>
        <v>0.6</v>
      </c>
      <c r="Z12" s="15">
        <f>[2]Sheet2!K12</f>
        <v>51.92</v>
      </c>
      <c r="AA12" s="15">
        <f>[2]Sheet2!L12</f>
        <v>51.92</v>
      </c>
      <c r="AB12" s="13">
        <v>103</v>
      </c>
      <c r="AC12" s="13" t="s">
        <v>56</v>
      </c>
      <c r="AD12" s="13" t="s">
        <v>57</v>
      </c>
      <c r="AE12" s="13" t="s">
        <v>58</v>
      </c>
      <c r="AF12" s="13" t="s">
        <v>59</v>
      </c>
      <c r="AG12" s="13" t="s">
        <v>60</v>
      </c>
      <c r="AH12" s="13" t="s">
        <v>60</v>
      </c>
      <c r="AI12" s="13"/>
      <c r="AJ12" s="13"/>
      <c r="AK12" s="13" t="s">
        <v>60</v>
      </c>
      <c r="AL12" s="13" t="s">
        <v>60</v>
      </c>
      <c r="AM12" s="13"/>
      <c r="AN12" s="13"/>
      <c r="AO12" s="13">
        <v>0.5</v>
      </c>
      <c r="AP12" s="13">
        <v>0.5</v>
      </c>
      <c r="AQ12" s="13"/>
      <c r="AR12" s="13"/>
      <c r="AS12" s="13"/>
      <c r="AT12" s="13"/>
      <c r="AU12" s="13"/>
      <c r="AV12" s="13"/>
      <c r="AW12" s="13"/>
      <c r="AX12" s="13"/>
      <c r="AY12" s="13">
        <v>60</v>
      </c>
      <c r="AZ12" s="13">
        <v>80</v>
      </c>
      <c r="BA12" s="23"/>
    </row>
    <row r="13" spans="1:53">
      <c r="A13" s="8" t="s">
        <v>84</v>
      </c>
      <c r="B13" s="9" t="s">
        <v>73</v>
      </c>
      <c r="C13" s="9" t="s">
        <v>85</v>
      </c>
      <c r="D13" s="10" t="s">
        <v>86</v>
      </c>
      <c r="E13" s="11">
        <f>[1]Sheet1!$D13</f>
        <v>13086.2250520833</v>
      </c>
      <c r="F13" s="9">
        <v>3</v>
      </c>
      <c r="G13" s="9">
        <f t="shared" si="7"/>
        <v>-0.6</v>
      </c>
      <c r="H13" s="9">
        <f t="shared" si="8"/>
        <v>2.4</v>
      </c>
      <c r="I13" s="9">
        <f t="shared" si="0"/>
        <v>-0.48</v>
      </c>
      <c r="J13" s="9">
        <f t="shared" si="9"/>
        <v>6</v>
      </c>
      <c r="K13" s="9">
        <f t="shared" si="1"/>
        <v>-1.2</v>
      </c>
      <c r="L13" s="9">
        <f>F13*1.15</f>
        <v>3.45</v>
      </c>
      <c r="M13" s="9">
        <f t="shared" si="10"/>
        <v>-0.69</v>
      </c>
      <c r="N13" s="9">
        <f t="shared" si="11"/>
        <v>1.2</v>
      </c>
      <c r="O13" s="9">
        <f t="shared" si="12"/>
        <v>1.8</v>
      </c>
      <c r="P13" s="9">
        <f>F13*1.15</f>
        <v>3.45</v>
      </c>
      <c r="Q13" s="9">
        <f t="shared" si="2"/>
        <v>-0.69</v>
      </c>
      <c r="R13" s="9">
        <f t="shared" ref="R13:R16" si="22">H13*1.15</f>
        <v>2.76</v>
      </c>
      <c r="S13" s="9">
        <f t="shared" si="4"/>
        <v>-0.552</v>
      </c>
      <c r="T13" s="9">
        <f t="shared" ref="T13:T16" si="23">J13*1.15</f>
        <v>6.9</v>
      </c>
      <c r="U13" s="9">
        <f t="shared" si="6"/>
        <v>-1.38</v>
      </c>
      <c r="V13" s="9">
        <f t="shared" si="13"/>
        <v>3.795</v>
      </c>
      <c r="W13" s="9">
        <f t="shared" si="14"/>
        <v>-0.759</v>
      </c>
      <c r="X13" s="9">
        <f t="shared" si="15"/>
        <v>1.2</v>
      </c>
      <c r="Y13" s="9">
        <f t="shared" si="16"/>
        <v>1.8</v>
      </c>
      <c r="Z13" s="11">
        <f>[2]Sheet2!K13</f>
        <v>290.62</v>
      </c>
      <c r="AA13" s="11">
        <f>[2]Sheet2!L13</f>
        <v>290.62</v>
      </c>
      <c r="AB13" s="9">
        <v>103</v>
      </c>
      <c r="AC13" s="9" t="s">
        <v>56</v>
      </c>
      <c r="AD13" s="9" t="s">
        <v>57</v>
      </c>
      <c r="AE13" s="9" t="s">
        <v>58</v>
      </c>
      <c r="AF13" s="9" t="s">
        <v>59</v>
      </c>
      <c r="AG13" s="9" t="s">
        <v>60</v>
      </c>
      <c r="AH13" s="9" t="s">
        <v>60</v>
      </c>
      <c r="AI13" s="9"/>
      <c r="AJ13" s="9"/>
      <c r="AK13" s="9" t="s">
        <v>60</v>
      </c>
      <c r="AL13" s="9" t="s">
        <v>60</v>
      </c>
      <c r="AM13" s="9"/>
      <c r="AN13" s="9"/>
      <c r="AO13" s="9">
        <v>0.5</v>
      </c>
      <c r="AP13" s="9">
        <v>0.5</v>
      </c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22" t="s">
        <v>17</v>
      </c>
    </row>
    <row r="14" spans="1:53">
      <c r="A14" s="12" t="s">
        <v>87</v>
      </c>
      <c r="B14" s="13" t="s">
        <v>73</v>
      </c>
      <c r="C14" s="13" t="s">
        <v>85</v>
      </c>
      <c r="D14" s="14" t="s">
        <v>88</v>
      </c>
      <c r="E14" s="15">
        <f>[1]Sheet1!$D14</f>
        <v>11680.229375</v>
      </c>
      <c r="F14" s="13">
        <v>3</v>
      </c>
      <c r="G14" s="13">
        <f t="shared" si="7"/>
        <v>-0.6</v>
      </c>
      <c r="H14" s="13">
        <f t="shared" si="8"/>
        <v>2.4</v>
      </c>
      <c r="I14" s="13">
        <f t="shared" si="0"/>
        <v>-0.48</v>
      </c>
      <c r="J14" s="13">
        <f t="shared" si="9"/>
        <v>6</v>
      </c>
      <c r="K14" s="13">
        <f t="shared" si="1"/>
        <v>-1.2</v>
      </c>
      <c r="L14" s="13">
        <f>F14*1.15</f>
        <v>3.45</v>
      </c>
      <c r="M14" s="13">
        <f t="shared" si="10"/>
        <v>-0.69</v>
      </c>
      <c r="N14" s="13">
        <f t="shared" si="11"/>
        <v>1.2</v>
      </c>
      <c r="O14" s="13">
        <f t="shared" si="12"/>
        <v>1.8</v>
      </c>
      <c r="P14" s="13">
        <f>F14*1.15</f>
        <v>3.45</v>
      </c>
      <c r="Q14" s="13">
        <f t="shared" si="2"/>
        <v>-0.69</v>
      </c>
      <c r="R14" s="13">
        <f t="shared" si="22"/>
        <v>2.76</v>
      </c>
      <c r="S14" s="13">
        <f t="shared" si="4"/>
        <v>-0.552</v>
      </c>
      <c r="T14" s="13">
        <f t="shared" si="23"/>
        <v>6.9</v>
      </c>
      <c r="U14" s="13">
        <f t="shared" si="6"/>
        <v>-1.38</v>
      </c>
      <c r="V14" s="13">
        <f t="shared" si="13"/>
        <v>3.795</v>
      </c>
      <c r="W14" s="13">
        <f t="shared" si="14"/>
        <v>-0.759</v>
      </c>
      <c r="X14" s="13">
        <f t="shared" si="15"/>
        <v>1.2</v>
      </c>
      <c r="Y14" s="13">
        <f t="shared" si="16"/>
        <v>1.8</v>
      </c>
      <c r="Z14" s="15">
        <f>[2]Sheet2!K14</f>
        <v>287.2</v>
      </c>
      <c r="AA14" s="15">
        <f>[2]Sheet2!L14</f>
        <v>287.2</v>
      </c>
      <c r="AB14" s="13">
        <v>103</v>
      </c>
      <c r="AC14" s="13" t="s">
        <v>56</v>
      </c>
      <c r="AD14" s="13" t="s">
        <v>57</v>
      </c>
      <c r="AE14" s="13" t="s">
        <v>58</v>
      </c>
      <c r="AF14" s="13" t="s">
        <v>59</v>
      </c>
      <c r="AG14" s="13" t="s">
        <v>60</v>
      </c>
      <c r="AH14" s="13" t="s">
        <v>60</v>
      </c>
      <c r="AI14" s="13"/>
      <c r="AJ14" s="13"/>
      <c r="AK14" s="13" t="s">
        <v>60</v>
      </c>
      <c r="AL14" s="13" t="s">
        <v>60</v>
      </c>
      <c r="AM14" s="13"/>
      <c r="AN14" s="13"/>
      <c r="AO14" s="13">
        <v>0.5</v>
      </c>
      <c r="AP14" s="13">
        <v>0.5</v>
      </c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23" t="s">
        <v>17</v>
      </c>
    </row>
    <row r="15" spans="1:53">
      <c r="A15" s="8" t="s">
        <v>89</v>
      </c>
      <c r="B15" s="9" t="s">
        <v>73</v>
      </c>
      <c r="C15" s="9" t="s">
        <v>85</v>
      </c>
      <c r="D15" s="10" t="s">
        <v>90</v>
      </c>
      <c r="E15" s="11">
        <f>[1]Sheet1!$D15</f>
        <v>4719.54557291667</v>
      </c>
      <c r="F15" s="9">
        <v>3</v>
      </c>
      <c r="G15" s="9">
        <f t="shared" si="7"/>
        <v>-0.6</v>
      </c>
      <c r="H15" s="9">
        <f t="shared" si="8"/>
        <v>2.4</v>
      </c>
      <c r="I15" s="9">
        <f t="shared" si="0"/>
        <v>-0.48</v>
      </c>
      <c r="J15" s="9">
        <f t="shared" si="9"/>
        <v>6</v>
      </c>
      <c r="K15" s="9">
        <f t="shared" si="1"/>
        <v>-1.2</v>
      </c>
      <c r="L15" s="9">
        <f>F15*1.15</f>
        <v>3.45</v>
      </c>
      <c r="M15" s="9">
        <f t="shared" si="10"/>
        <v>-0.69</v>
      </c>
      <c r="N15" s="9">
        <f t="shared" si="11"/>
        <v>1.2</v>
      </c>
      <c r="O15" s="9">
        <f t="shared" si="12"/>
        <v>1.8</v>
      </c>
      <c r="P15" s="9">
        <f>F15*1.15</f>
        <v>3.45</v>
      </c>
      <c r="Q15" s="9">
        <f t="shared" si="2"/>
        <v>-0.69</v>
      </c>
      <c r="R15" s="9">
        <f t="shared" si="22"/>
        <v>2.76</v>
      </c>
      <c r="S15" s="9">
        <f t="shared" si="4"/>
        <v>-0.552</v>
      </c>
      <c r="T15" s="9">
        <f t="shared" si="23"/>
        <v>6.9</v>
      </c>
      <c r="U15" s="9">
        <f t="shared" si="6"/>
        <v>-1.38</v>
      </c>
      <c r="V15" s="9">
        <f t="shared" si="13"/>
        <v>3.795</v>
      </c>
      <c r="W15" s="9">
        <f t="shared" si="14"/>
        <v>-0.759</v>
      </c>
      <c r="X15" s="9">
        <f t="shared" si="15"/>
        <v>1.2</v>
      </c>
      <c r="Y15" s="9">
        <f t="shared" si="16"/>
        <v>1.8</v>
      </c>
      <c r="Z15" s="11">
        <f>[2]Sheet2!K15</f>
        <v>133.26</v>
      </c>
      <c r="AA15" s="11">
        <f>[2]Sheet2!L15</f>
        <v>133.26</v>
      </c>
      <c r="AB15" s="9">
        <v>103</v>
      </c>
      <c r="AC15" s="9" t="s">
        <v>56</v>
      </c>
      <c r="AD15" s="9" t="s">
        <v>57</v>
      </c>
      <c r="AE15" s="9" t="s">
        <v>58</v>
      </c>
      <c r="AF15" s="9" t="s">
        <v>59</v>
      </c>
      <c r="AG15" s="9" t="s">
        <v>60</v>
      </c>
      <c r="AH15" s="9" t="s">
        <v>60</v>
      </c>
      <c r="AI15" s="9"/>
      <c r="AJ15" s="9"/>
      <c r="AK15" s="9" t="s">
        <v>60</v>
      </c>
      <c r="AL15" s="9" t="s">
        <v>60</v>
      </c>
      <c r="AM15" s="9"/>
      <c r="AN15" s="9"/>
      <c r="AO15" s="9">
        <v>0.5</v>
      </c>
      <c r="AP15" s="9">
        <v>0.5</v>
      </c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22" t="s">
        <v>19</v>
      </c>
    </row>
    <row r="16" spans="1:53">
      <c r="A16" s="16" t="s">
        <v>91</v>
      </c>
      <c r="B16" s="17" t="s">
        <v>73</v>
      </c>
      <c r="C16" s="17" t="s">
        <v>85</v>
      </c>
      <c r="D16" s="18" t="s">
        <v>92</v>
      </c>
      <c r="E16" s="19">
        <f>[1]Sheet1!$D16</f>
        <v>3069</v>
      </c>
      <c r="F16" s="17">
        <v>3</v>
      </c>
      <c r="G16" s="17">
        <f t="shared" si="7"/>
        <v>-0.6</v>
      </c>
      <c r="H16" s="17">
        <f t="shared" si="8"/>
        <v>2.4</v>
      </c>
      <c r="I16" s="17">
        <f t="shared" si="0"/>
        <v>-0.48</v>
      </c>
      <c r="J16" s="17">
        <f t="shared" si="9"/>
        <v>6</v>
      </c>
      <c r="K16" s="17">
        <f t="shared" si="1"/>
        <v>-1.2</v>
      </c>
      <c r="L16" s="17">
        <f>F16*1.15</f>
        <v>3.45</v>
      </c>
      <c r="M16" s="17">
        <f t="shared" si="10"/>
        <v>-0.69</v>
      </c>
      <c r="N16" s="17">
        <f t="shared" si="11"/>
        <v>1.2</v>
      </c>
      <c r="O16" s="17">
        <f t="shared" si="12"/>
        <v>1.8</v>
      </c>
      <c r="P16" s="17">
        <f>F16*1.15</f>
        <v>3.45</v>
      </c>
      <c r="Q16" s="17">
        <f t="shared" si="2"/>
        <v>-0.69</v>
      </c>
      <c r="R16" s="17">
        <f t="shared" si="22"/>
        <v>2.76</v>
      </c>
      <c r="S16" s="17">
        <f t="shared" si="4"/>
        <v>-0.552</v>
      </c>
      <c r="T16" s="17">
        <f t="shared" si="23"/>
        <v>6.9</v>
      </c>
      <c r="U16" s="17">
        <f t="shared" si="6"/>
        <v>-1.38</v>
      </c>
      <c r="V16" s="17">
        <f t="shared" si="13"/>
        <v>3.795</v>
      </c>
      <c r="W16" s="17">
        <f t="shared" si="14"/>
        <v>-0.759</v>
      </c>
      <c r="X16" s="17">
        <f t="shared" si="15"/>
        <v>1.2</v>
      </c>
      <c r="Y16" s="17">
        <f t="shared" si="16"/>
        <v>1.8</v>
      </c>
      <c r="Z16" s="19">
        <f>[2]Sheet2!K16</f>
        <v>98.79</v>
      </c>
      <c r="AA16" s="19">
        <f>[2]Sheet2!L16</f>
        <v>98.79</v>
      </c>
      <c r="AB16" s="17">
        <v>103</v>
      </c>
      <c r="AC16" s="17" t="s">
        <v>56</v>
      </c>
      <c r="AD16" s="17" t="s">
        <v>57</v>
      </c>
      <c r="AE16" s="17" t="s">
        <v>58</v>
      </c>
      <c r="AF16" s="17" t="s">
        <v>59</v>
      </c>
      <c r="AG16" s="17" t="s">
        <v>60</v>
      </c>
      <c r="AH16" s="17" t="s">
        <v>60</v>
      </c>
      <c r="AI16" s="17"/>
      <c r="AJ16" s="17"/>
      <c r="AK16" s="17" t="s">
        <v>60</v>
      </c>
      <c r="AL16" s="17" t="s">
        <v>60</v>
      </c>
      <c r="AM16" s="17"/>
      <c r="AN16" s="17"/>
      <c r="AO16" s="17">
        <v>0.5</v>
      </c>
      <c r="AP16" s="17">
        <v>0.5</v>
      </c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4" t="s">
        <v>17</v>
      </c>
    </row>
  </sheetData>
  <dataValidations count="1">
    <dataValidation type="list" allowBlank="1" showInputMessage="1" showErrorMessage="1" sqref="BA13 BA8:BA12 BA14:BA16">
      <formula1>"total_profit,patmi,revenue"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THU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Xue</dc:creator>
  <cp:lastModifiedBy>薛斐</cp:lastModifiedBy>
  <dcterms:created xsi:type="dcterms:W3CDTF">2021-03-14T06:44:00Z</dcterms:created>
  <dcterms:modified xsi:type="dcterms:W3CDTF">2021-03-19T09:16:19Z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